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8docs\18035T02\"/>
    </mc:Choice>
  </mc:AlternateContent>
  <bookViews>
    <workbookView xWindow="0" yWindow="0" windowWidth="15360" windowHeight="7290" tabRatio="887" activeTab="2"/>
  </bookViews>
  <sheets>
    <sheet name="Table 1" sheetId="25" r:id="rId1"/>
    <sheet name="Table 2" sheetId="63" r:id="rId2"/>
    <sheet name="Table 3 YK Solar 2030" sheetId="41" r:id="rId3"/>
    <sheet name="Table 4" sheetId="28" r:id="rId4"/>
    <sheet name="Table 5" sheetId="31" r:id="rId5"/>
    <sheet name="Table 3 TransCost D2 " sheetId="47" state="hidden" r:id="rId6"/>
    <sheet name="Table 3 EV2020 Wind_2020" sheetId="43" state="hidden" r:id="rId7"/>
    <sheet name="Table 3 EV2020 Wind_2021" sheetId="49" state="hidden" r:id="rId8"/>
    <sheet name="Table 3 DJ Wind 2030" sheetId="42" state="hidden" r:id="rId9"/>
    <sheet name="Table 3 ID Wind 2033" sheetId="44" state="hidden" r:id="rId10"/>
    <sheet name="Table 3 WW Wind 2035" sheetId="52" state="hidden" r:id="rId11"/>
    <sheet name="Table 3 YK Wind 2035" sheetId="53" state="hidden" r:id="rId12"/>
    <sheet name="Table 3 OR Wind 2035" sheetId="54" state="hidden" r:id="rId13"/>
    <sheet name="Table 3 UT Wind 2036" sheetId="50" state="hidden" r:id="rId14"/>
    <sheet name="Table 3 YK Solar 2032" sheetId="56" state="hidden" r:id="rId15"/>
    <sheet name="Table 3 YK Solar 2033" sheetId="57" state="hidden" r:id="rId16"/>
    <sheet name="Table 3 UT Solar 2033 ST" sheetId="40" state="hidden" r:id="rId17"/>
    <sheet name="Table 3 UT Solar 2035 ST" sheetId="62" state="hidden" r:id="rId18"/>
    <sheet name="Table 3 UT Solar 2035 FT" sheetId="55" state="hidden" r:id="rId19"/>
    <sheet name="Table 3 OR Solar 2030" sheetId="58" state="hidden" r:id="rId20"/>
    <sheet name="Table 3 OR Solar 2031" sheetId="59" state="hidden" r:id="rId21"/>
    <sheet name="Table 3 OR Solar 2032" sheetId="60" state="hidden" r:id="rId22"/>
    <sheet name="Table 3 OR Solar 2033" sheetId="61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200_SCCT_UtahN">'Table 1'!$I$19</definedName>
    <definedName name="_200_SCCT_WYNE">'Table 1'!$I$21</definedName>
    <definedName name="_30_Geo_West" localSheetId="1">'[1]Table 1'!$I$17</definedName>
    <definedName name="_30_Geo_West" localSheetId="5">'Table 1'!$I$17</definedName>
    <definedName name="_30_Geo_West">'Table 1'!$I$17</definedName>
    <definedName name="_436_CCCT_WestMain" localSheetId="1">'[1]Table 1'!$I$18</definedName>
    <definedName name="_436_CCCT_WestMain" localSheetId="5">'Table 1'!$I$18</definedName>
    <definedName name="_436_CCCT_WestMain">'Table 1'!$I$18</definedName>
    <definedName name="_477_CCCT_WYNE">'Table 1'!$I$20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9" hidden="1">{"PRINT",#N/A,TRUE,"APPA";"PRINT",#N/A,TRUE,"APS";"PRINT",#N/A,TRUE,"BHPL";"PRINT",#N/A,TRUE,"BHPL2";"PRINT",#N/A,TRUE,"CDWR";"PRINT",#N/A,TRUE,"EWEB";"PRINT",#N/A,TRUE,"LADWP";"PRINT",#N/A,TRUE,"NEVBASE"}</definedName>
    <definedName name="_j1" localSheetId="20" hidden="1">{"PRINT",#N/A,TRUE,"APPA";"PRINT",#N/A,TRUE,"APS";"PRINT",#N/A,TRUE,"BHPL";"PRINT",#N/A,TRUE,"BHPL2";"PRINT",#N/A,TRUE,"CDWR";"PRINT",#N/A,TRUE,"EWEB";"PRINT",#N/A,TRUE,"LADWP";"PRINT",#N/A,TRUE,"NEVBASE"}</definedName>
    <definedName name="_j1" localSheetId="21" hidden="1">{"PRINT",#N/A,TRUE,"APPA";"PRINT",#N/A,TRUE,"APS";"PRINT",#N/A,TRUE,"BHPL";"PRINT",#N/A,TRUE,"BHPL2";"PRINT",#N/A,TRUE,"CDWR";"PRINT",#N/A,TRUE,"EWEB";"PRINT",#N/A,TRUE,"LADWP";"PRINT",#N/A,TRUE,"NEVBASE"}</definedName>
    <definedName name="_j1" localSheetId="22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9" hidden="1">{"PRINT",#N/A,TRUE,"APPA";"PRINT",#N/A,TRUE,"APS";"PRINT",#N/A,TRUE,"BHPL";"PRINT",#N/A,TRUE,"BHPL2";"PRINT",#N/A,TRUE,"CDWR";"PRINT",#N/A,TRUE,"EWEB";"PRINT",#N/A,TRUE,"LADWP";"PRINT",#N/A,TRUE,"NEVBASE"}</definedName>
    <definedName name="_j2" localSheetId="20" hidden="1">{"PRINT",#N/A,TRUE,"APPA";"PRINT",#N/A,TRUE,"APS";"PRINT",#N/A,TRUE,"BHPL";"PRINT",#N/A,TRUE,"BHPL2";"PRINT",#N/A,TRUE,"CDWR";"PRINT",#N/A,TRUE,"EWEB";"PRINT",#N/A,TRUE,"LADWP";"PRINT",#N/A,TRUE,"NEVBASE"}</definedName>
    <definedName name="_j2" localSheetId="21" hidden="1">{"PRINT",#N/A,TRUE,"APPA";"PRINT",#N/A,TRUE,"APS";"PRINT",#N/A,TRUE,"BHPL";"PRINT",#N/A,TRUE,"BHPL2";"PRINT",#N/A,TRUE,"CDWR";"PRINT",#N/A,TRUE,"EWEB";"PRINT",#N/A,TRUE,"LADWP";"PRINT",#N/A,TRUE,"NEVBASE"}</definedName>
    <definedName name="_j2" localSheetId="22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9" hidden="1">{"PRINT",#N/A,TRUE,"APPA";"PRINT",#N/A,TRUE,"APS";"PRINT",#N/A,TRUE,"BHPL";"PRINT",#N/A,TRUE,"BHPL2";"PRINT",#N/A,TRUE,"CDWR";"PRINT",#N/A,TRUE,"EWEB";"PRINT",#N/A,TRUE,"LADWP";"PRINT",#N/A,TRUE,"NEVBASE"}</definedName>
    <definedName name="_j3" localSheetId="20" hidden="1">{"PRINT",#N/A,TRUE,"APPA";"PRINT",#N/A,TRUE,"APS";"PRINT",#N/A,TRUE,"BHPL";"PRINT",#N/A,TRUE,"BHPL2";"PRINT",#N/A,TRUE,"CDWR";"PRINT",#N/A,TRUE,"EWEB";"PRINT",#N/A,TRUE,"LADWP";"PRINT",#N/A,TRUE,"NEVBASE"}</definedName>
    <definedName name="_j3" localSheetId="21" hidden="1">{"PRINT",#N/A,TRUE,"APPA";"PRINT",#N/A,TRUE,"APS";"PRINT",#N/A,TRUE,"BHPL";"PRINT",#N/A,TRUE,"BHPL2";"PRINT",#N/A,TRUE,"CDWR";"PRINT",#N/A,TRUE,"EWEB";"PRINT",#N/A,TRUE,"LADWP";"PRINT",#N/A,TRUE,"NEVBASE"}</definedName>
    <definedName name="_j3" localSheetId="22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9" hidden="1">{"PRINT",#N/A,TRUE,"APPA";"PRINT",#N/A,TRUE,"APS";"PRINT",#N/A,TRUE,"BHPL";"PRINT",#N/A,TRUE,"BHPL2";"PRINT",#N/A,TRUE,"CDWR";"PRINT",#N/A,TRUE,"EWEB";"PRINT",#N/A,TRUE,"LADWP";"PRINT",#N/A,TRUE,"NEVBASE"}</definedName>
    <definedName name="_j4" localSheetId="20" hidden="1">{"PRINT",#N/A,TRUE,"APPA";"PRINT",#N/A,TRUE,"APS";"PRINT",#N/A,TRUE,"BHPL";"PRINT",#N/A,TRUE,"BHPL2";"PRINT",#N/A,TRUE,"CDWR";"PRINT",#N/A,TRUE,"EWEB";"PRINT",#N/A,TRUE,"LADWP";"PRINT",#N/A,TRUE,"NEVBASE"}</definedName>
    <definedName name="_j4" localSheetId="21" hidden="1">{"PRINT",#N/A,TRUE,"APPA";"PRINT",#N/A,TRUE,"APS";"PRINT",#N/A,TRUE,"BHPL";"PRINT",#N/A,TRUE,"BHPL2";"PRINT",#N/A,TRUE,"CDWR";"PRINT",#N/A,TRUE,"EWEB";"PRINT",#N/A,TRUE,"LADWP";"PRINT",#N/A,TRUE,"NEVBASE"}</definedName>
    <definedName name="_j4" localSheetId="22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9" hidden="1">{"PRINT",#N/A,TRUE,"APPA";"PRINT",#N/A,TRUE,"APS";"PRINT",#N/A,TRUE,"BHPL";"PRINT",#N/A,TRUE,"BHPL2";"PRINT",#N/A,TRUE,"CDWR";"PRINT",#N/A,TRUE,"EWEB";"PRINT",#N/A,TRUE,"LADWP";"PRINT",#N/A,TRUE,"NEVBASE"}</definedName>
    <definedName name="_j5" localSheetId="20" hidden="1">{"PRINT",#N/A,TRUE,"APPA";"PRINT",#N/A,TRUE,"APS";"PRINT",#N/A,TRUE,"BHPL";"PRINT",#N/A,TRUE,"BHPL2";"PRINT",#N/A,TRUE,"CDWR";"PRINT",#N/A,TRUE,"EWEB";"PRINT",#N/A,TRUE,"LADWP";"PRINT",#N/A,TRUE,"NEVBASE"}</definedName>
    <definedName name="_j5" localSheetId="21" hidden="1">{"PRINT",#N/A,TRUE,"APPA";"PRINT",#N/A,TRUE,"APS";"PRINT",#N/A,TRUE,"BHPL";"PRINT",#N/A,TRUE,"BHPL2";"PRINT",#N/A,TRUE,"CDWR";"PRINT",#N/A,TRUE,"EWEB";"PRINT",#N/A,TRUE,"LADWP";"PRINT",#N/A,TRUE,"NEVBASE"}</definedName>
    <definedName name="_j5" localSheetId="22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'[2]on off peak hours'!$C$15:$ED$15</definedName>
    <definedName name="Discount_Rate" localSheetId="1">'[1]Table 1'!$I$39</definedName>
    <definedName name="Discount_Rate">'Table 1'!$I$39</definedName>
    <definedName name="Discount_Rate_2015_IRP" localSheetId="8">'[3]Table 7 to 8'!$AE$43</definedName>
    <definedName name="Discount_Rate_2015_IRP" localSheetId="6">'[3]Table 7 to 8'!$AE$43</definedName>
    <definedName name="Discount_Rate_2015_IRP" localSheetId="7">'[3]Table 7 to 8'!$AE$43</definedName>
    <definedName name="Discount_Rate_2015_IRP" localSheetId="9">'[3]Table 7 to 8'!$AE$43</definedName>
    <definedName name="Discount_Rate_2015_IRP" localSheetId="19">'[3]Table 7 to 8'!$AE$43</definedName>
    <definedName name="Discount_Rate_2015_IRP" localSheetId="20">'[3]Table 7 to 8'!$AE$43</definedName>
    <definedName name="Discount_Rate_2015_IRP" localSheetId="21">'[3]Table 7 to 8'!$AE$43</definedName>
    <definedName name="Discount_Rate_2015_IRP" localSheetId="22">'[3]Table 7 to 8'!$AE$43</definedName>
    <definedName name="Discount_Rate_2015_IRP" localSheetId="12">'[3]Table 7 to 8'!$AE$43</definedName>
    <definedName name="Discount_Rate_2015_IRP" localSheetId="5">'[3]Table 7 to 8'!$AE$43</definedName>
    <definedName name="Discount_Rate_2015_IRP" localSheetId="16">'[3]Table 7 to 8'!$AE$43</definedName>
    <definedName name="Discount_Rate_2015_IRP" localSheetId="18">'[3]Table 7 to 8'!$AE$43</definedName>
    <definedName name="Discount_Rate_2015_IRP" localSheetId="17">'[3]Table 7 to 8'!$AE$43</definedName>
    <definedName name="Discount_Rate_2015_IRP" localSheetId="13">'[3]Table 7 to 8'!$AE$43</definedName>
    <definedName name="Discount_Rate_2015_IRP" localSheetId="10">'[3]Table 7 to 8'!$AE$43</definedName>
    <definedName name="Discount_Rate_2015_IRP" localSheetId="2">'[3]Table 7 to 8'!$AE$43</definedName>
    <definedName name="Discount_Rate_2015_IRP" localSheetId="14">'[3]Table 7 to 8'!$AE$43</definedName>
    <definedName name="Discount_Rate_2015_IRP" localSheetId="15">'[3]Table 7 to 8'!$AE$43</definedName>
    <definedName name="Discount_Rate_2015_IRP" localSheetId="11">'[3]Table 7 to 8'!$AE$43</definedName>
    <definedName name="Discount_Rate_2015_IRP">'[4]Table 7 to 8'!$AE$43</definedName>
    <definedName name="FixedSolar_Capacity_Contr">'[4]Exhibit 3- Std FixedSolar QF'!$G$53</definedName>
    <definedName name="HoursHoliday">'[2]on off peak hours'!$C$16:$ED$20</definedName>
    <definedName name="Market" localSheetId="8">'[5]OFPC Source'!$J$8:$M$295</definedName>
    <definedName name="Market" localSheetId="6">'[5]OFPC Source'!$J$8:$M$295</definedName>
    <definedName name="Market" localSheetId="7">'[5]OFPC Source'!$J$8:$M$295</definedName>
    <definedName name="Market" localSheetId="9">'[5]OFPC Source'!$J$8:$M$295</definedName>
    <definedName name="Market" localSheetId="19">'[5]OFPC Source'!$J$8:$M$295</definedName>
    <definedName name="Market" localSheetId="20">'[5]OFPC Source'!$J$8:$M$295</definedName>
    <definedName name="Market" localSheetId="21">'[5]OFPC Source'!$J$8:$M$295</definedName>
    <definedName name="Market" localSheetId="22">'[5]OFPC Source'!$J$8:$M$295</definedName>
    <definedName name="Market" localSheetId="12">'[5]OFPC Source'!$J$8:$M$295</definedName>
    <definedName name="Market" localSheetId="5">'[5]OFPC Source'!$J$8:$M$295</definedName>
    <definedName name="Market" localSheetId="16">'[5]OFPC Source'!$J$8:$M$295</definedName>
    <definedName name="Market" localSheetId="18">'[5]OFPC Source'!$J$8:$M$295</definedName>
    <definedName name="Market" localSheetId="17">'[5]OFPC Source'!$J$8:$M$295</definedName>
    <definedName name="Market" localSheetId="13">'[5]OFPC Source'!$J$8:$M$295</definedName>
    <definedName name="Market" localSheetId="10">'[5]OFPC Source'!$J$8:$M$295</definedName>
    <definedName name="Market" localSheetId="2">'[5]OFPC Source'!$J$8:$M$295</definedName>
    <definedName name="Market" localSheetId="14">'[5]OFPC Source'!$J$8:$M$295</definedName>
    <definedName name="Market" localSheetId="15">'[5]OFPC Source'!$J$8:$M$295</definedName>
    <definedName name="Market" localSheetId="11">'[5]OFPC Source'!$J$8:$M$295</definedName>
    <definedName name="Market">'[4]OFPC Source'!$J$8:$M$295</definedName>
    <definedName name="_xlnm.Print_Area" localSheetId="0">'Table 1'!$A$1:$H$57</definedName>
    <definedName name="_xlnm.Print_Area" localSheetId="8">'Table 3 DJ Wind 2030'!$A$1:$K$74</definedName>
    <definedName name="_xlnm.Print_Area" localSheetId="6">'Table 3 EV2020 Wind_2020'!$A$1:$M$74</definedName>
    <definedName name="_xlnm.Print_Area" localSheetId="7">'Table 3 EV2020 Wind_2021'!$A$1:$M$74</definedName>
    <definedName name="_xlnm.Print_Area" localSheetId="9">'Table 3 ID Wind 2033'!$A$1:$K$74</definedName>
    <definedName name="_xlnm.Print_Area" localSheetId="19">'Table 3 OR Solar 2030'!$A$1:$K$74</definedName>
    <definedName name="_xlnm.Print_Area" localSheetId="20">'Table 3 OR Solar 2031'!$A$1:$K$74</definedName>
    <definedName name="_xlnm.Print_Area" localSheetId="21">'Table 3 OR Solar 2032'!$A$1:$K$74</definedName>
    <definedName name="_xlnm.Print_Area" localSheetId="22">'Table 3 OR Solar 2033'!$A$1:$K$74</definedName>
    <definedName name="_xlnm.Print_Area" localSheetId="12">'Table 3 OR Wind 2035'!$A$1:$K$74</definedName>
    <definedName name="_xlnm.Print_Area" localSheetId="5">'Table 3 TransCost D2 '!$A$1:$K$49</definedName>
    <definedName name="_xlnm.Print_Area" localSheetId="16">'Table 3 UT Solar 2033 ST'!$A$1:$K$74</definedName>
    <definedName name="_xlnm.Print_Area" localSheetId="18">'Table 3 UT Solar 2035 FT'!$A$1:$K$74</definedName>
    <definedName name="_xlnm.Print_Area" localSheetId="17">'Table 3 UT Solar 2035 ST'!$A$1:$K$74</definedName>
    <definedName name="_xlnm.Print_Area" localSheetId="13">'Table 3 UT Wind 2036'!$A$1:$K$74</definedName>
    <definedName name="_xlnm.Print_Area" localSheetId="10">'Table 3 WW Wind 2035'!$A$1:$K$74</definedName>
    <definedName name="_xlnm.Print_Area" localSheetId="2">'Table 3 YK Solar 2030'!$A$1:$K$74</definedName>
    <definedName name="_xlnm.Print_Area" localSheetId="14">'Table 3 YK Solar 2032'!$A$1:$K$74</definedName>
    <definedName name="_xlnm.Print_Area" localSheetId="15">'Table 3 YK Solar 2033'!$A$1:$K$74</definedName>
    <definedName name="_xlnm.Print_Area" localSheetId="11">'Table 3 YK Wind 2035'!$A$1:$K$74</definedName>
    <definedName name="_xlnm.Print_Area" localSheetId="3">'Table 4'!$A$1:$E$42</definedName>
    <definedName name="_xlnm.Print_Area" localSheetId="4">'Table 5'!$A$1:$H$266</definedName>
    <definedName name="RenewableMarketShape" localSheetId="8">'[5]OFPC Source'!$P$5:$U$28</definedName>
    <definedName name="RenewableMarketShape" localSheetId="6">'[5]OFPC Source'!$P$5:$U$28</definedName>
    <definedName name="RenewableMarketShape" localSheetId="7">'[5]OFPC Source'!$P$5:$U$28</definedName>
    <definedName name="RenewableMarketShape" localSheetId="9">'[5]OFPC Source'!$P$5:$U$28</definedName>
    <definedName name="RenewableMarketShape" localSheetId="19">'[5]OFPC Source'!$P$5:$U$28</definedName>
    <definedName name="RenewableMarketShape" localSheetId="20">'[5]OFPC Source'!$P$5:$U$28</definedName>
    <definedName name="RenewableMarketShape" localSheetId="21">'[5]OFPC Source'!$P$5:$U$28</definedName>
    <definedName name="RenewableMarketShape" localSheetId="22">'[5]OFPC Source'!$P$5:$U$28</definedName>
    <definedName name="RenewableMarketShape" localSheetId="12">'[5]OFPC Source'!$P$5:$U$28</definedName>
    <definedName name="RenewableMarketShape" localSheetId="5">'[5]OFPC Source'!$P$5:$U$28</definedName>
    <definedName name="RenewableMarketShape" localSheetId="16">'[5]OFPC Source'!$P$5:$U$28</definedName>
    <definedName name="RenewableMarketShape" localSheetId="18">'[5]OFPC Source'!$P$5:$U$28</definedName>
    <definedName name="RenewableMarketShape" localSheetId="17">'[5]OFPC Source'!$P$5:$U$28</definedName>
    <definedName name="RenewableMarketShape" localSheetId="13">'[5]OFPC Source'!$P$5:$U$28</definedName>
    <definedName name="RenewableMarketShape" localSheetId="10">'[5]OFPC Source'!$P$5:$U$28</definedName>
    <definedName name="RenewableMarketShape" localSheetId="2">'[5]OFPC Source'!$P$5:$U$28</definedName>
    <definedName name="RenewableMarketShape" localSheetId="14">'[5]OFPC Source'!$P$5:$U$28</definedName>
    <definedName name="RenewableMarketShape" localSheetId="15">'[5]OFPC Source'!$P$5:$U$28</definedName>
    <definedName name="RenewableMarketShape" localSheetId="11">'[5]OFPC Source'!$P$5:$U$28</definedName>
    <definedName name="RenewableMarketShape">'[4]OFPC Source'!$P$5:$U$33</definedName>
    <definedName name="Solar_Fixed_integr_cost">'[6]Table 10'!$B$46</definedName>
    <definedName name="Solar_HLH" localSheetId="8">'[5]OFPC Source'!$U$47</definedName>
    <definedName name="Solar_HLH" localSheetId="6">'[5]OFPC Source'!$U$47</definedName>
    <definedName name="Solar_HLH" localSheetId="7">'[5]OFPC Source'!$U$47</definedName>
    <definedName name="Solar_HLH" localSheetId="9">'[5]OFPC Source'!$U$47</definedName>
    <definedName name="Solar_HLH" localSheetId="19">'[5]OFPC Source'!$U$47</definedName>
    <definedName name="Solar_HLH" localSheetId="20">'[5]OFPC Source'!$U$47</definedName>
    <definedName name="Solar_HLH" localSheetId="21">'[5]OFPC Source'!$U$47</definedName>
    <definedName name="Solar_HLH" localSheetId="22">'[5]OFPC Source'!$U$47</definedName>
    <definedName name="Solar_HLH" localSheetId="12">'[5]OFPC Source'!$U$47</definedName>
    <definedName name="Solar_HLH" localSheetId="5">'[5]OFPC Source'!$U$47</definedName>
    <definedName name="Solar_HLH" localSheetId="16">'[5]OFPC Source'!$U$47</definedName>
    <definedName name="Solar_HLH" localSheetId="18">'[5]OFPC Source'!$U$47</definedName>
    <definedName name="Solar_HLH" localSheetId="17">'[5]OFPC Source'!$U$47</definedName>
    <definedName name="Solar_HLH" localSheetId="13">'[5]OFPC Source'!$U$47</definedName>
    <definedName name="Solar_HLH" localSheetId="10">'[5]OFPC Source'!$U$47</definedName>
    <definedName name="Solar_HLH" localSheetId="2">'[5]OFPC Source'!$U$47</definedName>
    <definedName name="Solar_HLH" localSheetId="14">'[5]OFPC Source'!$U$47</definedName>
    <definedName name="Solar_HLH" localSheetId="15">'[5]OFPC Source'!$U$47</definedName>
    <definedName name="Solar_HLH" localSheetId="11">'[5]OFPC Source'!$U$47</definedName>
    <definedName name="Solar_HLH">'[4]OFPC Source'!$U$48</definedName>
    <definedName name="Solar_LLH" localSheetId="8">'[5]OFPC Source'!$V$47</definedName>
    <definedName name="Solar_LLH" localSheetId="6">'[5]OFPC Source'!$V$47</definedName>
    <definedName name="Solar_LLH" localSheetId="7">'[5]OFPC Source'!$V$47</definedName>
    <definedName name="Solar_LLH" localSheetId="9">'[5]OFPC Source'!$V$47</definedName>
    <definedName name="Solar_LLH" localSheetId="19">'[5]OFPC Source'!$V$47</definedName>
    <definedName name="Solar_LLH" localSheetId="20">'[5]OFPC Source'!$V$47</definedName>
    <definedName name="Solar_LLH" localSheetId="21">'[5]OFPC Source'!$V$47</definedName>
    <definedName name="Solar_LLH" localSheetId="22">'[5]OFPC Source'!$V$47</definedName>
    <definedName name="Solar_LLH" localSheetId="12">'[5]OFPC Source'!$V$47</definedName>
    <definedName name="Solar_LLH" localSheetId="5">'[5]OFPC Source'!$V$47</definedName>
    <definedName name="Solar_LLH" localSheetId="16">'[5]OFPC Source'!$V$47</definedName>
    <definedName name="Solar_LLH" localSheetId="18">'[5]OFPC Source'!$V$47</definedName>
    <definedName name="Solar_LLH" localSheetId="17">'[5]OFPC Source'!$V$47</definedName>
    <definedName name="Solar_LLH" localSheetId="13">'[5]OFPC Source'!$V$47</definedName>
    <definedName name="Solar_LLH" localSheetId="10">'[5]OFPC Source'!$V$47</definedName>
    <definedName name="Solar_LLH" localSheetId="2">'[5]OFPC Source'!$V$47</definedName>
    <definedName name="Solar_LLH" localSheetId="14">'[5]OFPC Source'!$V$47</definedName>
    <definedName name="Solar_LLH" localSheetId="15">'[5]OFPC Source'!$V$47</definedName>
    <definedName name="Solar_LLH" localSheetId="11">'[5]OFPC Source'!$V$47</definedName>
    <definedName name="Solar_LLH">'[4]OFPC Source'!$V$48</definedName>
    <definedName name="Solar_Tracking_integr_cost">'[6]Table 10'!$B$45</definedName>
    <definedName name="Study_Cap_Adj" localSheetId="1">'[1]Table 1'!$I$8</definedName>
    <definedName name="Study_Cap_Adj" localSheetId="5">'Table 1'!$I$8</definedName>
    <definedName name="Study_Cap_Adj">'Table 1'!$I$8</definedName>
    <definedName name="Study_CF" localSheetId="1">'[1]Table 5'!$M$7</definedName>
    <definedName name="Study_CF">'Table 5'!$M$7</definedName>
    <definedName name="Study_MW" localSheetId="1">'[1]Table 5'!$M$6</definedName>
    <definedName name="Study_MW">'Table 5'!$M$6</definedName>
    <definedName name="Study_Name" localSheetId="8">[2]ImportData!$D$7</definedName>
    <definedName name="Study_Name" localSheetId="6">[2]ImportData!$D$7</definedName>
    <definedName name="Study_Name" localSheetId="7">[2]ImportData!$D$7</definedName>
    <definedName name="Study_Name" localSheetId="9">[2]ImportData!$D$7</definedName>
    <definedName name="Study_Name" localSheetId="19">[2]ImportData!$D$7</definedName>
    <definedName name="Study_Name" localSheetId="20">[2]ImportData!$D$7</definedName>
    <definedName name="Study_Name" localSheetId="21">[2]ImportData!$D$7</definedName>
    <definedName name="Study_Name" localSheetId="22">[2]ImportData!$D$7</definedName>
    <definedName name="Study_Name" localSheetId="12">[2]ImportData!$D$7</definedName>
    <definedName name="Study_Name" localSheetId="5">[2]ImportData!$D$7</definedName>
    <definedName name="Study_Name" localSheetId="16">[2]ImportData!$D$7</definedName>
    <definedName name="Study_Name" localSheetId="18">[2]ImportData!$D$7</definedName>
    <definedName name="Study_Name" localSheetId="17">[2]ImportData!$D$7</definedName>
    <definedName name="Study_Name" localSheetId="13">[2]ImportData!$D$7</definedName>
    <definedName name="Study_Name" localSheetId="10">[2]ImportData!$D$7</definedName>
    <definedName name="Study_Name" localSheetId="2">[2]ImportData!$D$7</definedName>
    <definedName name="Study_Name" localSheetId="14">[2]ImportData!$D$7</definedName>
    <definedName name="Study_Name" localSheetId="15">[2]ImportData!$D$7</definedName>
    <definedName name="Study_Name" localSheetId="11">[2]ImportData!$D$7</definedName>
    <definedName name="Wind_Capacity_Contr">'[4]Exhibit 2- Std Wind QF '!$E$57</definedName>
    <definedName name="Wind_Integration_Charge">'[4]Exhibit 2- Std Wind QF '!$E$45</definedName>
  </definedNames>
  <calcPr calcId="152511"/>
</workbook>
</file>

<file path=xl/calcChain.xml><?xml version="1.0" encoding="utf-8"?>
<calcChain xmlns="http://schemas.openxmlformats.org/spreadsheetml/2006/main">
  <c r="L13" i="31" l="1"/>
  <c r="M14" i="31"/>
  <c r="L14" i="31" s="1"/>
  <c r="B13" i="31"/>
  <c r="F131" i="31" l="1"/>
  <c r="F127" i="31"/>
  <c r="F122" i="31"/>
  <c r="F119" i="31"/>
  <c r="F116" i="31"/>
  <c r="F112" i="31"/>
  <c r="F107" i="31"/>
  <c r="F105" i="31"/>
  <c r="F132" i="31"/>
  <c r="F130" i="31"/>
  <c r="F126" i="31"/>
  <c r="F118" i="31"/>
  <c r="F114" i="31"/>
  <c r="F111" i="31"/>
  <c r="F124" i="31"/>
  <c r="F121" i="31"/>
  <c r="F117" i="31"/>
  <c r="F109" i="31"/>
  <c r="F98" i="31"/>
  <c r="F92" i="31"/>
  <c r="F89" i="31"/>
  <c r="F84" i="31"/>
  <c r="F82" i="31"/>
  <c r="F78" i="31"/>
  <c r="F75" i="31"/>
  <c r="F70" i="31"/>
  <c r="F67" i="31"/>
  <c r="F63" i="31"/>
  <c r="F56" i="31"/>
  <c r="F52" i="31"/>
  <c r="F45" i="31"/>
  <c r="F41" i="31"/>
  <c r="F36" i="31"/>
  <c r="F35" i="31"/>
  <c r="F31" i="31"/>
  <c r="F26" i="31"/>
  <c r="F25" i="31"/>
  <c r="F23" i="31"/>
  <c r="F19" i="31"/>
  <c r="F15" i="31"/>
  <c r="F125" i="31"/>
  <c r="F120" i="31"/>
  <c r="F110" i="31"/>
  <c r="F104" i="31"/>
  <c r="F101" i="31"/>
  <c r="F97" i="31"/>
  <c r="F96" i="31"/>
  <c r="F94" i="31"/>
  <c r="F90" i="31"/>
  <c r="F86" i="31"/>
  <c r="F85" i="31"/>
  <c r="F83" i="31"/>
  <c r="F79" i="31"/>
  <c r="F74" i="31"/>
  <c r="F68" i="31"/>
  <c r="F65" i="31"/>
  <c r="F57" i="31"/>
  <c r="F53" i="31"/>
  <c r="F49" i="31"/>
  <c r="F48" i="31"/>
  <c r="F46" i="31"/>
  <c r="F42" i="31"/>
  <c r="F39" i="31"/>
  <c r="F37" i="31"/>
  <c r="F34" i="31"/>
  <c r="F30" i="31"/>
  <c r="F27" i="31"/>
  <c r="F20" i="31"/>
  <c r="F16" i="31"/>
  <c r="F128" i="31"/>
  <c r="F113" i="31"/>
  <c r="F106" i="31"/>
  <c r="F103" i="31"/>
  <c r="F100" i="31"/>
  <c r="F95" i="31"/>
  <c r="F91" i="31"/>
  <c r="F87" i="31"/>
  <c r="F80" i="31"/>
  <c r="F76" i="31"/>
  <c r="F71" i="31"/>
  <c r="F64" i="31"/>
  <c r="F61" i="31"/>
  <c r="F60" i="31"/>
  <c r="F58" i="31"/>
  <c r="F55" i="31"/>
  <c r="F51" i="31"/>
  <c r="F47" i="31"/>
  <c r="F43" i="31"/>
  <c r="F38" i="31"/>
  <c r="F32" i="31"/>
  <c r="F29" i="31"/>
  <c r="F21" i="31"/>
  <c r="F18" i="31"/>
  <c r="F13" i="31"/>
  <c r="F129" i="31"/>
  <c r="F123" i="31"/>
  <c r="F115" i="31"/>
  <c r="F108" i="31"/>
  <c r="F102" i="31"/>
  <c r="F99" i="31"/>
  <c r="F93" i="31"/>
  <c r="F88" i="31"/>
  <c r="F81" i="31"/>
  <c r="F77" i="31"/>
  <c r="F73" i="31"/>
  <c r="F72" i="31"/>
  <c r="F69" i="31"/>
  <c r="F66" i="31"/>
  <c r="F62" i="31"/>
  <c r="F59" i="31"/>
  <c r="F54" i="31"/>
  <c r="F50" i="31"/>
  <c r="F44" i="31"/>
  <c r="F40" i="31"/>
  <c r="F33" i="31"/>
  <c r="F28" i="31"/>
  <c r="F24" i="31"/>
  <c r="F22" i="31"/>
  <c r="F17" i="31"/>
  <c r="F14" i="31"/>
  <c r="C94" i="31" l="1"/>
  <c r="C118" i="31"/>
  <c r="C80" i="31"/>
  <c r="C68" i="31"/>
  <c r="C108" i="31"/>
  <c r="C101" i="31"/>
  <c r="C32" i="31"/>
  <c r="C71" i="31"/>
  <c r="C92" i="31"/>
  <c r="C23" i="31"/>
  <c r="C122" i="31"/>
  <c r="C89" i="31"/>
  <c r="C55" i="31"/>
  <c r="C115" i="31"/>
  <c r="C56" i="31"/>
  <c r="C17" i="31"/>
  <c r="C51" i="31"/>
  <c r="C77" i="31"/>
  <c r="C99" i="31"/>
  <c r="C53" i="31"/>
  <c r="C128" i="31"/>
  <c r="C59" i="31"/>
  <c r="C105" i="31"/>
  <c r="C79" i="31"/>
  <c r="C31" i="31"/>
  <c r="C36" i="31"/>
  <c r="C91" i="31"/>
  <c r="C124" i="31"/>
  <c r="C14" i="31"/>
  <c r="C123" i="31"/>
  <c r="C52" i="31"/>
  <c r="C76" i="31"/>
  <c r="C117" i="31"/>
  <c r="C72" i="31"/>
  <c r="C70" i="31"/>
  <c r="C93" i="31"/>
  <c r="C26" i="31"/>
  <c r="C127" i="31"/>
  <c r="C86" i="31"/>
  <c r="C87" i="31"/>
  <c r="C30" i="31"/>
  <c r="C39" i="31"/>
  <c r="C44" i="31"/>
  <c r="C100" i="31"/>
  <c r="C132" i="31"/>
  <c r="C29" i="31"/>
  <c r="C120" i="31"/>
  <c r="C22" i="31"/>
  <c r="C112" i="31"/>
  <c r="C82" i="31"/>
  <c r="C78" i="31"/>
  <c r="C33" i="31"/>
  <c r="C28" i="31"/>
  <c r="C125" i="31"/>
  <c r="C107" i="31"/>
  <c r="C54" i="31"/>
  <c r="C103" i="31"/>
  <c r="C46" i="31"/>
  <c r="C64" i="31"/>
  <c r="C19" i="31"/>
  <c r="C21" i="31"/>
  <c r="C88" i="31"/>
  <c r="C58" i="31"/>
  <c r="C110" i="31"/>
  <c r="C106" i="31"/>
  <c r="C47" i="31"/>
  <c r="C42" i="31"/>
  <c r="C24" i="31"/>
  <c r="C102" i="31"/>
  <c r="C111" i="31"/>
  <c r="C84" i="31"/>
  <c r="C45" i="31"/>
  <c r="C50" i="31"/>
  <c r="C104" i="31"/>
  <c r="C113" i="31"/>
  <c r="C66" i="31"/>
  <c r="C38" i="31"/>
  <c r="C75" i="31"/>
  <c r="C116" i="31"/>
  <c r="C20" i="31"/>
  <c r="C15" i="31"/>
  <c r="C57" i="31"/>
  <c r="C96" i="31"/>
  <c r="C131" i="31"/>
  <c r="C67" i="31"/>
  <c r="C41" i="31"/>
  <c r="C74" i="31"/>
  <c r="C95" i="31"/>
  <c r="C98" i="31"/>
  <c r="C114" i="31"/>
  <c r="C65" i="31"/>
  <c r="C35" i="31"/>
  <c r="C119" i="31"/>
  <c r="C27" i="31"/>
  <c r="C43" i="31"/>
  <c r="C130" i="31"/>
  <c r="C81" i="31"/>
  <c r="C34" i="31"/>
  <c r="C63" i="31"/>
  <c r="C18" i="31"/>
  <c r="C16" i="31"/>
  <c r="C69" i="31"/>
  <c r="C83" i="31"/>
  <c r="C90" i="31"/>
  <c r="C60" i="31"/>
  <c r="C126" i="31"/>
  <c r="C129" i="31"/>
  <c r="C48" i="31"/>
  <c r="C62" i="31"/>
  <c r="C40" i="31"/>
  <c r="C25" i="31" l="1"/>
  <c r="C97" i="31"/>
  <c r="C73" i="31"/>
  <c r="C37" i="31"/>
  <c r="C85" i="31"/>
  <c r="C109" i="31"/>
  <c r="C49" i="31"/>
  <c r="C121" i="31"/>
  <c r="C61" i="31"/>
  <c r="C13" i="31"/>
  <c r="M19" i="63" l="1"/>
  <c r="O20" i="63"/>
  <c r="K19" i="63"/>
  <c r="J16" i="63"/>
  <c r="F16" i="63"/>
  <c r="K22" i="63"/>
  <c r="J14" i="63"/>
  <c r="E13" i="63"/>
  <c r="L21" i="63"/>
  <c r="E14" i="63"/>
  <c r="I14" i="63"/>
  <c r="O22" i="63"/>
  <c r="G21" i="63"/>
  <c r="G14" i="63"/>
  <c r="J20" i="63"/>
  <c r="L13" i="63"/>
  <c r="M20" i="63"/>
  <c r="I20" i="63"/>
  <c r="E16" i="63"/>
  <c r="E15" i="63"/>
  <c r="F13" i="63"/>
  <c r="J17" i="63"/>
  <c r="E20" i="63"/>
  <c r="N21" i="63"/>
  <c r="L18" i="63"/>
  <c r="G13" i="63"/>
  <c r="O16" i="63"/>
  <c r="E17" i="63"/>
  <c r="K17" i="63"/>
  <c r="N17" i="63"/>
  <c r="H19" i="63"/>
  <c r="H13" i="63"/>
  <c r="H16" i="63"/>
  <c r="J18" i="63"/>
  <c r="G22" i="63"/>
  <c r="G18" i="63"/>
  <c r="L19" i="63"/>
  <c r="F19" i="63"/>
  <c r="G20" i="63"/>
  <c r="M13" i="63"/>
  <c r="L14" i="63"/>
  <c r="I16" i="63"/>
  <c r="J13" i="63"/>
  <c r="E21" i="63"/>
  <c r="O13" i="63"/>
  <c r="L15" i="63"/>
  <c r="I17" i="63"/>
  <c r="K13" i="63"/>
  <c r="N22" i="63"/>
  <c r="N19" i="63"/>
  <c r="N14" i="63"/>
  <c r="M22" i="63"/>
  <c r="I13" i="63"/>
  <c r="I19" i="63"/>
  <c r="O15" i="63"/>
  <c r="K18" i="63"/>
  <c r="K14" i="63"/>
  <c r="E22" i="63"/>
  <c r="K16" i="63"/>
  <c r="F20" i="63"/>
  <c r="L20" i="63"/>
  <c r="J19" i="63"/>
  <c r="G16" i="63"/>
  <c r="M17" i="63"/>
  <c r="E19" i="63"/>
  <c r="K15" i="63"/>
  <c r="O21" i="63"/>
  <c r="I18" i="63"/>
  <c r="N20" i="63"/>
  <c r="G17" i="63"/>
  <c r="M16" i="63"/>
  <c r="I15" i="63"/>
  <c r="O18" i="63"/>
  <c r="H21" i="63"/>
  <c r="K21" i="63"/>
  <c r="O19" i="63"/>
  <c r="E18" i="63"/>
  <c r="H17" i="63"/>
  <c r="J15" i="63"/>
  <c r="F17" i="63"/>
  <c r="N18" i="63"/>
  <c r="L22" i="63"/>
  <c r="M21" i="63"/>
  <c r="H20" i="63"/>
  <c r="N13" i="63"/>
  <c r="J21" i="63"/>
  <c r="H18" i="63"/>
  <c r="N16" i="63"/>
  <c r="O14" i="63"/>
  <c r="F22" i="63"/>
  <c r="O17" i="63"/>
  <c r="J22" i="63"/>
  <c r="F15" i="63"/>
  <c r="H14" i="63"/>
  <c r="M18" i="63"/>
  <c r="H22" i="63"/>
  <c r="M15" i="63"/>
  <c r="G19" i="63"/>
  <c r="N15" i="63"/>
  <c r="F21" i="63"/>
  <c r="K20" i="63"/>
  <c r="F18" i="63"/>
  <c r="L16" i="63"/>
  <c r="H15" i="63"/>
  <c r="I21" i="63"/>
  <c r="F14" i="63"/>
  <c r="M14" i="63"/>
  <c r="L17" i="63"/>
  <c r="I22" i="63"/>
  <c r="G15" i="63"/>
  <c r="D17" i="63" l="1"/>
  <c r="D16" i="63"/>
  <c r="D19" i="63"/>
  <c r="D22" i="63"/>
  <c r="D20" i="63"/>
  <c r="D18" i="63"/>
  <c r="D14" i="63"/>
  <c r="C14" i="63"/>
  <c r="D21" i="63"/>
  <c r="D15" i="63"/>
  <c r="D13" i="63"/>
  <c r="C22" i="63" l="1"/>
  <c r="C19" i="63"/>
  <c r="C13" i="63"/>
  <c r="C18" i="63"/>
  <c r="C21" i="63"/>
  <c r="C17" i="63"/>
  <c r="C16" i="63"/>
  <c r="C20" i="63"/>
  <c r="C15" i="63"/>
  <c r="F239" i="31" l="1"/>
  <c r="F236" i="31"/>
  <c r="F232" i="31"/>
  <c r="F227" i="31"/>
  <c r="F225" i="31"/>
  <c r="F238" i="31"/>
  <c r="F234" i="31"/>
  <c r="F231" i="31"/>
  <c r="F237" i="31"/>
  <c r="F229" i="31"/>
  <c r="F218" i="31"/>
  <c r="F212" i="31"/>
  <c r="F209" i="31"/>
  <c r="F204" i="31"/>
  <c r="F202" i="31"/>
  <c r="F198" i="31"/>
  <c r="F195" i="31"/>
  <c r="F190" i="31"/>
  <c r="F187" i="31"/>
  <c r="F183" i="31"/>
  <c r="F176" i="31"/>
  <c r="F172" i="31"/>
  <c r="F165" i="31"/>
  <c r="F161" i="31"/>
  <c r="F156" i="31"/>
  <c r="F155" i="31"/>
  <c r="F151" i="31"/>
  <c r="F146" i="31"/>
  <c r="F145" i="31"/>
  <c r="F143" i="31"/>
  <c r="F139" i="31"/>
  <c r="F135" i="31"/>
  <c r="F240" i="31"/>
  <c r="F230" i="31"/>
  <c r="F224" i="31"/>
  <c r="F221" i="31"/>
  <c r="F217" i="31"/>
  <c r="F216" i="31"/>
  <c r="F214" i="31"/>
  <c r="F210" i="31"/>
  <c r="F206" i="31"/>
  <c r="F205" i="31"/>
  <c r="F203" i="31"/>
  <c r="F199" i="31"/>
  <c r="F194" i="31"/>
  <c r="F188" i="31"/>
  <c r="F185" i="31"/>
  <c r="F177" i="31"/>
  <c r="F173" i="31"/>
  <c r="F169" i="31"/>
  <c r="F168" i="31"/>
  <c r="F166" i="31"/>
  <c r="F162" i="31"/>
  <c r="F159" i="31"/>
  <c r="F157" i="31"/>
  <c r="F154" i="31"/>
  <c r="F150" i="31"/>
  <c r="F147" i="31"/>
  <c r="F140" i="31"/>
  <c r="F136" i="31"/>
  <c r="F233" i="31"/>
  <c r="F226" i="31"/>
  <c r="F223" i="31"/>
  <c r="F220" i="31"/>
  <c r="F215" i="31"/>
  <c r="F211" i="31"/>
  <c r="F207" i="31"/>
  <c r="F200" i="31"/>
  <c r="F196" i="31"/>
  <c r="F191" i="31"/>
  <c r="F184" i="31"/>
  <c r="F181" i="31"/>
  <c r="F180" i="31"/>
  <c r="F178" i="31"/>
  <c r="F175" i="31"/>
  <c r="F171" i="31"/>
  <c r="F167" i="31"/>
  <c r="F163" i="31"/>
  <c r="F158" i="31"/>
  <c r="F152" i="31"/>
  <c r="F149" i="31"/>
  <c r="F141" i="31"/>
  <c r="F138" i="31"/>
  <c r="F133" i="31"/>
  <c r="F235" i="31"/>
  <c r="F228" i="31"/>
  <c r="F222" i="31"/>
  <c r="F219" i="31"/>
  <c r="F213" i="31"/>
  <c r="F208" i="31"/>
  <c r="F201" i="31"/>
  <c r="F197" i="31"/>
  <c r="F193" i="31"/>
  <c r="F192" i="31"/>
  <c r="F189" i="31"/>
  <c r="F186" i="31"/>
  <c r="F182" i="31"/>
  <c r="F179" i="31"/>
  <c r="F174" i="31"/>
  <c r="F170" i="31"/>
  <c r="F164" i="31"/>
  <c r="F160" i="31"/>
  <c r="F153" i="31"/>
  <c r="F148" i="31"/>
  <c r="F144" i="31"/>
  <c r="F142" i="31"/>
  <c r="F137" i="31"/>
  <c r="F134" i="31"/>
  <c r="F252" i="31" l="1"/>
  <c r="F264" i="31" s="1"/>
  <c r="F248" i="31"/>
  <c r="F260" i="31" s="1"/>
  <c r="F245" i="31"/>
  <c r="F257" i="31" s="1"/>
  <c r="F241" i="31"/>
  <c r="F253" i="31" s="1"/>
  <c r="F243" i="31"/>
  <c r="F255" i="31" s="1"/>
  <c r="F251" i="31"/>
  <c r="F263" i="31" s="1"/>
  <c r="F249" i="31"/>
  <c r="F261" i="31" s="1"/>
  <c r="F246" i="31"/>
  <c r="F258" i="31" s="1"/>
  <c r="F247" i="31"/>
  <c r="F259" i="31" s="1"/>
  <c r="F242" i="31"/>
  <c r="F254" i="31" s="1"/>
  <c r="F250" i="31"/>
  <c r="F262" i="31" s="1"/>
  <c r="F244" i="31"/>
  <c r="F256" i="31" s="1"/>
  <c r="C214" i="31" l="1"/>
  <c r="C238" i="31"/>
  <c r="C200" i="31"/>
  <c r="C188" i="31"/>
  <c r="C228" i="31"/>
  <c r="C221" i="31"/>
  <c r="C152" i="31"/>
  <c r="C191" i="31"/>
  <c r="C212" i="31"/>
  <c r="C143" i="31"/>
  <c r="C209" i="31"/>
  <c r="C175" i="31"/>
  <c r="C235" i="31"/>
  <c r="C176" i="31"/>
  <c r="C137" i="31"/>
  <c r="C171" i="31"/>
  <c r="C197" i="31"/>
  <c r="C219" i="31"/>
  <c r="C173" i="31"/>
  <c r="C179" i="31"/>
  <c r="C225" i="31"/>
  <c r="C199" i="31"/>
  <c r="C151" i="31"/>
  <c r="C156" i="31"/>
  <c r="C211" i="31"/>
  <c r="C134" i="31"/>
  <c r="C172" i="31"/>
  <c r="C196" i="31"/>
  <c r="C237" i="31"/>
  <c r="C192" i="31"/>
  <c r="C190" i="31"/>
  <c r="C213" i="31"/>
  <c r="C146" i="31"/>
  <c r="C206" i="31"/>
  <c r="C207" i="31"/>
  <c r="C150" i="31"/>
  <c r="C159" i="31"/>
  <c r="C164" i="31"/>
  <c r="C220" i="31"/>
  <c r="C149" i="31"/>
  <c r="C240" i="31"/>
  <c r="C142" i="31"/>
  <c r="C232" i="31"/>
  <c r="C202" i="31"/>
  <c r="C198" i="31"/>
  <c r="C153" i="31"/>
  <c r="C148" i="31"/>
  <c r="C227" i="31"/>
  <c r="C174" i="31"/>
  <c r="C223" i="31"/>
  <c r="C166" i="31"/>
  <c r="C184" i="31"/>
  <c r="C139" i="31"/>
  <c r="C141" i="31"/>
  <c r="C208" i="31"/>
  <c r="C178" i="31"/>
  <c r="C230" i="31"/>
  <c r="C226" i="31"/>
  <c r="C167" i="31"/>
  <c r="C162" i="31"/>
  <c r="C144" i="31"/>
  <c r="C222" i="31"/>
  <c r="C231" i="31"/>
  <c r="C204" i="31"/>
  <c r="C165" i="31"/>
  <c r="C170" i="31"/>
  <c r="C224" i="31"/>
  <c r="C233" i="31"/>
  <c r="C186" i="31"/>
  <c r="C158" i="31"/>
  <c r="C195" i="31"/>
  <c r="C236" i="31"/>
  <c r="C140" i="31"/>
  <c r="C135" i="31"/>
  <c r="C177" i="31"/>
  <c r="C216" i="31"/>
  <c r="C187" i="31"/>
  <c r="C161" i="31"/>
  <c r="C194" i="31"/>
  <c r="C215" i="31"/>
  <c r="C218" i="31"/>
  <c r="C234" i="31"/>
  <c r="C185" i="31"/>
  <c r="C155" i="31"/>
  <c r="C239" i="31"/>
  <c r="C147" i="31"/>
  <c r="C163" i="31"/>
  <c r="C201" i="31"/>
  <c r="C154" i="31"/>
  <c r="C183" i="31"/>
  <c r="C138" i="31"/>
  <c r="C136" i="31"/>
  <c r="C189" i="31"/>
  <c r="C203" i="31"/>
  <c r="C210" i="31"/>
  <c r="C180" i="31"/>
  <c r="C168" i="31"/>
  <c r="C182" i="31"/>
  <c r="C160" i="31"/>
  <c r="C145" i="31" l="1"/>
  <c r="C217" i="31"/>
  <c r="C193" i="31"/>
  <c r="C157" i="31"/>
  <c r="C205" i="31"/>
  <c r="C229" i="31"/>
  <c r="C169" i="31"/>
  <c r="C181" i="31"/>
  <c r="C133" i="31"/>
  <c r="K28" i="63" l="1"/>
  <c r="K24" i="63"/>
  <c r="E32" i="63"/>
  <c r="K26" i="63"/>
  <c r="F30" i="63"/>
  <c r="L30" i="63"/>
  <c r="J29" i="63"/>
  <c r="G26" i="63"/>
  <c r="M27" i="63"/>
  <c r="E29" i="63"/>
  <c r="K25" i="63"/>
  <c r="O31" i="63"/>
  <c r="I28" i="63"/>
  <c r="N30" i="63"/>
  <c r="G27" i="63"/>
  <c r="M26" i="63"/>
  <c r="I25" i="63"/>
  <c r="O28" i="63"/>
  <c r="H31" i="63"/>
  <c r="K31" i="63"/>
  <c r="O29" i="63"/>
  <c r="E28" i="63"/>
  <c r="H27" i="63"/>
  <c r="J25" i="63"/>
  <c r="F27" i="63"/>
  <c r="N28" i="63"/>
  <c r="L32" i="63"/>
  <c r="M31" i="63"/>
  <c r="H30" i="63"/>
  <c r="N23" i="63"/>
  <c r="J31" i="63"/>
  <c r="H28" i="63"/>
  <c r="N26" i="63"/>
  <c r="O24" i="63"/>
  <c r="F32" i="63"/>
  <c r="O27" i="63"/>
  <c r="J32" i="63"/>
  <c r="F25" i="63"/>
  <c r="H24" i="63"/>
  <c r="M28" i="63"/>
  <c r="H32" i="63"/>
  <c r="M25" i="63"/>
  <c r="G29" i="63"/>
  <c r="N25" i="63"/>
  <c r="F31" i="63"/>
  <c r="K30" i="63"/>
  <c r="F28" i="63"/>
  <c r="L26" i="63"/>
  <c r="H25" i="63"/>
  <c r="I31" i="63"/>
  <c r="F24" i="63"/>
  <c r="M24" i="63"/>
  <c r="L27" i="63"/>
  <c r="I32" i="63"/>
  <c r="G25" i="63"/>
  <c r="M29" i="63"/>
  <c r="O30" i="63"/>
  <c r="K29" i="63"/>
  <c r="J26" i="63"/>
  <c r="F26" i="63"/>
  <c r="K32" i="63"/>
  <c r="J24" i="63"/>
  <c r="E23" i="63"/>
  <c r="L31" i="63"/>
  <c r="E24" i="63"/>
  <c r="I24" i="63"/>
  <c r="O32" i="63"/>
  <c r="G31" i="63"/>
  <c r="G24" i="63"/>
  <c r="J30" i="63"/>
  <c r="L23" i="63"/>
  <c r="M30" i="63"/>
  <c r="I30" i="63"/>
  <c r="E26" i="63"/>
  <c r="E25" i="63"/>
  <c r="F23" i="63"/>
  <c r="J27" i="63"/>
  <c r="E30" i="63"/>
  <c r="N31" i="63"/>
  <c r="L28" i="63"/>
  <c r="G23" i="63"/>
  <c r="O26" i="63"/>
  <c r="E27" i="63"/>
  <c r="K27" i="63"/>
  <c r="N27" i="63"/>
  <c r="H29" i="63"/>
  <c r="H23" i="63"/>
  <c r="H26" i="63"/>
  <c r="J28" i="63"/>
  <c r="G32" i="63"/>
  <c r="G28" i="63"/>
  <c r="L29" i="63"/>
  <c r="F29" i="63"/>
  <c r="G30" i="63"/>
  <c r="M23" i="63"/>
  <c r="L24" i="63"/>
  <c r="I26" i="63"/>
  <c r="J23" i="63"/>
  <c r="E31" i="63"/>
  <c r="O23" i="63"/>
  <c r="L25" i="63"/>
  <c r="I27" i="63"/>
  <c r="K23" i="63"/>
  <c r="N32" i="63"/>
  <c r="N29" i="63"/>
  <c r="N24" i="63"/>
  <c r="M32" i="63"/>
  <c r="I23" i="63"/>
  <c r="I29" i="63"/>
  <c r="O25" i="63"/>
  <c r="D30" i="63" l="1"/>
  <c r="D28" i="63"/>
  <c r="D24" i="63"/>
  <c r="C24" i="63"/>
  <c r="D31" i="63"/>
  <c r="D25" i="63"/>
  <c r="D23" i="63"/>
  <c r="D27" i="63"/>
  <c r="D26" i="63"/>
  <c r="D29" i="63"/>
  <c r="D32" i="63"/>
  <c r="C23" i="63" l="1"/>
  <c r="C32" i="63"/>
  <c r="C29" i="63"/>
  <c r="C28" i="63"/>
  <c r="C31" i="63"/>
  <c r="C27" i="63"/>
  <c r="C26" i="63"/>
  <c r="C30" i="63"/>
  <c r="C25" i="63"/>
  <c r="B13" i="63" l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CL9" i="25" l="1"/>
  <c r="CK9" i="25"/>
  <c r="CJ9" i="25"/>
  <c r="CI9" i="25"/>
  <c r="CH9" i="25"/>
  <c r="CG9" i="25"/>
  <c r="CF9" i="25"/>
  <c r="CE9" i="25"/>
  <c r="CD9" i="25"/>
  <c r="CC9" i="25"/>
  <c r="CB9" i="25"/>
  <c r="CA9" i="25"/>
  <c r="BZ9" i="25"/>
  <c r="BY9" i="25"/>
  <c r="BX9" i="25"/>
  <c r="BW9" i="25"/>
  <c r="BV9" i="25"/>
  <c r="BU9" i="25"/>
  <c r="AZ9" i="25"/>
  <c r="AZ8" i="25"/>
  <c r="AY9" i="25"/>
  <c r="AX9" i="25"/>
  <c r="AW9" i="25"/>
  <c r="AV9" i="25"/>
  <c r="AU9" i="25"/>
  <c r="AT9" i="25"/>
  <c r="AS9" i="25"/>
  <c r="AR9" i="25"/>
  <c r="AY8" i="25"/>
  <c r="AX8" i="25"/>
  <c r="AW8" i="25"/>
  <c r="AV8" i="25"/>
  <c r="AU8" i="25"/>
  <c r="AT8" i="25"/>
  <c r="AS8" i="25"/>
  <c r="AR8" i="25"/>
  <c r="AQ8" i="25"/>
  <c r="D44" i="55" l="1"/>
  <c r="C29" i="62"/>
  <c r="D44" i="62"/>
  <c r="D44" i="40"/>
  <c r="D44" i="61"/>
  <c r="D44" i="60"/>
  <c r="D44" i="59"/>
  <c r="D44" i="58"/>
  <c r="D44" i="56"/>
  <c r="D44" i="57" s="1"/>
  <c r="D44" i="41"/>
  <c r="D44" i="49" l="1"/>
  <c r="C67" i="62" l="1"/>
  <c r="C68" i="62" s="1"/>
  <c r="D11" i="62"/>
  <c r="B3" i="62"/>
  <c r="C52" i="62" s="1"/>
  <c r="B9" i="62" s="1"/>
  <c r="D29" i="62"/>
  <c r="K11" i="62"/>
  <c r="E11" i="62"/>
  <c r="C49" i="62"/>
  <c r="D48" i="62"/>
  <c r="C48" i="62"/>
  <c r="D47" i="62"/>
  <c r="C47" i="62"/>
  <c r="C46" i="62"/>
  <c r="C45" i="62"/>
  <c r="D49" i="62"/>
  <c r="B18" i="62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15" i="62"/>
  <c r="B16" i="62" s="1"/>
  <c r="B17" i="62" s="1"/>
  <c r="B14" i="62"/>
  <c r="B13" i="62"/>
  <c r="H11" i="62"/>
  <c r="G11" i="62"/>
  <c r="B11" i="62"/>
  <c r="B12" i="62" s="1"/>
  <c r="D46" i="62" l="1"/>
  <c r="F11" i="62"/>
  <c r="I11" i="62" s="1"/>
  <c r="J11" i="62" s="1"/>
  <c r="G12" i="62"/>
  <c r="G13" i="62" s="1"/>
  <c r="C69" i="62"/>
  <c r="C70" i="62" l="1"/>
  <c r="G14" i="62"/>
  <c r="H12" i="62"/>
  <c r="H13" i="62" s="1"/>
  <c r="D12" i="62"/>
  <c r="K12" i="62"/>
  <c r="K13" i="62" s="1"/>
  <c r="E12" i="62"/>
  <c r="E13" i="62" s="1"/>
  <c r="E14" i="62" l="1"/>
  <c r="H14" i="62"/>
  <c r="K14" i="62"/>
  <c r="G15" i="62"/>
  <c r="C71" i="62"/>
  <c r="D13" i="62"/>
  <c r="F12" i="62"/>
  <c r="I12" i="62" s="1"/>
  <c r="J12" i="62" s="1"/>
  <c r="K15" i="62" l="1"/>
  <c r="H15" i="62"/>
  <c r="E15" i="62"/>
  <c r="F13" i="62"/>
  <c r="I13" i="62" s="1"/>
  <c r="J13" i="62" s="1"/>
  <c r="D14" i="62"/>
  <c r="C72" i="62"/>
  <c r="G16" i="62"/>
  <c r="H16" i="62" l="1"/>
  <c r="D15" i="62"/>
  <c r="F14" i="62"/>
  <c r="I14" i="62" s="1"/>
  <c r="J14" i="62" s="1"/>
  <c r="G17" i="62"/>
  <c r="C73" i="62"/>
  <c r="K16" i="62"/>
  <c r="E16" i="62"/>
  <c r="E17" i="62" l="1"/>
  <c r="K17" i="62"/>
  <c r="H17" i="62"/>
  <c r="D16" i="62"/>
  <c r="F15" i="62"/>
  <c r="I15" i="62" s="1"/>
  <c r="J15" i="62" s="1"/>
  <c r="C74" i="62"/>
  <c r="G18" i="62"/>
  <c r="H18" i="62" l="1"/>
  <c r="D17" i="62"/>
  <c r="F16" i="62"/>
  <c r="I16" i="62" s="1"/>
  <c r="J16" i="62" s="1"/>
  <c r="K18" i="62"/>
  <c r="G19" i="62"/>
  <c r="F66" i="62"/>
  <c r="E18" i="62"/>
  <c r="BI9" i="25"/>
  <c r="BH9" i="25"/>
  <c r="BG9" i="25"/>
  <c r="BF9" i="25"/>
  <c r="BE9" i="25"/>
  <c r="BD9" i="25"/>
  <c r="BC9" i="25"/>
  <c r="BB9" i="25"/>
  <c r="AQ9" i="25"/>
  <c r="AP9" i="25"/>
  <c r="AO9" i="25"/>
  <c r="AN9" i="25"/>
  <c r="AM9" i="25"/>
  <c r="AL9" i="25"/>
  <c r="AK9" i="25"/>
  <c r="AJ9" i="25"/>
  <c r="AI9" i="25"/>
  <c r="E19" i="62" l="1"/>
  <c r="F67" i="62"/>
  <c r="G20" i="62"/>
  <c r="F17" i="62"/>
  <c r="I17" i="62" s="1"/>
  <c r="J17" i="62" s="1"/>
  <c r="D18" i="62"/>
  <c r="H19" i="62"/>
  <c r="K19" i="62"/>
  <c r="K20" i="62" l="1"/>
  <c r="H20" i="62"/>
  <c r="G21" i="62"/>
  <c r="F68" i="62"/>
  <c r="D19" i="62"/>
  <c r="F18" i="62"/>
  <c r="I18" i="62" s="1"/>
  <c r="J18" i="62" s="1"/>
  <c r="E20" i="62"/>
  <c r="E21" i="62" s="1"/>
  <c r="C27" i="61"/>
  <c r="C67" i="61"/>
  <c r="B3" i="61"/>
  <c r="C52" i="61" s="1"/>
  <c r="B9" i="61" s="1"/>
  <c r="E11" i="61"/>
  <c r="C49" i="61"/>
  <c r="D48" i="61"/>
  <c r="C48" i="61"/>
  <c r="C47" i="61"/>
  <c r="D46" i="61"/>
  <c r="C46" i="61"/>
  <c r="C45" i="61"/>
  <c r="D49" i="61"/>
  <c r="K11" i="61"/>
  <c r="H11" i="61"/>
  <c r="G11" i="61"/>
  <c r="B11" i="6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C26" i="60"/>
  <c r="C67" i="60"/>
  <c r="C68" i="60" s="1"/>
  <c r="D47" i="60"/>
  <c r="D46" i="60"/>
  <c r="K11" i="60"/>
  <c r="E11" i="60"/>
  <c r="F11" i="60" s="1"/>
  <c r="C49" i="60"/>
  <c r="D48" i="60"/>
  <c r="C48" i="60"/>
  <c r="C47" i="60"/>
  <c r="C46" i="60"/>
  <c r="C45" i="60"/>
  <c r="D49" i="60"/>
  <c r="H11" i="60"/>
  <c r="G11" i="60"/>
  <c r="B11" i="60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C25" i="59"/>
  <c r="C67" i="59"/>
  <c r="C68" i="59" s="1"/>
  <c r="D47" i="59"/>
  <c r="K11" i="59"/>
  <c r="E11" i="59"/>
  <c r="C49" i="59"/>
  <c r="D48" i="59"/>
  <c r="C48" i="59"/>
  <c r="C47" i="59"/>
  <c r="D46" i="59"/>
  <c r="C46" i="59"/>
  <c r="C45" i="59"/>
  <c r="D49" i="59"/>
  <c r="H11" i="59"/>
  <c r="G11" i="59"/>
  <c r="B11" i="59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D47" i="58"/>
  <c r="D46" i="58"/>
  <c r="G11" i="58"/>
  <c r="E11" i="58"/>
  <c r="F11" i="58" s="1"/>
  <c r="C68" i="58"/>
  <c r="C69" i="58" s="1"/>
  <c r="C67" i="58"/>
  <c r="H12" i="58" s="1"/>
  <c r="C49" i="58"/>
  <c r="D48" i="58"/>
  <c r="C48" i="58"/>
  <c r="C47" i="58"/>
  <c r="C46" i="58"/>
  <c r="C45" i="58"/>
  <c r="D49" i="58"/>
  <c r="B12" i="58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K11" i="58"/>
  <c r="H11" i="58"/>
  <c r="B11" i="58"/>
  <c r="B3" i="58"/>
  <c r="C52" i="58" s="1"/>
  <c r="B9" i="58" s="1"/>
  <c r="C27" i="57"/>
  <c r="C68" i="57"/>
  <c r="C69" i="57" s="1"/>
  <c r="C67" i="57"/>
  <c r="D46" i="57"/>
  <c r="G11" i="57"/>
  <c r="G12" i="57" s="1"/>
  <c r="K11" i="57"/>
  <c r="E11" i="57"/>
  <c r="F11" i="57" s="1"/>
  <c r="C49" i="57"/>
  <c r="D48" i="57"/>
  <c r="C48" i="57"/>
  <c r="D47" i="57"/>
  <c r="C47" i="57"/>
  <c r="C46" i="57"/>
  <c r="C45" i="57"/>
  <c r="D49" i="57"/>
  <c r="H11" i="57"/>
  <c r="B11" i="57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" i="57"/>
  <c r="C52" i="57" s="1"/>
  <c r="B9" i="57" s="1"/>
  <c r="H11" i="56"/>
  <c r="H11" i="41"/>
  <c r="C26" i="56"/>
  <c r="C68" i="56"/>
  <c r="C69" i="56" s="1"/>
  <c r="C67" i="56"/>
  <c r="D47" i="56"/>
  <c r="G11" i="56"/>
  <c r="K11" i="56"/>
  <c r="E11" i="56"/>
  <c r="F11" i="56" s="1"/>
  <c r="C49" i="56"/>
  <c r="D48" i="56"/>
  <c r="C48" i="56"/>
  <c r="C47" i="56"/>
  <c r="D46" i="56"/>
  <c r="C46" i="56"/>
  <c r="C45" i="56"/>
  <c r="D49" i="56"/>
  <c r="B11" i="56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G11" i="41"/>
  <c r="K11" i="41"/>
  <c r="E11" i="41"/>
  <c r="C24" i="41"/>
  <c r="D24" i="41" s="1"/>
  <c r="B3" i="55"/>
  <c r="C52" i="55" s="1"/>
  <c r="B9" i="55" s="1"/>
  <c r="D46" i="55"/>
  <c r="G11" i="55"/>
  <c r="K11" i="55"/>
  <c r="E11" i="55"/>
  <c r="E11" i="40"/>
  <c r="K11" i="40"/>
  <c r="C29" i="55"/>
  <c r="C67" i="55"/>
  <c r="C68" i="55" s="1"/>
  <c r="D11" i="55"/>
  <c r="C49" i="55"/>
  <c r="D48" i="55"/>
  <c r="C48" i="55"/>
  <c r="C47" i="55"/>
  <c r="C46" i="55"/>
  <c r="C45" i="55"/>
  <c r="D49" i="55"/>
  <c r="H11" i="55"/>
  <c r="B11" i="55"/>
  <c r="B12" i="55" s="1"/>
  <c r="B13" i="55" s="1"/>
  <c r="B14" i="55" s="1"/>
  <c r="B15" i="55" s="1"/>
  <c r="B16" i="55" s="1"/>
  <c r="B17" i="55" s="1"/>
  <c r="B18" i="55" s="1"/>
  <c r="B19" i="55" s="1"/>
  <c r="B20" i="55" s="1"/>
  <c r="B21" i="55" s="1"/>
  <c r="B22" i="55" s="1"/>
  <c r="B23" i="55" s="1"/>
  <c r="B24" i="55" s="1"/>
  <c r="B25" i="55" s="1"/>
  <c r="B26" i="55" s="1"/>
  <c r="B27" i="55" s="1"/>
  <c r="B28" i="55" s="1"/>
  <c r="B29" i="55" s="1"/>
  <c r="B30" i="55" s="1"/>
  <c r="B31" i="55" s="1"/>
  <c r="B32" i="55" s="1"/>
  <c r="B33" i="55" s="1"/>
  <c r="B34" i="55" s="1"/>
  <c r="B35" i="55" s="1"/>
  <c r="B36" i="55" s="1"/>
  <c r="H11" i="40"/>
  <c r="G11" i="40"/>
  <c r="C27" i="40"/>
  <c r="B3" i="54"/>
  <c r="C52" i="54" s="1"/>
  <c r="B9" i="54" s="1"/>
  <c r="D46" i="54"/>
  <c r="G11" i="54"/>
  <c r="K11" i="54"/>
  <c r="E11" i="54"/>
  <c r="C29" i="54"/>
  <c r="D29" i="54" s="1"/>
  <c r="C68" i="54"/>
  <c r="C67" i="54"/>
  <c r="P11" i="54"/>
  <c r="D49" i="54"/>
  <c r="C49" i="54"/>
  <c r="D48" i="54"/>
  <c r="C48" i="54"/>
  <c r="C47" i="54"/>
  <c r="C46" i="54"/>
  <c r="C45" i="54"/>
  <c r="B15" i="54"/>
  <c r="B16" i="54" s="1"/>
  <c r="B17" i="54" s="1"/>
  <c r="B18" i="54" s="1"/>
  <c r="B19" i="54" s="1"/>
  <c r="B20" i="54" s="1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B31" i="54" s="1"/>
  <c r="B32" i="54" s="1"/>
  <c r="B33" i="54" s="1"/>
  <c r="B34" i="54" s="1"/>
  <c r="B35" i="54" s="1"/>
  <c r="B36" i="54" s="1"/>
  <c r="B13" i="54"/>
  <c r="B14" i="54" s="1"/>
  <c r="H11" i="54"/>
  <c r="B11" i="54"/>
  <c r="B12" i="54" s="1"/>
  <c r="P10" i="54"/>
  <c r="C68" i="53"/>
  <c r="H12" i="53"/>
  <c r="C67" i="53"/>
  <c r="D47" i="53"/>
  <c r="D46" i="53"/>
  <c r="G11" i="53"/>
  <c r="E11" i="53"/>
  <c r="F11" i="53" s="1"/>
  <c r="D49" i="53"/>
  <c r="C49" i="53"/>
  <c r="D48" i="53"/>
  <c r="C48" i="53"/>
  <c r="C47" i="53"/>
  <c r="C46" i="53"/>
  <c r="C45" i="53"/>
  <c r="C29" i="53"/>
  <c r="B13" i="53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36" i="53" s="1"/>
  <c r="B12" i="53"/>
  <c r="K11" i="53"/>
  <c r="H11" i="53"/>
  <c r="B11" i="53"/>
  <c r="P10" i="53"/>
  <c r="D47" i="52"/>
  <c r="D46" i="52"/>
  <c r="G11" i="52"/>
  <c r="K11" i="52"/>
  <c r="E11" i="52"/>
  <c r="C29" i="52"/>
  <c r="D29" i="52" s="1"/>
  <c r="C67" i="52"/>
  <c r="D49" i="52"/>
  <c r="C49" i="52"/>
  <c r="D48" i="52"/>
  <c r="C48" i="52"/>
  <c r="C47" i="52"/>
  <c r="C46" i="52"/>
  <c r="C45" i="52"/>
  <c r="B15" i="52"/>
  <c r="B16" i="52" s="1"/>
  <c r="B17" i="52" s="1"/>
  <c r="B18" i="52" s="1"/>
  <c r="B19" i="52" s="1"/>
  <c r="B20" i="52" s="1"/>
  <c r="B21" i="52" s="1"/>
  <c r="B22" i="52" s="1"/>
  <c r="B23" i="52" s="1"/>
  <c r="B24" i="52" s="1"/>
  <c r="B25" i="52" s="1"/>
  <c r="B26" i="52" s="1"/>
  <c r="B27" i="52" s="1"/>
  <c r="B28" i="52" s="1"/>
  <c r="B29" i="52" s="1"/>
  <c r="B30" i="52" s="1"/>
  <c r="B31" i="52" s="1"/>
  <c r="B32" i="52" s="1"/>
  <c r="B33" i="52" s="1"/>
  <c r="B34" i="52" s="1"/>
  <c r="B35" i="52" s="1"/>
  <c r="B36" i="52" s="1"/>
  <c r="B14" i="52"/>
  <c r="H11" i="52"/>
  <c r="B11" i="52"/>
  <c r="B12" i="52" s="1"/>
  <c r="B13" i="52" s="1"/>
  <c r="P10" i="52"/>
  <c r="H11" i="44"/>
  <c r="C27" i="44"/>
  <c r="G11" i="44"/>
  <c r="K11" i="44"/>
  <c r="E11" i="44"/>
  <c r="C30" i="50"/>
  <c r="D47" i="50"/>
  <c r="D46" i="50"/>
  <c r="G11" i="50"/>
  <c r="C24" i="42"/>
  <c r="C68" i="50"/>
  <c r="C67" i="50"/>
  <c r="H11" i="50"/>
  <c r="D49" i="50"/>
  <c r="C49" i="50"/>
  <c r="D48" i="50"/>
  <c r="C48" i="50"/>
  <c r="C47" i="50"/>
  <c r="C46" i="50"/>
  <c r="C45" i="50"/>
  <c r="D44" i="50"/>
  <c r="B12" i="50"/>
  <c r="B13" i="50" s="1"/>
  <c r="B14" i="50" s="1"/>
  <c r="B15" i="50" s="1"/>
  <c r="B16" i="50" s="1"/>
  <c r="B17" i="50" s="1"/>
  <c r="B18" i="50" s="1"/>
  <c r="B19" i="50" s="1"/>
  <c r="B20" i="50" s="1"/>
  <c r="B21" i="50" s="1"/>
  <c r="B22" i="50" s="1"/>
  <c r="B23" i="50" s="1"/>
  <c r="B24" i="50" s="1"/>
  <c r="B25" i="50" s="1"/>
  <c r="B26" i="50" s="1"/>
  <c r="B27" i="50" s="1"/>
  <c r="B28" i="50" s="1"/>
  <c r="B29" i="50" s="1"/>
  <c r="B30" i="50" s="1"/>
  <c r="B31" i="50" s="1"/>
  <c r="B32" i="50" s="1"/>
  <c r="B33" i="50" s="1"/>
  <c r="B34" i="50" s="1"/>
  <c r="B35" i="50" s="1"/>
  <c r="B36" i="50" s="1"/>
  <c r="K11" i="50"/>
  <c r="E11" i="50"/>
  <c r="F11" i="50" s="1"/>
  <c r="B11" i="50"/>
  <c r="P10" i="50"/>
  <c r="D44" i="42"/>
  <c r="G11" i="42"/>
  <c r="C15" i="49"/>
  <c r="C69" i="49"/>
  <c r="C70" i="49" s="1"/>
  <c r="C67" i="49"/>
  <c r="C68" i="49" s="1"/>
  <c r="D47" i="49"/>
  <c r="D46" i="49"/>
  <c r="H11" i="49"/>
  <c r="G11" i="49"/>
  <c r="L11" i="49"/>
  <c r="E11" i="49"/>
  <c r="D49" i="49"/>
  <c r="C49" i="49"/>
  <c r="D48" i="49"/>
  <c r="C48" i="49"/>
  <c r="C47" i="49"/>
  <c r="C46" i="49"/>
  <c r="C45" i="49"/>
  <c r="B11" i="49"/>
  <c r="B12" i="49" s="1"/>
  <c r="B13" i="49" s="1"/>
  <c r="B14" i="49" s="1"/>
  <c r="K11" i="42"/>
  <c r="B3" i="50" l="1"/>
  <c r="C52" i="50" s="1"/>
  <c r="B9" i="50" s="1"/>
  <c r="H12" i="59"/>
  <c r="P12" i="54"/>
  <c r="H12" i="57"/>
  <c r="D27" i="40"/>
  <c r="H13" i="53"/>
  <c r="G12" i="58"/>
  <c r="G13" i="58" s="1"/>
  <c r="G12" i="59"/>
  <c r="G12" i="53"/>
  <c r="G13" i="53" s="1"/>
  <c r="H13" i="58"/>
  <c r="K12" i="56"/>
  <c r="K13" i="56" s="1"/>
  <c r="K12" i="50"/>
  <c r="P11" i="52"/>
  <c r="K12" i="53"/>
  <c r="H12" i="54"/>
  <c r="K12" i="54"/>
  <c r="E12" i="59"/>
  <c r="F12" i="59" s="1"/>
  <c r="H12" i="50"/>
  <c r="K12" i="59"/>
  <c r="P11" i="50"/>
  <c r="P12" i="50" s="1"/>
  <c r="K12" i="57"/>
  <c r="G12" i="54"/>
  <c r="P11" i="53"/>
  <c r="P12" i="53" s="1"/>
  <c r="P13" i="53" s="1"/>
  <c r="G12" i="50"/>
  <c r="H21" i="62"/>
  <c r="D20" i="62"/>
  <c r="F19" i="62"/>
  <c r="I19" i="62" s="1"/>
  <c r="J19" i="62" s="1"/>
  <c r="K21" i="62"/>
  <c r="F69" i="62"/>
  <c r="G22" i="62"/>
  <c r="F11" i="49"/>
  <c r="J11" i="49" s="1"/>
  <c r="K11" i="49" s="1"/>
  <c r="B3" i="56"/>
  <c r="C52" i="56" s="1"/>
  <c r="B9" i="56" s="1"/>
  <c r="D27" i="61"/>
  <c r="D29" i="53"/>
  <c r="I11" i="53"/>
  <c r="J11" i="53" s="1"/>
  <c r="D47" i="55"/>
  <c r="B3" i="59"/>
  <c r="C52" i="59" s="1"/>
  <c r="B9" i="59" s="1"/>
  <c r="B3" i="60"/>
  <c r="C52" i="60" s="1"/>
  <c r="B9" i="60" s="1"/>
  <c r="D15" i="49"/>
  <c r="B3" i="53"/>
  <c r="C52" i="53" s="1"/>
  <c r="B9" i="53" s="1"/>
  <c r="D24" i="42"/>
  <c r="I11" i="50"/>
  <c r="J11" i="50" s="1"/>
  <c r="B3" i="49"/>
  <c r="C52" i="49" s="1"/>
  <c r="B9" i="49" s="1"/>
  <c r="D30" i="50"/>
  <c r="D27" i="44"/>
  <c r="D47" i="54"/>
  <c r="E12" i="57"/>
  <c r="F12" i="57" s="1"/>
  <c r="D27" i="57"/>
  <c r="D29" i="55"/>
  <c r="D26" i="60"/>
  <c r="D26" i="56"/>
  <c r="D25" i="59"/>
  <c r="F11" i="61"/>
  <c r="I11" i="61" s="1"/>
  <c r="J11" i="61" s="1"/>
  <c r="H12" i="61"/>
  <c r="C68" i="61"/>
  <c r="D47" i="61"/>
  <c r="I11" i="60"/>
  <c r="J11" i="60" s="1"/>
  <c r="C69" i="60"/>
  <c r="H12" i="60"/>
  <c r="C69" i="59"/>
  <c r="F11" i="59"/>
  <c r="I11" i="59" s="1"/>
  <c r="J11" i="59" s="1"/>
  <c r="I11" i="58"/>
  <c r="J11" i="58" s="1"/>
  <c r="K12" i="58"/>
  <c r="K13" i="58" s="1"/>
  <c r="C70" i="58"/>
  <c r="H14" i="58"/>
  <c r="E12" i="58"/>
  <c r="I11" i="57"/>
  <c r="J11" i="57" s="1"/>
  <c r="C70" i="57"/>
  <c r="G13" i="57"/>
  <c r="G14" i="57" s="1"/>
  <c r="H12" i="56"/>
  <c r="H13" i="56" s="1"/>
  <c r="G12" i="56"/>
  <c r="G13" i="56" s="1"/>
  <c r="E12" i="56"/>
  <c r="C70" i="56"/>
  <c r="F11" i="55"/>
  <c r="I11" i="55" s="1"/>
  <c r="J11" i="55" s="1"/>
  <c r="C69" i="55"/>
  <c r="E12" i="54"/>
  <c r="F12" i="54" s="1"/>
  <c r="I12" i="54" s="1"/>
  <c r="J12" i="54" s="1"/>
  <c r="F11" i="54"/>
  <c r="I11" i="54" s="1"/>
  <c r="J11" i="54" s="1"/>
  <c r="C69" i="54"/>
  <c r="G13" i="54"/>
  <c r="E12" i="53"/>
  <c r="K13" i="53"/>
  <c r="C69" i="53"/>
  <c r="F11" i="52"/>
  <c r="I11" i="52" s="1"/>
  <c r="J11" i="52" s="1"/>
  <c r="C68" i="52"/>
  <c r="G12" i="52"/>
  <c r="B3" i="52"/>
  <c r="C52" i="52" s="1"/>
  <c r="B9" i="52" s="1"/>
  <c r="C69" i="50"/>
  <c r="E12" i="50"/>
  <c r="B15" i="49"/>
  <c r="C71" i="49"/>
  <c r="H12" i="49"/>
  <c r="H13" i="49" s="1"/>
  <c r="I12" i="57" l="1"/>
  <c r="J12" i="57" s="1"/>
  <c r="I12" i="59"/>
  <c r="J12" i="59" s="1"/>
  <c r="G13" i="59"/>
  <c r="K13" i="50"/>
  <c r="P13" i="54"/>
  <c r="G12" i="61"/>
  <c r="K12" i="60"/>
  <c r="K13" i="60" s="1"/>
  <c r="E12" i="61"/>
  <c r="F12" i="61" s="1"/>
  <c r="H13" i="54"/>
  <c r="H13" i="57"/>
  <c r="H14" i="57" s="1"/>
  <c r="H14" i="49"/>
  <c r="H15" i="49" s="1"/>
  <c r="K13" i="54"/>
  <c r="K13" i="57"/>
  <c r="K14" i="57" s="1"/>
  <c r="K12" i="61"/>
  <c r="D21" i="62"/>
  <c r="F20" i="62"/>
  <c r="I20" i="62" s="1"/>
  <c r="J20" i="62" s="1"/>
  <c r="G23" i="62"/>
  <c r="F70" i="62"/>
  <c r="H22" i="62"/>
  <c r="K22" i="62"/>
  <c r="E22" i="62"/>
  <c r="E23" i="62" s="1"/>
  <c r="E13" i="57"/>
  <c r="E14" i="57" s="1"/>
  <c r="H13" i="61"/>
  <c r="C69" i="61"/>
  <c r="C70" i="60"/>
  <c r="G12" i="60"/>
  <c r="G13" i="60" s="1"/>
  <c r="H13" i="60"/>
  <c r="E12" i="60"/>
  <c r="H13" i="59"/>
  <c r="E13" i="59"/>
  <c r="K13" i="59"/>
  <c r="C70" i="59"/>
  <c r="G14" i="58"/>
  <c r="F12" i="58"/>
  <c r="I12" i="58" s="1"/>
  <c r="J12" i="58" s="1"/>
  <c r="E13" i="58"/>
  <c r="K14" i="58"/>
  <c r="H15" i="58"/>
  <c r="C71" i="58"/>
  <c r="C71" i="57"/>
  <c r="G15" i="57"/>
  <c r="H14" i="56"/>
  <c r="F12" i="56"/>
  <c r="I12" i="56" s="1"/>
  <c r="J12" i="56" s="1"/>
  <c r="E13" i="56"/>
  <c r="C71" i="56"/>
  <c r="H15" i="56"/>
  <c r="K14" i="56"/>
  <c r="I11" i="56"/>
  <c r="J11" i="56" s="1"/>
  <c r="G14" i="56"/>
  <c r="H12" i="55"/>
  <c r="H13" i="55" s="1"/>
  <c r="D12" i="55"/>
  <c r="G12" i="55"/>
  <c r="G13" i="55" s="1"/>
  <c r="K12" i="55"/>
  <c r="K13" i="55" s="1"/>
  <c r="C70" i="55"/>
  <c r="E12" i="55"/>
  <c r="E13" i="55" s="1"/>
  <c r="C70" i="54"/>
  <c r="E13" i="54"/>
  <c r="C70" i="53"/>
  <c r="K14" i="53"/>
  <c r="E13" i="53"/>
  <c r="F12" i="53"/>
  <c r="I12" i="53" s="1"/>
  <c r="J12" i="53" s="1"/>
  <c r="E12" i="52"/>
  <c r="G13" i="52"/>
  <c r="C69" i="52"/>
  <c r="P12" i="52"/>
  <c r="K12" i="52"/>
  <c r="H12" i="52"/>
  <c r="F12" i="50"/>
  <c r="I12" i="50" s="1"/>
  <c r="J12" i="50" s="1"/>
  <c r="E13" i="50"/>
  <c r="G13" i="50"/>
  <c r="K14" i="50"/>
  <c r="C70" i="50"/>
  <c r="P13" i="50"/>
  <c r="H13" i="50"/>
  <c r="B16" i="49"/>
  <c r="E12" i="49"/>
  <c r="G12" i="49"/>
  <c r="G13" i="49" s="1"/>
  <c r="G14" i="49" s="1"/>
  <c r="G15" i="49" s="1"/>
  <c r="C72" i="49"/>
  <c r="L12" i="49"/>
  <c r="L13" i="49" s="1"/>
  <c r="L14" i="49" s="1"/>
  <c r="L15" i="49" s="1"/>
  <c r="L16" i="49" s="1"/>
  <c r="H16" i="49" l="1"/>
  <c r="G14" i="59"/>
  <c r="H14" i="54"/>
  <c r="P14" i="54"/>
  <c r="F13" i="57"/>
  <c r="I13" i="57" s="1"/>
  <c r="J13" i="57" s="1"/>
  <c r="I12" i="61"/>
  <c r="J12" i="61" s="1"/>
  <c r="G16" i="49"/>
  <c r="H15" i="57"/>
  <c r="K14" i="59"/>
  <c r="K15" i="56"/>
  <c r="E14" i="55"/>
  <c r="G14" i="55"/>
  <c r="G14" i="50"/>
  <c r="K13" i="52"/>
  <c r="K15" i="57"/>
  <c r="G13" i="61"/>
  <c r="P14" i="50"/>
  <c r="K14" i="55"/>
  <c r="K23" i="62"/>
  <c r="H23" i="62"/>
  <c r="F21" i="62"/>
  <c r="I21" i="62" s="1"/>
  <c r="J21" i="62" s="1"/>
  <c r="D22" i="62"/>
  <c r="F71" i="62"/>
  <c r="G24" i="62"/>
  <c r="C70" i="61"/>
  <c r="H14" i="61"/>
  <c r="K13" i="61"/>
  <c r="E13" i="61"/>
  <c r="F12" i="60"/>
  <c r="I12" i="60" s="1"/>
  <c r="J12" i="60" s="1"/>
  <c r="E13" i="60"/>
  <c r="C71" i="60"/>
  <c r="H14" i="60"/>
  <c r="K14" i="60"/>
  <c r="G14" i="60"/>
  <c r="G15" i="59"/>
  <c r="C71" i="59"/>
  <c r="H14" i="59"/>
  <c r="E14" i="59"/>
  <c r="F13" i="59"/>
  <c r="I13" i="59" s="1"/>
  <c r="J13" i="59" s="1"/>
  <c r="F13" i="58"/>
  <c r="I13" i="58" s="1"/>
  <c r="J13" i="58" s="1"/>
  <c r="E14" i="58"/>
  <c r="G15" i="58"/>
  <c r="C72" i="58"/>
  <c r="H16" i="58"/>
  <c r="K15" i="58"/>
  <c r="F14" i="57"/>
  <c r="I14" i="57" s="1"/>
  <c r="J14" i="57" s="1"/>
  <c r="E15" i="57"/>
  <c r="C72" i="57"/>
  <c r="C72" i="56"/>
  <c r="K16" i="56"/>
  <c r="G15" i="56"/>
  <c r="F13" i="56"/>
  <c r="I13" i="56" s="1"/>
  <c r="J13" i="56" s="1"/>
  <c r="E14" i="56"/>
  <c r="D13" i="55"/>
  <c r="F12" i="55"/>
  <c r="I12" i="55" s="1"/>
  <c r="J12" i="55" s="1"/>
  <c r="C71" i="55"/>
  <c r="H14" i="55"/>
  <c r="E14" i="54"/>
  <c r="F13" i="54"/>
  <c r="I13" i="54" s="1"/>
  <c r="J13" i="54" s="1"/>
  <c r="C71" i="54"/>
  <c r="H15" i="54"/>
  <c r="K14" i="54"/>
  <c r="G14" i="54"/>
  <c r="H14" i="53"/>
  <c r="P14" i="53"/>
  <c r="G14" i="53"/>
  <c r="E14" i="53"/>
  <c r="F13" i="53"/>
  <c r="I13" i="53" s="1"/>
  <c r="J13" i="53" s="1"/>
  <c r="K15" i="53"/>
  <c r="C71" i="53"/>
  <c r="P13" i="52"/>
  <c r="H13" i="52"/>
  <c r="G14" i="52"/>
  <c r="C70" i="52"/>
  <c r="E13" i="52"/>
  <c r="F12" i="52"/>
  <c r="I12" i="52" s="1"/>
  <c r="J12" i="52" s="1"/>
  <c r="H14" i="50"/>
  <c r="K15" i="50"/>
  <c r="C71" i="50"/>
  <c r="E14" i="50"/>
  <c r="F13" i="50"/>
  <c r="I13" i="50" s="1"/>
  <c r="J13" i="50" s="1"/>
  <c r="E13" i="49"/>
  <c r="F12" i="49"/>
  <c r="J12" i="49" s="1"/>
  <c r="K12" i="49" s="1"/>
  <c r="B17" i="49"/>
  <c r="H17" i="49"/>
  <c r="C73" i="49"/>
  <c r="D16" i="49"/>
  <c r="K16" i="58" l="1"/>
  <c r="G15" i="60"/>
  <c r="G15" i="55"/>
  <c r="H15" i="59"/>
  <c r="G16" i="56"/>
  <c r="H16" i="57"/>
  <c r="H15" i="50"/>
  <c r="H15" i="55"/>
  <c r="K15" i="55"/>
  <c r="H15" i="60"/>
  <c r="H14" i="52"/>
  <c r="P15" i="54"/>
  <c r="K15" i="54"/>
  <c r="H24" i="62"/>
  <c r="G25" i="62"/>
  <c r="F72" i="62"/>
  <c r="K24" i="62"/>
  <c r="D23" i="62"/>
  <c r="F22" i="62"/>
  <c r="I22" i="62" s="1"/>
  <c r="J22" i="62" s="1"/>
  <c r="E24" i="62"/>
  <c r="F13" i="61"/>
  <c r="I13" i="61" s="1"/>
  <c r="J13" i="61" s="1"/>
  <c r="E14" i="61"/>
  <c r="K14" i="61"/>
  <c r="H15" i="61"/>
  <c r="C71" i="61"/>
  <c r="G14" i="61"/>
  <c r="C72" i="60"/>
  <c r="K15" i="60"/>
  <c r="F13" i="60"/>
  <c r="I13" i="60" s="1"/>
  <c r="J13" i="60" s="1"/>
  <c r="E14" i="60"/>
  <c r="C72" i="59"/>
  <c r="G16" i="59"/>
  <c r="E15" i="59"/>
  <c r="F14" i="59"/>
  <c r="I14" i="59" s="1"/>
  <c r="J14" i="59" s="1"/>
  <c r="K15" i="59"/>
  <c r="C24" i="58"/>
  <c r="D24" i="58" s="1"/>
  <c r="F14" i="58"/>
  <c r="I14" i="58" s="1"/>
  <c r="J14" i="58" s="1"/>
  <c r="E15" i="58"/>
  <c r="G16" i="58"/>
  <c r="H17" i="58"/>
  <c r="C73" i="58"/>
  <c r="K16" i="57"/>
  <c r="G16" i="57"/>
  <c r="E16" i="57"/>
  <c r="F15" i="57"/>
  <c r="I15" i="57" s="1"/>
  <c r="J15" i="57" s="1"/>
  <c r="C73" i="57"/>
  <c r="H17" i="57"/>
  <c r="C73" i="56"/>
  <c r="H16" i="56"/>
  <c r="F14" i="56"/>
  <c r="I14" i="56" s="1"/>
  <c r="J14" i="56" s="1"/>
  <c r="E15" i="56"/>
  <c r="C72" i="55"/>
  <c r="G16" i="55"/>
  <c r="F13" i="55"/>
  <c r="I13" i="55" s="1"/>
  <c r="J13" i="55" s="1"/>
  <c r="D14" i="55"/>
  <c r="E15" i="55"/>
  <c r="E15" i="54"/>
  <c r="F14" i="54"/>
  <c r="I14" i="54" s="1"/>
  <c r="J14" i="54" s="1"/>
  <c r="G15" i="54"/>
  <c r="C72" i="54"/>
  <c r="G15" i="53"/>
  <c r="P15" i="53"/>
  <c r="C72" i="53"/>
  <c r="K16" i="53"/>
  <c r="E15" i="53"/>
  <c r="F14" i="53"/>
  <c r="I14" i="53" s="1"/>
  <c r="J14" i="53" s="1"/>
  <c r="H15" i="53"/>
  <c r="E14" i="52"/>
  <c r="F13" i="52"/>
  <c r="I13" i="52" s="1"/>
  <c r="J13" i="52" s="1"/>
  <c r="K14" i="52"/>
  <c r="P14" i="52"/>
  <c r="G15" i="52"/>
  <c r="C71" i="52"/>
  <c r="G15" i="50"/>
  <c r="K16" i="50"/>
  <c r="C72" i="50"/>
  <c r="P15" i="50"/>
  <c r="E15" i="50"/>
  <c r="F14" i="50"/>
  <c r="I14" i="50" s="1"/>
  <c r="J14" i="50" s="1"/>
  <c r="F13" i="49"/>
  <c r="J13" i="49" s="1"/>
  <c r="K13" i="49" s="1"/>
  <c r="E14" i="49"/>
  <c r="C74" i="49"/>
  <c r="H18" i="49"/>
  <c r="D17" i="49"/>
  <c r="L17" i="49"/>
  <c r="G17" i="49"/>
  <c r="B18" i="49"/>
  <c r="P16" i="54" l="1"/>
  <c r="G16" i="60"/>
  <c r="L18" i="49"/>
  <c r="G17" i="56"/>
  <c r="H16" i="59"/>
  <c r="G16" i="53"/>
  <c r="K16" i="54"/>
  <c r="K17" i="56"/>
  <c r="P16" i="53"/>
  <c r="G16" i="54"/>
  <c r="H16" i="54"/>
  <c r="H17" i="56"/>
  <c r="K17" i="57"/>
  <c r="G15" i="61"/>
  <c r="G18" i="49"/>
  <c r="H16" i="60"/>
  <c r="H15" i="52"/>
  <c r="E25" i="62"/>
  <c r="F73" i="62"/>
  <c r="G26" i="62"/>
  <c r="D24" i="62"/>
  <c r="F23" i="62"/>
  <c r="I23" i="62" s="1"/>
  <c r="J23" i="62" s="1"/>
  <c r="H25" i="62"/>
  <c r="K25" i="62"/>
  <c r="K26" i="62" s="1"/>
  <c r="K15" i="61"/>
  <c r="F14" i="61"/>
  <c r="I14" i="61" s="1"/>
  <c r="J14" i="61" s="1"/>
  <c r="E15" i="61"/>
  <c r="H16" i="61"/>
  <c r="C72" i="61"/>
  <c r="K16" i="60"/>
  <c r="F14" i="60"/>
  <c r="I14" i="60" s="1"/>
  <c r="J14" i="60" s="1"/>
  <c r="E15" i="60"/>
  <c r="G17" i="60"/>
  <c r="C73" i="60"/>
  <c r="E16" i="59"/>
  <c r="F15" i="59"/>
  <c r="I15" i="59" s="1"/>
  <c r="J15" i="59" s="1"/>
  <c r="K16" i="59"/>
  <c r="C73" i="59"/>
  <c r="G17" i="58"/>
  <c r="C74" i="58"/>
  <c r="H18" i="58"/>
  <c r="F15" i="58"/>
  <c r="I15" i="58" s="1"/>
  <c r="J15" i="58" s="1"/>
  <c r="E16" i="58"/>
  <c r="K17" i="58"/>
  <c r="F16" i="57"/>
  <c r="I16" i="57" s="1"/>
  <c r="J16" i="57" s="1"/>
  <c r="E17" i="57"/>
  <c r="H18" i="57"/>
  <c r="C74" i="57"/>
  <c r="G17" i="57"/>
  <c r="C74" i="56"/>
  <c r="H18" i="56"/>
  <c r="F15" i="56"/>
  <c r="I15" i="56" s="1"/>
  <c r="J15" i="56" s="1"/>
  <c r="E16" i="56"/>
  <c r="H16" i="55"/>
  <c r="G17" i="55"/>
  <c r="C73" i="55"/>
  <c r="E16" i="55"/>
  <c r="D15" i="55"/>
  <c r="F14" i="55"/>
  <c r="I14" i="55" s="1"/>
  <c r="J14" i="55" s="1"/>
  <c r="K16" i="55"/>
  <c r="C73" i="54"/>
  <c r="P17" i="54"/>
  <c r="F15" i="54"/>
  <c r="I15" i="54" s="1"/>
  <c r="J15" i="54" s="1"/>
  <c r="E16" i="54"/>
  <c r="H16" i="53"/>
  <c r="K17" i="53"/>
  <c r="C73" i="53"/>
  <c r="E16" i="53"/>
  <c r="F15" i="53"/>
  <c r="I15" i="53" s="1"/>
  <c r="J15" i="53" s="1"/>
  <c r="C72" i="52"/>
  <c r="G16" i="52"/>
  <c r="E15" i="52"/>
  <c r="F14" i="52"/>
  <c r="I14" i="52" s="1"/>
  <c r="J14" i="52" s="1"/>
  <c r="P15" i="52"/>
  <c r="K15" i="52"/>
  <c r="F15" i="50"/>
  <c r="I15" i="50" s="1"/>
  <c r="J15" i="50" s="1"/>
  <c r="E16" i="50"/>
  <c r="H16" i="50"/>
  <c r="G16" i="50"/>
  <c r="P16" i="50"/>
  <c r="K17" i="50"/>
  <c r="C73" i="50"/>
  <c r="H19" i="49"/>
  <c r="F66" i="49"/>
  <c r="E15" i="49"/>
  <c r="F14" i="49"/>
  <c r="J14" i="49" s="1"/>
  <c r="K14" i="49" s="1"/>
  <c r="D18" i="49"/>
  <c r="B19" i="49"/>
  <c r="H17" i="59" l="1"/>
  <c r="K16" i="52"/>
  <c r="P17" i="53"/>
  <c r="K17" i="55"/>
  <c r="K18" i="57"/>
  <c r="G17" i="59"/>
  <c r="G19" i="49"/>
  <c r="H17" i="50"/>
  <c r="K18" i="58"/>
  <c r="K17" i="59"/>
  <c r="K17" i="60"/>
  <c r="G18" i="56"/>
  <c r="H17" i="60"/>
  <c r="G17" i="53"/>
  <c r="H17" i="54"/>
  <c r="K18" i="56"/>
  <c r="K16" i="61"/>
  <c r="H26" i="62"/>
  <c r="G27" i="62"/>
  <c r="F74" i="62"/>
  <c r="E26" i="62"/>
  <c r="F24" i="62"/>
  <c r="I24" i="62" s="1"/>
  <c r="J24" i="62" s="1"/>
  <c r="D25" i="62"/>
  <c r="H17" i="61"/>
  <c r="C73" i="61"/>
  <c r="G16" i="61"/>
  <c r="F15" i="61"/>
  <c r="I15" i="61" s="1"/>
  <c r="J15" i="61" s="1"/>
  <c r="E16" i="61"/>
  <c r="F15" i="60"/>
  <c r="I15" i="60" s="1"/>
  <c r="J15" i="60" s="1"/>
  <c r="E16" i="60"/>
  <c r="C74" i="60"/>
  <c r="G18" i="60"/>
  <c r="H18" i="59"/>
  <c r="C74" i="59"/>
  <c r="E17" i="59"/>
  <c r="F16" i="59"/>
  <c r="I16" i="59" s="1"/>
  <c r="J16" i="59" s="1"/>
  <c r="F16" i="58"/>
  <c r="I16" i="58" s="1"/>
  <c r="J16" i="58" s="1"/>
  <c r="E17" i="58"/>
  <c r="G18" i="58"/>
  <c r="H19" i="58"/>
  <c r="F66" i="58"/>
  <c r="F66" i="57"/>
  <c r="H19" i="57"/>
  <c r="F17" i="57"/>
  <c r="I17" i="57" s="1"/>
  <c r="J17" i="57" s="1"/>
  <c r="E18" i="57"/>
  <c r="G18" i="57"/>
  <c r="F66" i="56"/>
  <c r="K19" i="56"/>
  <c r="F16" i="56"/>
  <c r="I16" i="56" s="1"/>
  <c r="J16" i="56" s="1"/>
  <c r="E17" i="56"/>
  <c r="C74" i="55"/>
  <c r="G18" i="55"/>
  <c r="F15" i="55"/>
  <c r="I15" i="55" s="1"/>
  <c r="J15" i="55" s="1"/>
  <c r="D16" i="55"/>
  <c r="H17" i="55"/>
  <c r="E17" i="55"/>
  <c r="K17" i="54"/>
  <c r="P18" i="54"/>
  <c r="C74" i="54"/>
  <c r="E17" i="54"/>
  <c r="F16" i="54"/>
  <c r="I16" i="54" s="1"/>
  <c r="J16" i="54" s="1"/>
  <c r="G17" i="54"/>
  <c r="H17" i="53"/>
  <c r="E17" i="53"/>
  <c r="F16" i="53"/>
  <c r="I16" i="53" s="1"/>
  <c r="J16" i="53" s="1"/>
  <c r="C74" i="53"/>
  <c r="K18" i="53"/>
  <c r="H16" i="52"/>
  <c r="G17" i="52"/>
  <c r="C73" i="52"/>
  <c r="E16" i="52"/>
  <c r="F15" i="52"/>
  <c r="I15" i="52" s="1"/>
  <c r="J15" i="52" s="1"/>
  <c r="P16" i="52"/>
  <c r="K18" i="50"/>
  <c r="C74" i="50"/>
  <c r="E17" i="50"/>
  <c r="F16" i="50"/>
  <c r="I16" i="50" s="1"/>
  <c r="J16" i="50" s="1"/>
  <c r="P17" i="50"/>
  <c r="G17" i="50"/>
  <c r="D19" i="49"/>
  <c r="F67" i="49"/>
  <c r="H20" i="49"/>
  <c r="L19" i="49"/>
  <c r="B20" i="49"/>
  <c r="E16" i="49"/>
  <c r="F15" i="49"/>
  <c r="J15" i="49" s="1"/>
  <c r="K15" i="49" s="1"/>
  <c r="H19" i="56" l="1"/>
  <c r="G18" i="59"/>
  <c r="K17" i="61"/>
  <c r="G19" i="56"/>
  <c r="G19" i="57"/>
  <c r="L20" i="49"/>
  <c r="P18" i="53"/>
  <c r="H18" i="54"/>
  <c r="H18" i="60"/>
  <c r="G17" i="61"/>
  <c r="P17" i="52"/>
  <c r="G18" i="54"/>
  <c r="K19" i="57"/>
  <c r="F25" i="62"/>
  <c r="I25" i="62" s="1"/>
  <c r="J25" i="62" s="1"/>
  <c r="D26" i="62"/>
  <c r="H27" i="62"/>
  <c r="E27" i="62"/>
  <c r="K27" i="62"/>
  <c r="I66" i="62"/>
  <c r="F16" i="61"/>
  <c r="I16" i="61" s="1"/>
  <c r="J16" i="61" s="1"/>
  <c r="E17" i="61"/>
  <c r="H18" i="61"/>
  <c r="C74" i="61"/>
  <c r="K18" i="60"/>
  <c r="F16" i="60"/>
  <c r="I16" i="60" s="1"/>
  <c r="J16" i="60" s="1"/>
  <c r="E17" i="60"/>
  <c r="G19" i="60"/>
  <c r="F66" i="60"/>
  <c r="K18" i="59"/>
  <c r="H19" i="59"/>
  <c r="F66" i="59"/>
  <c r="E18" i="59"/>
  <c r="F17" i="59"/>
  <c r="I17" i="59" s="1"/>
  <c r="J17" i="59" s="1"/>
  <c r="F17" i="58"/>
  <c r="I17" i="58" s="1"/>
  <c r="J17" i="58" s="1"/>
  <c r="E18" i="58"/>
  <c r="F67" i="58"/>
  <c r="H20" i="58"/>
  <c r="K19" i="58"/>
  <c r="G19" i="58"/>
  <c r="H20" i="57"/>
  <c r="F67" i="57"/>
  <c r="F18" i="57"/>
  <c r="I18" i="57" s="1"/>
  <c r="J18" i="57" s="1"/>
  <c r="E19" i="57"/>
  <c r="F67" i="56"/>
  <c r="H20" i="56"/>
  <c r="F17" i="56"/>
  <c r="I17" i="56" s="1"/>
  <c r="J17" i="56" s="1"/>
  <c r="E18" i="56"/>
  <c r="G19" i="55"/>
  <c r="F66" i="55"/>
  <c r="D17" i="55"/>
  <c r="F16" i="55"/>
  <c r="I16" i="55" s="1"/>
  <c r="J16" i="55" s="1"/>
  <c r="K18" i="55"/>
  <c r="K19" i="55" s="1"/>
  <c r="E18" i="55"/>
  <c r="H18" i="55"/>
  <c r="E18" i="54"/>
  <c r="F17" i="54"/>
  <c r="I17" i="54" s="1"/>
  <c r="J17" i="54" s="1"/>
  <c r="F66" i="54"/>
  <c r="P19" i="54"/>
  <c r="K18" i="54"/>
  <c r="E18" i="53"/>
  <c r="F17" i="53"/>
  <c r="I17" i="53" s="1"/>
  <c r="J17" i="53" s="1"/>
  <c r="H18" i="53"/>
  <c r="K19" i="53"/>
  <c r="F66" i="53"/>
  <c r="G18" i="53"/>
  <c r="C74" i="52"/>
  <c r="G18" i="52"/>
  <c r="H17" i="52"/>
  <c r="E17" i="52"/>
  <c r="F16" i="52"/>
  <c r="I16" i="52" s="1"/>
  <c r="J16" i="52" s="1"/>
  <c r="K17" i="52"/>
  <c r="G18" i="50"/>
  <c r="H18" i="50"/>
  <c r="P18" i="50"/>
  <c r="K19" i="50"/>
  <c r="F66" i="50"/>
  <c r="E18" i="50"/>
  <c r="F17" i="50"/>
  <c r="I17" i="50" s="1"/>
  <c r="J17" i="50" s="1"/>
  <c r="B21" i="49"/>
  <c r="G20" i="49"/>
  <c r="D20" i="49"/>
  <c r="E17" i="49"/>
  <c r="F16" i="49"/>
  <c r="J16" i="49" s="1"/>
  <c r="K16" i="49" s="1"/>
  <c r="H21" i="49"/>
  <c r="F68" i="49"/>
  <c r="G20" i="57" l="1"/>
  <c r="G19" i="50"/>
  <c r="K20" i="58"/>
  <c r="K18" i="61"/>
  <c r="K20" i="57"/>
  <c r="P19" i="50"/>
  <c r="G19" i="54"/>
  <c r="H19" i="54"/>
  <c r="F26" i="62"/>
  <c r="I26" i="62" s="1"/>
  <c r="J26" i="62" s="1"/>
  <c r="D27" i="62"/>
  <c r="D28" i="62" s="1"/>
  <c r="G18" i="61"/>
  <c r="H28" i="62"/>
  <c r="I67" i="62"/>
  <c r="K28" i="62"/>
  <c r="E28" i="62"/>
  <c r="F27" i="62"/>
  <c r="I27" i="62" s="1"/>
  <c r="J27" i="62" s="1"/>
  <c r="G28" i="62"/>
  <c r="F17" i="61"/>
  <c r="I17" i="61" s="1"/>
  <c r="J17" i="61" s="1"/>
  <c r="E18" i="61"/>
  <c r="H19" i="61"/>
  <c r="F66" i="61"/>
  <c r="H19" i="60"/>
  <c r="F17" i="60"/>
  <c r="I17" i="60" s="1"/>
  <c r="J17" i="60" s="1"/>
  <c r="E18" i="60"/>
  <c r="F67" i="60"/>
  <c r="G20" i="60"/>
  <c r="K19" i="60"/>
  <c r="E19" i="59"/>
  <c r="F18" i="59"/>
  <c r="I18" i="59" s="1"/>
  <c r="J18" i="59" s="1"/>
  <c r="G19" i="59"/>
  <c r="K19" i="59"/>
  <c r="F67" i="59"/>
  <c r="H20" i="59"/>
  <c r="H21" i="58"/>
  <c r="F68" i="58"/>
  <c r="G20" i="58"/>
  <c r="F18" i="58"/>
  <c r="I18" i="58" s="1"/>
  <c r="J18" i="58" s="1"/>
  <c r="E19" i="58"/>
  <c r="E20" i="57"/>
  <c r="F19" i="57"/>
  <c r="I19" i="57" s="1"/>
  <c r="J19" i="57" s="1"/>
  <c r="F68" i="57"/>
  <c r="K21" i="57"/>
  <c r="G20" i="56"/>
  <c r="K20" i="56"/>
  <c r="F68" i="56"/>
  <c r="H21" i="56"/>
  <c r="F18" i="56"/>
  <c r="I18" i="56" s="1"/>
  <c r="J18" i="56" s="1"/>
  <c r="E19" i="56"/>
  <c r="H19" i="55"/>
  <c r="F17" i="55"/>
  <c r="I17" i="55" s="1"/>
  <c r="J17" i="55" s="1"/>
  <c r="D18" i="55"/>
  <c r="E19" i="55"/>
  <c r="F67" i="55"/>
  <c r="G20" i="55"/>
  <c r="E19" i="54"/>
  <c r="F18" i="54"/>
  <c r="I18" i="54" s="1"/>
  <c r="J18" i="54" s="1"/>
  <c r="K19" i="54"/>
  <c r="P20" i="54"/>
  <c r="F67" i="54"/>
  <c r="F67" i="53"/>
  <c r="K20" i="53"/>
  <c r="E19" i="53"/>
  <c r="F18" i="53"/>
  <c r="I18" i="53" s="1"/>
  <c r="J18" i="53" s="1"/>
  <c r="G19" i="53"/>
  <c r="P19" i="53"/>
  <c r="H19" i="53"/>
  <c r="G19" i="52"/>
  <c r="F66" i="52"/>
  <c r="E18" i="52"/>
  <c r="F17" i="52"/>
  <c r="I17" i="52" s="1"/>
  <c r="J17" i="52" s="1"/>
  <c r="P18" i="52"/>
  <c r="K18" i="52"/>
  <c r="H18" i="52"/>
  <c r="E19" i="50"/>
  <c r="F18" i="50"/>
  <c r="I18" i="50" s="1"/>
  <c r="J18" i="50" s="1"/>
  <c r="H19" i="50"/>
  <c r="K20" i="50"/>
  <c r="F67" i="50"/>
  <c r="D21" i="49"/>
  <c r="E18" i="49"/>
  <c r="F17" i="49"/>
  <c r="J17" i="49" s="1"/>
  <c r="K17" i="49" s="1"/>
  <c r="L21" i="49"/>
  <c r="F69" i="49"/>
  <c r="H22" i="49"/>
  <c r="B22" i="49"/>
  <c r="G21" i="49"/>
  <c r="H19" i="52" l="1"/>
  <c r="K20" i="54"/>
  <c r="G20" i="54"/>
  <c r="K21" i="58"/>
  <c r="H20" i="55"/>
  <c r="K19" i="52"/>
  <c r="G21" i="58"/>
  <c r="K20" i="59"/>
  <c r="P19" i="52"/>
  <c r="H20" i="54"/>
  <c r="E20" i="55"/>
  <c r="K20" i="55"/>
  <c r="G20" i="59"/>
  <c r="E29" i="62"/>
  <c r="H29" i="62"/>
  <c r="K29" i="62"/>
  <c r="G29" i="62"/>
  <c r="I68" i="62"/>
  <c r="D30" i="62"/>
  <c r="F28" i="62"/>
  <c r="I28" i="62" s="1"/>
  <c r="J28" i="62" s="1"/>
  <c r="K19" i="61"/>
  <c r="G19" i="61"/>
  <c r="F18" i="61"/>
  <c r="I18" i="61" s="1"/>
  <c r="J18" i="61" s="1"/>
  <c r="E19" i="61"/>
  <c r="H20" i="61"/>
  <c r="F67" i="61"/>
  <c r="F18" i="60"/>
  <c r="I18" i="60" s="1"/>
  <c r="J18" i="60" s="1"/>
  <c r="E19" i="60"/>
  <c r="K20" i="60"/>
  <c r="H20" i="60"/>
  <c r="G21" i="60"/>
  <c r="F68" i="60"/>
  <c r="H21" i="59"/>
  <c r="F68" i="59"/>
  <c r="E20" i="59"/>
  <c r="F19" i="59"/>
  <c r="I19" i="59" s="1"/>
  <c r="J19" i="59" s="1"/>
  <c r="F69" i="58"/>
  <c r="F19" i="58"/>
  <c r="I19" i="58" s="1"/>
  <c r="J19" i="58" s="1"/>
  <c r="E20" i="58"/>
  <c r="F20" i="57"/>
  <c r="I20" i="57" s="1"/>
  <c r="J20" i="57" s="1"/>
  <c r="E21" i="57"/>
  <c r="H21" i="57"/>
  <c r="K22" i="57"/>
  <c r="F69" i="57"/>
  <c r="G21" i="57"/>
  <c r="G21" i="56"/>
  <c r="F69" i="56"/>
  <c r="H22" i="56"/>
  <c r="F19" i="56"/>
  <c r="I19" i="56" s="1"/>
  <c r="J19" i="56" s="1"/>
  <c r="E20" i="56"/>
  <c r="K21" i="56"/>
  <c r="G21" i="55"/>
  <c r="F68" i="55"/>
  <c r="D19" i="55"/>
  <c r="F18" i="55"/>
  <c r="I18" i="55" s="1"/>
  <c r="J18" i="55" s="1"/>
  <c r="F68" i="54"/>
  <c r="H21" i="54"/>
  <c r="E20" i="54"/>
  <c r="F19" i="54"/>
  <c r="I19" i="54" s="1"/>
  <c r="J19" i="54" s="1"/>
  <c r="G20" i="53"/>
  <c r="H20" i="53"/>
  <c r="E20" i="53"/>
  <c r="F19" i="53"/>
  <c r="I19" i="53" s="1"/>
  <c r="J19" i="53" s="1"/>
  <c r="P20" i="53"/>
  <c r="K21" i="53"/>
  <c r="F68" i="53"/>
  <c r="E19" i="52"/>
  <c r="F18" i="52"/>
  <c r="I18" i="52" s="1"/>
  <c r="J18" i="52" s="1"/>
  <c r="F67" i="52"/>
  <c r="G20" i="52"/>
  <c r="G20" i="50"/>
  <c r="K21" i="50"/>
  <c r="F68" i="50"/>
  <c r="E20" i="50"/>
  <c r="F19" i="50"/>
  <c r="I19" i="50" s="1"/>
  <c r="J19" i="50" s="1"/>
  <c r="P20" i="50"/>
  <c r="H20" i="50"/>
  <c r="E19" i="49"/>
  <c r="F18" i="49"/>
  <c r="J18" i="49" s="1"/>
  <c r="K18" i="49" s="1"/>
  <c r="G22" i="49"/>
  <c r="H23" i="49"/>
  <c r="F70" i="49"/>
  <c r="L22" i="49"/>
  <c r="D22" i="49"/>
  <c r="B23" i="49"/>
  <c r="G22" i="58" l="1"/>
  <c r="P20" i="52"/>
  <c r="G23" i="49"/>
  <c r="K20" i="52"/>
  <c r="G20" i="61"/>
  <c r="L23" i="49"/>
  <c r="K21" i="55"/>
  <c r="P21" i="50"/>
  <c r="H20" i="52"/>
  <c r="H30" i="62"/>
  <c r="D31" i="62"/>
  <c r="I69" i="62"/>
  <c r="E30" i="62"/>
  <c r="G30" i="62"/>
  <c r="F29" i="62"/>
  <c r="I29" i="62" s="1"/>
  <c r="J29" i="62" s="1"/>
  <c r="K30" i="62"/>
  <c r="F19" i="61"/>
  <c r="I19" i="61" s="1"/>
  <c r="J19" i="61" s="1"/>
  <c r="E20" i="61"/>
  <c r="H21" i="61"/>
  <c r="F68" i="61"/>
  <c r="K20" i="61"/>
  <c r="F69" i="60"/>
  <c r="G22" i="60"/>
  <c r="F19" i="60"/>
  <c r="I19" i="60" s="1"/>
  <c r="J19" i="60" s="1"/>
  <c r="E20" i="60"/>
  <c r="H21" i="60"/>
  <c r="K21" i="60"/>
  <c r="K21" i="59"/>
  <c r="E21" i="59"/>
  <c r="F20" i="59"/>
  <c r="I20" i="59" s="1"/>
  <c r="J20" i="59" s="1"/>
  <c r="G21" i="59"/>
  <c r="F69" i="59"/>
  <c r="H22" i="59"/>
  <c r="K22" i="58"/>
  <c r="F70" i="58"/>
  <c r="G23" i="58"/>
  <c r="H22" i="58"/>
  <c r="F20" i="58"/>
  <c r="I20" i="58" s="1"/>
  <c r="J20" i="58" s="1"/>
  <c r="E21" i="58"/>
  <c r="H22" i="57"/>
  <c r="F70" i="57"/>
  <c r="K23" i="57"/>
  <c r="G22" i="57"/>
  <c r="F21" i="57"/>
  <c r="I21" i="57" s="1"/>
  <c r="J21" i="57" s="1"/>
  <c r="E22" i="57"/>
  <c r="F20" i="56"/>
  <c r="I20" i="56" s="1"/>
  <c r="J20" i="56" s="1"/>
  <c r="E21" i="56"/>
  <c r="G22" i="56"/>
  <c r="K22" i="56"/>
  <c r="F70" i="56"/>
  <c r="H23" i="56"/>
  <c r="E21" i="55"/>
  <c r="F19" i="55"/>
  <c r="I19" i="55" s="1"/>
  <c r="J19" i="55" s="1"/>
  <c r="D20" i="55"/>
  <c r="F69" i="55"/>
  <c r="G22" i="55"/>
  <c r="H21" i="55"/>
  <c r="K21" i="54"/>
  <c r="F69" i="54"/>
  <c r="H22" i="54"/>
  <c r="P21" i="54"/>
  <c r="G21" i="54"/>
  <c r="E21" i="54"/>
  <c r="F20" i="54"/>
  <c r="I20" i="54" s="1"/>
  <c r="J20" i="54" s="1"/>
  <c r="F69" i="53"/>
  <c r="K22" i="53"/>
  <c r="F20" i="53"/>
  <c r="I20" i="53" s="1"/>
  <c r="J20" i="53" s="1"/>
  <c r="E21" i="53"/>
  <c r="H21" i="53"/>
  <c r="P21" i="53"/>
  <c r="G21" i="53"/>
  <c r="E20" i="52"/>
  <c r="F19" i="52"/>
  <c r="I19" i="52" s="1"/>
  <c r="J19" i="52" s="1"/>
  <c r="G21" i="52"/>
  <c r="F68" i="52"/>
  <c r="G21" i="50"/>
  <c r="E21" i="50"/>
  <c r="F20" i="50"/>
  <c r="I20" i="50" s="1"/>
  <c r="J20" i="50" s="1"/>
  <c r="H21" i="50"/>
  <c r="K22" i="50"/>
  <c r="F69" i="50"/>
  <c r="D23" i="49"/>
  <c r="B24" i="49"/>
  <c r="B25" i="49" s="1"/>
  <c r="B26" i="49" s="1"/>
  <c r="B27" i="49" s="1"/>
  <c r="B28" i="49" s="1"/>
  <c r="B29" i="49" s="1"/>
  <c r="B30" i="49" s="1"/>
  <c r="B31" i="49" s="1"/>
  <c r="B32" i="49" s="1"/>
  <c r="B33" i="49" s="1"/>
  <c r="B34" i="49" s="1"/>
  <c r="B35" i="49" s="1"/>
  <c r="B36" i="49" s="1"/>
  <c r="F71" i="49"/>
  <c r="H24" i="49"/>
  <c r="E20" i="49"/>
  <c r="F19" i="49"/>
  <c r="J19" i="49" s="1"/>
  <c r="K19" i="49" s="1"/>
  <c r="G21" i="61" l="1"/>
  <c r="G22" i="54"/>
  <c r="H23" i="58"/>
  <c r="K21" i="61"/>
  <c r="K22" i="55"/>
  <c r="H23" i="57"/>
  <c r="P22" i="54"/>
  <c r="L24" i="49"/>
  <c r="H21" i="52"/>
  <c r="G23" i="57"/>
  <c r="P22" i="50"/>
  <c r="K23" i="56"/>
  <c r="K22" i="54"/>
  <c r="G31" i="62"/>
  <c r="H31" i="62"/>
  <c r="E31" i="62"/>
  <c r="F30" i="62"/>
  <c r="I30" i="62" s="1"/>
  <c r="J30" i="62" s="1"/>
  <c r="K31" i="62"/>
  <c r="I70" i="62"/>
  <c r="D32" i="62"/>
  <c r="F20" i="61"/>
  <c r="I20" i="61" s="1"/>
  <c r="J20" i="61" s="1"/>
  <c r="E21" i="61"/>
  <c r="H22" i="61"/>
  <c r="F69" i="61"/>
  <c r="K22" i="60"/>
  <c r="H22" i="60"/>
  <c r="G23" i="60"/>
  <c r="F70" i="60"/>
  <c r="F20" i="60"/>
  <c r="I20" i="60" s="1"/>
  <c r="J20" i="60" s="1"/>
  <c r="E21" i="60"/>
  <c r="E22" i="59"/>
  <c r="F21" i="59"/>
  <c r="I21" i="59" s="1"/>
  <c r="J21" i="59" s="1"/>
  <c r="H23" i="59"/>
  <c r="F70" i="59"/>
  <c r="K22" i="59"/>
  <c r="G22" i="59"/>
  <c r="F21" i="58"/>
  <c r="I21" i="58" s="1"/>
  <c r="J21" i="58" s="1"/>
  <c r="E22" i="58"/>
  <c r="F71" i="58"/>
  <c r="H24" i="58"/>
  <c r="K23" i="58"/>
  <c r="F22" i="57"/>
  <c r="I22" i="57" s="1"/>
  <c r="J22" i="57" s="1"/>
  <c r="E23" i="57"/>
  <c r="G24" i="57"/>
  <c r="F71" i="57"/>
  <c r="F71" i="56"/>
  <c r="G23" i="56"/>
  <c r="F21" i="56"/>
  <c r="I21" i="56" s="1"/>
  <c r="J21" i="56" s="1"/>
  <c r="E22" i="56"/>
  <c r="H22" i="55"/>
  <c r="D21" i="55"/>
  <c r="F20" i="55"/>
  <c r="I20" i="55" s="1"/>
  <c r="J20" i="55" s="1"/>
  <c r="E22" i="55"/>
  <c r="G23" i="55"/>
  <c r="F70" i="55"/>
  <c r="E22" i="54"/>
  <c r="F21" i="54"/>
  <c r="I21" i="54" s="1"/>
  <c r="J21" i="54" s="1"/>
  <c r="F70" i="54"/>
  <c r="H23" i="54"/>
  <c r="G22" i="53"/>
  <c r="P22" i="53"/>
  <c r="H22" i="53"/>
  <c r="K23" i="53"/>
  <c r="F70" i="53"/>
  <c r="E22" i="53"/>
  <c r="F21" i="53"/>
  <c r="I21" i="53" s="1"/>
  <c r="J21" i="53" s="1"/>
  <c r="F69" i="52"/>
  <c r="G22" i="52"/>
  <c r="E21" i="52"/>
  <c r="F20" i="52"/>
  <c r="I20" i="52" s="1"/>
  <c r="J20" i="52" s="1"/>
  <c r="P21" i="52"/>
  <c r="K21" i="52"/>
  <c r="K23" i="50"/>
  <c r="F70" i="50"/>
  <c r="E22" i="50"/>
  <c r="F21" i="50"/>
  <c r="I21" i="50" s="1"/>
  <c r="J21" i="50" s="1"/>
  <c r="G22" i="50"/>
  <c r="H22" i="50"/>
  <c r="H25" i="49"/>
  <c r="F72" i="49"/>
  <c r="D24" i="49"/>
  <c r="E21" i="49"/>
  <c r="F20" i="49"/>
  <c r="J20" i="49" s="1"/>
  <c r="K20" i="49" s="1"/>
  <c r="G24" i="49"/>
  <c r="K22" i="52" l="1"/>
  <c r="K24" i="56"/>
  <c r="P22" i="52"/>
  <c r="G23" i="50"/>
  <c r="L25" i="49"/>
  <c r="H23" i="50"/>
  <c r="K23" i="54"/>
  <c r="H23" i="60"/>
  <c r="K32" i="62"/>
  <c r="G32" i="62"/>
  <c r="P23" i="53"/>
  <c r="G23" i="54"/>
  <c r="K23" i="60"/>
  <c r="G23" i="53"/>
  <c r="P23" i="54"/>
  <c r="H32" i="62"/>
  <c r="D33" i="62"/>
  <c r="I71" i="62"/>
  <c r="E32" i="62"/>
  <c r="F31" i="62"/>
  <c r="I31" i="62" s="1"/>
  <c r="J31" i="62" s="1"/>
  <c r="H23" i="61"/>
  <c r="F70" i="61"/>
  <c r="G22" i="61"/>
  <c r="K22" i="61"/>
  <c r="F21" i="61"/>
  <c r="I21" i="61" s="1"/>
  <c r="J21" i="61" s="1"/>
  <c r="E22" i="61"/>
  <c r="F21" i="60"/>
  <c r="I21" i="60" s="1"/>
  <c r="J21" i="60" s="1"/>
  <c r="E22" i="60"/>
  <c r="F71" i="60"/>
  <c r="G24" i="60"/>
  <c r="F71" i="59"/>
  <c r="H24" i="59"/>
  <c r="G23" i="59"/>
  <c r="K23" i="59"/>
  <c r="E23" i="59"/>
  <c r="F22" i="59"/>
  <c r="I22" i="59" s="1"/>
  <c r="J22" i="59" s="1"/>
  <c r="K24" i="58"/>
  <c r="F22" i="58"/>
  <c r="I22" i="58" s="1"/>
  <c r="J22" i="58" s="1"/>
  <c r="E23" i="58"/>
  <c r="G24" i="58"/>
  <c r="F72" i="58"/>
  <c r="D25" i="58"/>
  <c r="F23" i="57"/>
  <c r="I23" i="57" s="1"/>
  <c r="J23" i="57" s="1"/>
  <c r="E24" i="57"/>
  <c r="H24" i="57"/>
  <c r="K24" i="57"/>
  <c r="F72" i="57"/>
  <c r="G25" i="57"/>
  <c r="K25" i="56"/>
  <c r="F72" i="56"/>
  <c r="H24" i="56"/>
  <c r="G24" i="56"/>
  <c r="G25" i="56" s="1"/>
  <c r="F22" i="56"/>
  <c r="I22" i="56" s="1"/>
  <c r="J22" i="56" s="1"/>
  <c r="E23" i="56"/>
  <c r="F71" i="55"/>
  <c r="G24" i="55"/>
  <c r="H23" i="55"/>
  <c r="F21" i="55"/>
  <c r="I21" i="55" s="1"/>
  <c r="J21" i="55" s="1"/>
  <c r="D22" i="55"/>
  <c r="E23" i="55"/>
  <c r="K23" i="55"/>
  <c r="P24" i="54"/>
  <c r="F71" i="54"/>
  <c r="E23" i="54"/>
  <c r="F22" i="54"/>
  <c r="I22" i="54" s="1"/>
  <c r="J22" i="54" s="1"/>
  <c r="E23" i="53"/>
  <c r="F22" i="53"/>
  <c r="I22" i="53" s="1"/>
  <c r="J22" i="53" s="1"/>
  <c r="H23" i="53"/>
  <c r="F71" i="53"/>
  <c r="K24" i="53"/>
  <c r="G23" i="52"/>
  <c r="F70" i="52"/>
  <c r="H22" i="52"/>
  <c r="E22" i="52"/>
  <c r="F21" i="52"/>
  <c r="I21" i="52" s="1"/>
  <c r="J21" i="52" s="1"/>
  <c r="P23" i="50"/>
  <c r="K24" i="50"/>
  <c r="F71" i="50"/>
  <c r="E23" i="50"/>
  <c r="F22" i="50"/>
  <c r="I22" i="50" s="1"/>
  <c r="J22" i="50" s="1"/>
  <c r="D25" i="49"/>
  <c r="E22" i="49"/>
  <c r="F21" i="49"/>
  <c r="J21" i="49" s="1"/>
  <c r="K21" i="49" s="1"/>
  <c r="F73" i="49"/>
  <c r="H26" i="49"/>
  <c r="G25" i="49"/>
  <c r="K24" i="59" l="1"/>
  <c r="H24" i="60"/>
  <c r="G33" i="62"/>
  <c r="K23" i="61"/>
  <c r="K33" i="62"/>
  <c r="L26" i="49"/>
  <c r="G24" i="50"/>
  <c r="P24" i="53"/>
  <c r="K24" i="55"/>
  <c r="H24" i="55"/>
  <c r="K25" i="57"/>
  <c r="E33" i="62"/>
  <c r="F33" i="62" s="1"/>
  <c r="H33" i="62"/>
  <c r="G25" i="58"/>
  <c r="H25" i="58"/>
  <c r="G24" i="59"/>
  <c r="G23" i="61"/>
  <c r="F32" i="62"/>
  <c r="I32" i="62" s="1"/>
  <c r="J32" i="62" s="1"/>
  <c r="I72" i="62"/>
  <c r="E34" i="62"/>
  <c r="F22" i="61"/>
  <c r="I22" i="61" s="1"/>
  <c r="J22" i="61" s="1"/>
  <c r="E23" i="61"/>
  <c r="F71" i="61"/>
  <c r="F22" i="60"/>
  <c r="I22" i="60" s="1"/>
  <c r="J22" i="60" s="1"/>
  <c r="E23" i="60"/>
  <c r="G25" i="60"/>
  <c r="F72" i="60"/>
  <c r="K24" i="60"/>
  <c r="E24" i="59"/>
  <c r="F23" i="59"/>
  <c r="I23" i="59" s="1"/>
  <c r="J23" i="59" s="1"/>
  <c r="H25" i="59"/>
  <c r="F72" i="59"/>
  <c r="E24" i="58"/>
  <c r="F23" i="58"/>
  <c r="I23" i="58" s="1"/>
  <c r="J23" i="58" s="1"/>
  <c r="F73" i="58"/>
  <c r="H26" i="58"/>
  <c r="K25" i="58"/>
  <c r="K26" i="57"/>
  <c r="F73" i="57"/>
  <c r="H25" i="57"/>
  <c r="F24" i="57"/>
  <c r="I24" i="57" s="1"/>
  <c r="J24" i="57" s="1"/>
  <c r="E25" i="57"/>
  <c r="H25" i="56"/>
  <c r="F73" i="56"/>
  <c r="K26" i="56"/>
  <c r="F23" i="56"/>
  <c r="I23" i="56" s="1"/>
  <c r="J23" i="56" s="1"/>
  <c r="E24" i="56"/>
  <c r="D23" i="55"/>
  <c r="F22" i="55"/>
  <c r="I22" i="55" s="1"/>
  <c r="J22" i="55" s="1"/>
  <c r="G25" i="55"/>
  <c r="F72" i="55"/>
  <c r="E24" i="55"/>
  <c r="F72" i="54"/>
  <c r="P25" i="54"/>
  <c r="E24" i="54"/>
  <c r="F23" i="54"/>
  <c r="I23" i="54" s="1"/>
  <c r="J23" i="54" s="1"/>
  <c r="K24" i="54"/>
  <c r="H24" i="54"/>
  <c r="G24" i="54"/>
  <c r="K25" i="53"/>
  <c r="F72" i="53"/>
  <c r="F23" i="53"/>
  <c r="I23" i="53" s="1"/>
  <c r="J23" i="53" s="1"/>
  <c r="E24" i="53"/>
  <c r="G24" i="53"/>
  <c r="H24" i="53"/>
  <c r="E23" i="52"/>
  <c r="F22" i="52"/>
  <c r="I22" i="52" s="1"/>
  <c r="J22" i="52" s="1"/>
  <c r="P23" i="52"/>
  <c r="H23" i="52"/>
  <c r="K23" i="52"/>
  <c r="G24" i="52"/>
  <c r="F71" i="52"/>
  <c r="F72" i="50"/>
  <c r="H24" i="50"/>
  <c r="E24" i="50"/>
  <c r="F23" i="50"/>
  <c r="I23" i="50" s="1"/>
  <c r="J23" i="50" s="1"/>
  <c r="P24" i="50"/>
  <c r="D26" i="49"/>
  <c r="H27" i="49"/>
  <c r="F74" i="49"/>
  <c r="E23" i="49"/>
  <c r="F22" i="49"/>
  <c r="J22" i="49" s="1"/>
  <c r="K22" i="49" s="1"/>
  <c r="G26" i="49"/>
  <c r="H25" i="54" l="1"/>
  <c r="I33" i="62"/>
  <c r="J33" i="62" s="1"/>
  <c r="E25" i="55"/>
  <c r="G24" i="61"/>
  <c r="G27" i="49"/>
  <c r="H25" i="55"/>
  <c r="G26" i="57"/>
  <c r="K26" i="58"/>
  <c r="H25" i="60"/>
  <c r="H25" i="53"/>
  <c r="G25" i="53"/>
  <c r="P25" i="53"/>
  <c r="K25" i="60"/>
  <c r="E35" i="62"/>
  <c r="I73" i="62"/>
  <c r="D34" i="62"/>
  <c r="K34" i="62"/>
  <c r="G34" i="62"/>
  <c r="G35" i="62" s="1"/>
  <c r="H34" i="62"/>
  <c r="H24" i="61"/>
  <c r="K24" i="61"/>
  <c r="F23" i="61"/>
  <c r="I23" i="61" s="1"/>
  <c r="J23" i="61" s="1"/>
  <c r="E24" i="61"/>
  <c r="G25" i="61"/>
  <c r="F72" i="61"/>
  <c r="F23" i="60"/>
  <c r="I23" i="60" s="1"/>
  <c r="J23" i="60" s="1"/>
  <c r="E24" i="60"/>
  <c r="F73" i="60"/>
  <c r="E25" i="59"/>
  <c r="F25" i="59" s="1"/>
  <c r="F24" i="59"/>
  <c r="I24" i="59" s="1"/>
  <c r="J24" i="59" s="1"/>
  <c r="G25" i="59"/>
  <c r="F73" i="59"/>
  <c r="D26" i="59"/>
  <c r="K25" i="59"/>
  <c r="E25" i="58"/>
  <c r="F24" i="58"/>
  <c r="I24" i="58" s="1"/>
  <c r="J24" i="58" s="1"/>
  <c r="G26" i="58"/>
  <c r="F74" i="58"/>
  <c r="H27" i="58"/>
  <c r="D26" i="58"/>
  <c r="H26" i="57"/>
  <c r="F74" i="57"/>
  <c r="G27" i="57"/>
  <c r="F25" i="57"/>
  <c r="I25" i="57" s="1"/>
  <c r="J25" i="57" s="1"/>
  <c r="E26" i="57"/>
  <c r="G26" i="56"/>
  <c r="F74" i="56"/>
  <c r="K27" i="56"/>
  <c r="E25" i="56"/>
  <c r="F24" i="56"/>
  <c r="I24" i="56" s="1"/>
  <c r="J24" i="56" s="1"/>
  <c r="H26" i="56"/>
  <c r="F23" i="55"/>
  <c r="I23" i="55" s="1"/>
  <c r="J23" i="55" s="1"/>
  <c r="D24" i="55"/>
  <c r="F73" i="55"/>
  <c r="G26" i="55"/>
  <c r="K25" i="55"/>
  <c r="K25" i="54"/>
  <c r="F73" i="54"/>
  <c r="P26" i="54"/>
  <c r="G25" i="54"/>
  <c r="E25" i="54"/>
  <c r="F24" i="54"/>
  <c r="I24" i="54" s="1"/>
  <c r="J24" i="54" s="1"/>
  <c r="F73" i="53"/>
  <c r="K26" i="53"/>
  <c r="F24" i="53"/>
  <c r="I24" i="53" s="1"/>
  <c r="J24" i="53" s="1"/>
  <c r="E25" i="53"/>
  <c r="G25" i="52"/>
  <c r="F72" i="52"/>
  <c r="P24" i="52"/>
  <c r="K24" i="52"/>
  <c r="E24" i="52"/>
  <c r="F23" i="52"/>
  <c r="I23" i="52" s="1"/>
  <c r="J23" i="52" s="1"/>
  <c r="H24" i="52"/>
  <c r="G25" i="50"/>
  <c r="H25" i="50"/>
  <c r="P25" i="50"/>
  <c r="F73" i="50"/>
  <c r="E25" i="50"/>
  <c r="F24" i="50"/>
  <c r="I24" i="50" s="1"/>
  <c r="J24" i="50" s="1"/>
  <c r="K25" i="50"/>
  <c r="D27" i="49"/>
  <c r="E24" i="49"/>
  <c r="F23" i="49"/>
  <c r="J23" i="49" s="1"/>
  <c r="K23" i="49" s="1"/>
  <c r="J66" i="49"/>
  <c r="H28" i="49"/>
  <c r="L27" i="49"/>
  <c r="H26" i="53" l="1"/>
  <c r="G26" i="53"/>
  <c r="I25" i="59"/>
  <c r="J25" i="59" s="1"/>
  <c r="K26" i="50"/>
  <c r="H26" i="50"/>
  <c r="K26" i="54"/>
  <c r="H25" i="52"/>
  <c r="P25" i="52"/>
  <c r="P26" i="53"/>
  <c r="G26" i="54"/>
  <c r="H26" i="54"/>
  <c r="H35" i="62"/>
  <c r="F34" i="62"/>
  <c r="I34" i="62" s="1"/>
  <c r="J34" i="62" s="1"/>
  <c r="D35" i="62"/>
  <c r="I74" i="62"/>
  <c r="E36" i="62"/>
  <c r="K35" i="62"/>
  <c r="H25" i="61"/>
  <c r="G26" i="61"/>
  <c r="F73" i="61"/>
  <c r="K25" i="61"/>
  <c r="F24" i="61"/>
  <c r="I24" i="61" s="1"/>
  <c r="J24" i="61" s="1"/>
  <c r="E25" i="61"/>
  <c r="K26" i="60"/>
  <c r="H26" i="60"/>
  <c r="E25" i="60"/>
  <c r="F24" i="60"/>
  <c r="I24" i="60" s="1"/>
  <c r="J24" i="60" s="1"/>
  <c r="D27" i="60"/>
  <c r="F74" i="60"/>
  <c r="G26" i="60"/>
  <c r="H26" i="59"/>
  <c r="D27" i="59"/>
  <c r="F74" i="59"/>
  <c r="K26" i="59"/>
  <c r="G26" i="59"/>
  <c r="E26" i="59"/>
  <c r="E27" i="59" s="1"/>
  <c r="E26" i="58"/>
  <c r="E27" i="58" s="1"/>
  <c r="F25" i="58"/>
  <c r="I25" i="58" s="1"/>
  <c r="J25" i="58" s="1"/>
  <c r="D27" i="58"/>
  <c r="I66" i="58"/>
  <c r="H28" i="58"/>
  <c r="K27" i="58"/>
  <c r="G27" i="58"/>
  <c r="K27" i="57"/>
  <c r="D28" i="57"/>
  <c r="I66" i="57"/>
  <c r="E27" i="57"/>
  <c r="F26" i="57"/>
  <c r="I26" i="57" s="1"/>
  <c r="J26" i="57" s="1"/>
  <c r="H27" i="57"/>
  <c r="H28" i="57" s="1"/>
  <c r="E26" i="56"/>
  <c r="E27" i="56" s="1"/>
  <c r="F25" i="56"/>
  <c r="I25" i="56" s="1"/>
  <c r="J25" i="56" s="1"/>
  <c r="G27" i="56"/>
  <c r="H27" i="56"/>
  <c r="I66" i="56"/>
  <c r="K28" i="56"/>
  <c r="D27" i="56"/>
  <c r="K26" i="55"/>
  <c r="H26" i="55"/>
  <c r="G27" i="55"/>
  <c r="F74" i="55"/>
  <c r="E26" i="55"/>
  <c r="D25" i="55"/>
  <c r="F24" i="55"/>
  <c r="I24" i="55" s="1"/>
  <c r="J24" i="55" s="1"/>
  <c r="F25" i="54"/>
  <c r="I25" i="54" s="1"/>
  <c r="J25" i="54" s="1"/>
  <c r="E26" i="54"/>
  <c r="F74" i="54"/>
  <c r="E26" i="53"/>
  <c r="F25" i="53"/>
  <c r="I25" i="53" s="1"/>
  <c r="J25" i="53" s="1"/>
  <c r="K27" i="53"/>
  <c r="F74" i="53"/>
  <c r="G26" i="52"/>
  <c r="F73" i="52"/>
  <c r="E25" i="52"/>
  <c r="F24" i="52"/>
  <c r="I24" i="52" s="1"/>
  <c r="J24" i="52" s="1"/>
  <c r="K25" i="52"/>
  <c r="K27" i="50"/>
  <c r="F74" i="50"/>
  <c r="E26" i="50"/>
  <c r="F25" i="50"/>
  <c r="I25" i="50" s="1"/>
  <c r="J25" i="50" s="1"/>
  <c r="P26" i="50"/>
  <c r="G26" i="50"/>
  <c r="L28" i="49"/>
  <c r="E25" i="49"/>
  <c r="F24" i="49"/>
  <c r="J24" i="49" s="1"/>
  <c r="K24" i="49" s="1"/>
  <c r="D28" i="49"/>
  <c r="H29" i="49"/>
  <c r="J67" i="49"/>
  <c r="G28" i="49"/>
  <c r="K27" i="54" l="1"/>
  <c r="H36" i="62"/>
  <c r="P27" i="50"/>
  <c r="G27" i="54"/>
  <c r="H27" i="53"/>
  <c r="H27" i="50"/>
  <c r="E27" i="50"/>
  <c r="H27" i="54"/>
  <c r="P27" i="54"/>
  <c r="G27" i="50"/>
  <c r="E28" i="57"/>
  <c r="K28" i="57"/>
  <c r="K36" i="62"/>
  <c r="E28" i="56"/>
  <c r="G28" i="57"/>
  <c r="G36" i="62"/>
  <c r="D36" i="62"/>
  <c r="F36" i="62" s="1"/>
  <c r="F35" i="62"/>
  <c r="I35" i="62" s="1"/>
  <c r="J35" i="62" s="1"/>
  <c r="F27" i="57"/>
  <c r="I27" i="57" s="1"/>
  <c r="J27" i="57" s="1"/>
  <c r="H26" i="61"/>
  <c r="F74" i="61"/>
  <c r="F25" i="61"/>
  <c r="I25" i="61" s="1"/>
  <c r="J25" i="61" s="1"/>
  <c r="E26" i="61"/>
  <c r="K26" i="61"/>
  <c r="I66" i="60"/>
  <c r="D28" i="60"/>
  <c r="H27" i="60"/>
  <c r="K27" i="60"/>
  <c r="G27" i="60"/>
  <c r="E26" i="60"/>
  <c r="F25" i="60"/>
  <c r="I25" i="60" s="1"/>
  <c r="J25" i="60" s="1"/>
  <c r="F27" i="59"/>
  <c r="G27" i="59"/>
  <c r="K27" i="59"/>
  <c r="F26" i="59"/>
  <c r="I26" i="59" s="1"/>
  <c r="J26" i="59" s="1"/>
  <c r="H27" i="59"/>
  <c r="I66" i="59"/>
  <c r="D28" i="59"/>
  <c r="F26" i="58"/>
  <c r="I26" i="58" s="1"/>
  <c r="J26" i="58" s="1"/>
  <c r="K28" i="58"/>
  <c r="H29" i="58"/>
  <c r="I67" i="58"/>
  <c r="E28" i="58"/>
  <c r="G28" i="58"/>
  <c r="F27" i="58"/>
  <c r="I27" i="58" s="1"/>
  <c r="J27" i="58" s="1"/>
  <c r="D28" i="58"/>
  <c r="I67" i="57"/>
  <c r="G29" i="57"/>
  <c r="F28" i="57"/>
  <c r="I28" i="57" s="1"/>
  <c r="J28" i="57" s="1"/>
  <c r="D28" i="56"/>
  <c r="F27" i="56"/>
  <c r="I27" i="56" s="1"/>
  <c r="J27" i="56" s="1"/>
  <c r="H28" i="56"/>
  <c r="F26" i="56"/>
  <c r="I26" i="56" s="1"/>
  <c r="J26" i="56" s="1"/>
  <c r="G28" i="56"/>
  <c r="I67" i="56"/>
  <c r="E29" i="56"/>
  <c r="F25" i="55"/>
  <c r="I25" i="55" s="1"/>
  <c r="J25" i="55" s="1"/>
  <c r="D26" i="55"/>
  <c r="H27" i="55"/>
  <c r="E27" i="55"/>
  <c r="K27" i="55"/>
  <c r="I66" i="55"/>
  <c r="P28" i="54"/>
  <c r="I66" i="54"/>
  <c r="E27" i="54"/>
  <c r="F26" i="54"/>
  <c r="I26" i="54" s="1"/>
  <c r="J26" i="54" s="1"/>
  <c r="I66" i="53"/>
  <c r="K28" i="53"/>
  <c r="G27" i="53"/>
  <c r="P27" i="53"/>
  <c r="F26" i="53"/>
  <c r="I26" i="53" s="1"/>
  <c r="J26" i="53" s="1"/>
  <c r="E27" i="53"/>
  <c r="K26" i="52"/>
  <c r="H26" i="52"/>
  <c r="E26" i="52"/>
  <c r="F25" i="52"/>
  <c r="I25" i="52" s="1"/>
  <c r="J25" i="52" s="1"/>
  <c r="P26" i="52"/>
  <c r="G27" i="52"/>
  <c r="F74" i="52"/>
  <c r="F27" i="50"/>
  <c r="I27" i="50" s="1"/>
  <c r="J27" i="50" s="1"/>
  <c r="F26" i="50"/>
  <c r="I26" i="50" s="1"/>
  <c r="J26" i="50" s="1"/>
  <c r="K28" i="50"/>
  <c r="I66" i="50"/>
  <c r="J68" i="49"/>
  <c r="H30" i="49"/>
  <c r="L29" i="49"/>
  <c r="E26" i="49"/>
  <c r="F25" i="49"/>
  <c r="J25" i="49" s="1"/>
  <c r="K25" i="49" s="1"/>
  <c r="G29" i="49"/>
  <c r="D29" i="49"/>
  <c r="E29" i="57" l="1"/>
  <c r="L30" i="49"/>
  <c r="I36" i="62"/>
  <c r="J36" i="62" s="1"/>
  <c r="H28" i="53"/>
  <c r="F26" i="55"/>
  <c r="I26" i="55" s="1"/>
  <c r="J26" i="55" s="1"/>
  <c r="D27" i="55"/>
  <c r="D28" i="55" s="1"/>
  <c r="H29" i="57"/>
  <c r="G28" i="54"/>
  <c r="K29" i="57"/>
  <c r="D29" i="57"/>
  <c r="H28" i="54"/>
  <c r="H28" i="59"/>
  <c r="E28" i="59"/>
  <c r="F28" i="59" s="1"/>
  <c r="H27" i="61"/>
  <c r="D28" i="61"/>
  <c r="I66" i="61"/>
  <c r="K27" i="61"/>
  <c r="E27" i="61"/>
  <c r="F26" i="61"/>
  <c r="I26" i="61" s="1"/>
  <c r="J26" i="61" s="1"/>
  <c r="G27" i="61"/>
  <c r="D29" i="60"/>
  <c r="I67" i="60"/>
  <c r="K28" i="60"/>
  <c r="E27" i="60"/>
  <c r="F26" i="60"/>
  <c r="I26" i="60" s="1"/>
  <c r="J26" i="60" s="1"/>
  <c r="G28" i="60"/>
  <c r="H28" i="60"/>
  <c r="D29" i="59"/>
  <c r="I67" i="59"/>
  <c r="G28" i="59"/>
  <c r="I27" i="59"/>
  <c r="J27" i="59" s="1"/>
  <c r="K28" i="59"/>
  <c r="D29" i="58"/>
  <c r="F28" i="58"/>
  <c r="I28" i="58" s="1"/>
  <c r="J28" i="58" s="1"/>
  <c r="K29" i="58"/>
  <c r="I68" i="58"/>
  <c r="H30" i="58"/>
  <c r="G29" i="58"/>
  <c r="E29" i="58"/>
  <c r="I68" i="57"/>
  <c r="K29" i="56"/>
  <c r="I68" i="56"/>
  <c r="E30" i="56"/>
  <c r="H29" i="56"/>
  <c r="G29" i="56"/>
  <c r="F28" i="56"/>
  <c r="I28" i="56" s="1"/>
  <c r="J28" i="56" s="1"/>
  <c r="D29" i="56"/>
  <c r="H28" i="55"/>
  <c r="I67" i="55"/>
  <c r="K28" i="55"/>
  <c r="E28" i="55"/>
  <c r="G28" i="55"/>
  <c r="I67" i="54"/>
  <c r="H29" i="54"/>
  <c r="K28" i="54"/>
  <c r="E28" i="54"/>
  <c r="F27" i="54"/>
  <c r="I27" i="54" s="1"/>
  <c r="J27" i="54" s="1"/>
  <c r="F27" i="53"/>
  <c r="I27" i="53" s="1"/>
  <c r="J27" i="53" s="1"/>
  <c r="E28" i="53"/>
  <c r="P28" i="53"/>
  <c r="K29" i="53"/>
  <c r="I67" i="53"/>
  <c r="G28" i="53"/>
  <c r="H27" i="52"/>
  <c r="I66" i="52"/>
  <c r="F26" i="52"/>
  <c r="I26" i="52" s="1"/>
  <c r="J26" i="52" s="1"/>
  <c r="E27" i="52"/>
  <c r="P27" i="52"/>
  <c r="K27" i="52"/>
  <c r="K29" i="50"/>
  <c r="I67" i="50"/>
  <c r="E28" i="50"/>
  <c r="P28" i="50"/>
  <c r="G28" i="50"/>
  <c r="H28" i="50"/>
  <c r="H31" i="49"/>
  <c r="J69" i="49"/>
  <c r="G30" i="49"/>
  <c r="D30" i="49"/>
  <c r="E27" i="49"/>
  <c r="F26" i="49"/>
  <c r="J26" i="49" s="1"/>
  <c r="K26" i="49" s="1"/>
  <c r="K29" i="59" l="1"/>
  <c r="F29" i="57"/>
  <c r="I29" i="57" s="1"/>
  <c r="J29" i="57" s="1"/>
  <c r="D30" i="57"/>
  <c r="F27" i="55"/>
  <c r="I27" i="55" s="1"/>
  <c r="J27" i="55" s="1"/>
  <c r="G29" i="54"/>
  <c r="E28" i="61"/>
  <c r="P29" i="54"/>
  <c r="G29" i="60"/>
  <c r="G30" i="56"/>
  <c r="K30" i="56"/>
  <c r="G30" i="58"/>
  <c r="H28" i="61"/>
  <c r="G29" i="53"/>
  <c r="K28" i="61"/>
  <c r="L31" i="49"/>
  <c r="G29" i="50"/>
  <c r="H29" i="53"/>
  <c r="K29" i="54"/>
  <c r="H30" i="56"/>
  <c r="E30" i="58"/>
  <c r="K30" i="58"/>
  <c r="I28" i="59"/>
  <c r="J28" i="59" s="1"/>
  <c r="F28" i="61"/>
  <c r="G28" i="61"/>
  <c r="E29" i="61"/>
  <c r="I67" i="61"/>
  <c r="F27" i="61"/>
  <c r="I27" i="61" s="1"/>
  <c r="J27" i="61" s="1"/>
  <c r="I68" i="60"/>
  <c r="D30" i="60"/>
  <c r="E28" i="60"/>
  <c r="F27" i="60"/>
  <c r="I27" i="60" s="1"/>
  <c r="J27" i="60" s="1"/>
  <c r="H29" i="60"/>
  <c r="K29" i="60"/>
  <c r="K30" i="60" s="1"/>
  <c r="I68" i="59"/>
  <c r="K30" i="59"/>
  <c r="E29" i="59"/>
  <c r="H29" i="59"/>
  <c r="G29" i="59"/>
  <c r="D30" i="58"/>
  <c r="F29" i="58"/>
  <c r="I29" i="58" s="1"/>
  <c r="J29" i="58" s="1"/>
  <c r="H31" i="58"/>
  <c r="I69" i="58"/>
  <c r="G30" i="57"/>
  <c r="E30" i="57"/>
  <c r="H30" i="57"/>
  <c r="K30" i="57"/>
  <c r="I69" i="57"/>
  <c r="D30" i="56"/>
  <c r="F29" i="56"/>
  <c r="I29" i="56" s="1"/>
  <c r="J29" i="56" s="1"/>
  <c r="I69" i="56"/>
  <c r="K31" i="56"/>
  <c r="H29" i="55"/>
  <c r="K29" i="55"/>
  <c r="E29" i="55"/>
  <c r="F29" i="55" s="1"/>
  <c r="G29" i="55"/>
  <c r="I68" i="55"/>
  <c r="D30" i="55"/>
  <c r="F28" i="55"/>
  <c r="I28" i="55" s="1"/>
  <c r="J28" i="55" s="1"/>
  <c r="E29" i="54"/>
  <c r="F28" i="54"/>
  <c r="I28" i="54" s="1"/>
  <c r="J28" i="54" s="1"/>
  <c r="D30" i="54"/>
  <c r="I68" i="54"/>
  <c r="I68" i="53"/>
  <c r="D30" i="53"/>
  <c r="F28" i="53"/>
  <c r="I28" i="53" s="1"/>
  <c r="J28" i="53" s="1"/>
  <c r="E29" i="53"/>
  <c r="P29" i="53"/>
  <c r="H28" i="52"/>
  <c r="K28" i="52"/>
  <c r="I67" i="52"/>
  <c r="P28" i="52"/>
  <c r="E28" i="52"/>
  <c r="F27" i="52"/>
  <c r="I27" i="52" s="1"/>
  <c r="J27" i="52" s="1"/>
  <c r="G28" i="52"/>
  <c r="H29" i="50"/>
  <c r="E29" i="50"/>
  <c r="F28" i="50"/>
  <c r="I28" i="50" s="1"/>
  <c r="J28" i="50" s="1"/>
  <c r="K30" i="50"/>
  <c r="I68" i="50"/>
  <c r="P29" i="50"/>
  <c r="J70" i="49"/>
  <c r="H32" i="49"/>
  <c r="E28" i="49"/>
  <c r="F27" i="49"/>
  <c r="J27" i="49" s="1"/>
  <c r="K27" i="49" s="1"/>
  <c r="D31" i="49"/>
  <c r="G31" i="49"/>
  <c r="D31" i="57" l="1"/>
  <c r="F30" i="57"/>
  <c r="H30" i="54"/>
  <c r="P29" i="52"/>
  <c r="H29" i="52"/>
  <c r="G29" i="52"/>
  <c r="P30" i="53"/>
  <c r="E29" i="52"/>
  <c r="K29" i="52"/>
  <c r="K31" i="57"/>
  <c r="G30" i="53"/>
  <c r="K30" i="54"/>
  <c r="P30" i="54"/>
  <c r="H31" i="56"/>
  <c r="E31" i="56"/>
  <c r="H30" i="53"/>
  <c r="G30" i="54"/>
  <c r="H30" i="55"/>
  <c r="G31" i="56"/>
  <c r="H31" i="57"/>
  <c r="G30" i="60"/>
  <c r="K29" i="61"/>
  <c r="G29" i="61"/>
  <c r="I68" i="61"/>
  <c r="E30" i="61"/>
  <c r="I28" i="61"/>
  <c r="J28" i="61" s="1"/>
  <c r="H29" i="61"/>
  <c r="D29" i="61"/>
  <c r="E29" i="60"/>
  <c r="F28" i="60"/>
  <c r="I28" i="60" s="1"/>
  <c r="J28" i="60" s="1"/>
  <c r="H30" i="60"/>
  <c r="I69" i="60"/>
  <c r="D30" i="59"/>
  <c r="G30" i="59"/>
  <c r="H30" i="59"/>
  <c r="K31" i="59"/>
  <c r="I69" i="59"/>
  <c r="E30" i="59"/>
  <c r="F29" i="59"/>
  <c r="I29" i="59" s="1"/>
  <c r="J29" i="59" s="1"/>
  <c r="I70" i="58"/>
  <c r="H32" i="58"/>
  <c r="F30" i="58"/>
  <c r="I30" i="58" s="1"/>
  <c r="J30" i="58" s="1"/>
  <c r="D31" i="58"/>
  <c r="G31" i="58"/>
  <c r="K31" i="58"/>
  <c r="K32" i="58" s="1"/>
  <c r="E31" i="58"/>
  <c r="E31" i="57"/>
  <c r="F31" i="57" s="1"/>
  <c r="I30" i="57"/>
  <c r="J30" i="57" s="1"/>
  <c r="D32" i="57"/>
  <c r="I70" i="57"/>
  <c r="G31" i="57"/>
  <c r="I70" i="56"/>
  <c r="H32" i="56"/>
  <c r="F30" i="56"/>
  <c r="I30" i="56" s="1"/>
  <c r="J30" i="56" s="1"/>
  <c r="D31" i="56"/>
  <c r="D31" i="55"/>
  <c r="I69" i="55"/>
  <c r="K30" i="55"/>
  <c r="G30" i="55"/>
  <c r="I29" i="55"/>
  <c r="J29" i="55" s="1"/>
  <c r="E30" i="55"/>
  <c r="E30" i="54"/>
  <c r="F29" i="54"/>
  <c r="I29" i="54" s="1"/>
  <c r="J29" i="54" s="1"/>
  <c r="I69" i="54"/>
  <c r="H31" i="54"/>
  <c r="P31" i="53"/>
  <c r="I69" i="53"/>
  <c r="F29" i="53"/>
  <c r="I29" i="53" s="1"/>
  <c r="J29" i="53" s="1"/>
  <c r="E30" i="53"/>
  <c r="F30" i="53" s="1"/>
  <c r="K30" i="53"/>
  <c r="F29" i="52"/>
  <c r="D30" i="52"/>
  <c r="I68" i="52"/>
  <c r="F28" i="52"/>
  <c r="I28" i="52" s="1"/>
  <c r="J28" i="52" s="1"/>
  <c r="G30" i="50"/>
  <c r="F29" i="50"/>
  <c r="I29" i="50" s="1"/>
  <c r="J29" i="50" s="1"/>
  <c r="K31" i="50"/>
  <c r="I69" i="50"/>
  <c r="E30" i="50"/>
  <c r="H30" i="50"/>
  <c r="P30" i="50"/>
  <c r="D32" i="49"/>
  <c r="H33" i="49"/>
  <c r="J71" i="49"/>
  <c r="L32" i="49"/>
  <c r="G32" i="49"/>
  <c r="E29" i="49"/>
  <c r="F28" i="49"/>
  <c r="J28" i="49" s="1"/>
  <c r="K28" i="49" s="1"/>
  <c r="I29" i="52" l="1"/>
  <c r="J29" i="52" s="1"/>
  <c r="G31" i="60"/>
  <c r="I30" i="53"/>
  <c r="J30" i="53" s="1"/>
  <c r="H31" i="53"/>
  <c r="K31" i="53"/>
  <c r="D31" i="53"/>
  <c r="D31" i="60"/>
  <c r="K31" i="60"/>
  <c r="P31" i="50"/>
  <c r="E32" i="58"/>
  <c r="H31" i="60"/>
  <c r="K30" i="61"/>
  <c r="E31" i="50"/>
  <c r="G31" i="50"/>
  <c r="G31" i="53"/>
  <c r="H30" i="61"/>
  <c r="G30" i="61"/>
  <c r="D30" i="61"/>
  <c r="F29" i="61"/>
  <c r="I29" i="61" s="1"/>
  <c r="J29" i="61" s="1"/>
  <c r="E31" i="61"/>
  <c r="I69" i="61"/>
  <c r="I70" i="60"/>
  <c r="H32" i="60"/>
  <c r="E30" i="60"/>
  <c r="F29" i="60"/>
  <c r="I29" i="60" s="1"/>
  <c r="J29" i="60" s="1"/>
  <c r="I70" i="59"/>
  <c r="K32" i="59"/>
  <c r="H31" i="59"/>
  <c r="E31" i="59"/>
  <c r="G31" i="59"/>
  <c r="F30" i="59"/>
  <c r="I30" i="59" s="1"/>
  <c r="J30" i="59" s="1"/>
  <c r="D31" i="59"/>
  <c r="G32" i="58"/>
  <c r="I71" i="58"/>
  <c r="H33" i="58"/>
  <c r="F31" i="58"/>
  <c r="I31" i="58" s="1"/>
  <c r="J31" i="58" s="1"/>
  <c r="D32" i="58"/>
  <c r="H32" i="57"/>
  <c r="G32" i="57"/>
  <c r="I31" i="57"/>
  <c r="J31" i="57" s="1"/>
  <c r="K32" i="57"/>
  <c r="I71" i="57"/>
  <c r="D33" i="57"/>
  <c r="E32" i="57"/>
  <c r="G32" i="56"/>
  <c r="I71" i="56"/>
  <c r="H33" i="56"/>
  <c r="E32" i="56"/>
  <c r="D32" i="56"/>
  <c r="F31" i="56"/>
  <c r="I31" i="56" s="1"/>
  <c r="J31" i="56" s="1"/>
  <c r="K32" i="56"/>
  <c r="I70" i="55"/>
  <c r="D32" i="55"/>
  <c r="G31" i="55"/>
  <c r="H31" i="55"/>
  <c r="E31" i="55"/>
  <c r="F31" i="55" s="1"/>
  <c r="K31" i="55"/>
  <c r="F30" i="55"/>
  <c r="I30" i="55" s="1"/>
  <c r="J30" i="55" s="1"/>
  <c r="E31" i="54"/>
  <c r="D31" i="54"/>
  <c r="I70" i="54"/>
  <c r="H32" i="54"/>
  <c r="K31" i="54"/>
  <c r="F30" i="54"/>
  <c r="I30" i="54" s="1"/>
  <c r="J30" i="54" s="1"/>
  <c r="P31" i="54"/>
  <c r="G31" i="54"/>
  <c r="I70" i="53"/>
  <c r="P32" i="53"/>
  <c r="E31" i="53"/>
  <c r="P30" i="52"/>
  <c r="H30" i="52"/>
  <c r="D31" i="52"/>
  <c r="I69" i="52"/>
  <c r="K30" i="52"/>
  <c r="E30" i="52"/>
  <c r="G30" i="52"/>
  <c r="H31" i="50"/>
  <c r="D31" i="50"/>
  <c r="F30" i="50"/>
  <c r="I30" i="50" s="1"/>
  <c r="J30" i="50" s="1"/>
  <c r="K32" i="50"/>
  <c r="I70" i="50"/>
  <c r="E30" i="49"/>
  <c r="F29" i="49"/>
  <c r="J29" i="49" s="1"/>
  <c r="K29" i="49" s="1"/>
  <c r="L33" i="49"/>
  <c r="D33" i="49"/>
  <c r="G33" i="49"/>
  <c r="J72" i="49"/>
  <c r="H34" i="49"/>
  <c r="G32" i="54" l="1"/>
  <c r="F31" i="53"/>
  <c r="I31" i="53" s="1"/>
  <c r="J31" i="53" s="1"/>
  <c r="G31" i="52"/>
  <c r="K31" i="52"/>
  <c r="P31" i="52"/>
  <c r="E31" i="52"/>
  <c r="F31" i="52" s="1"/>
  <c r="I31" i="52" s="1"/>
  <c r="J31" i="52" s="1"/>
  <c r="H31" i="52"/>
  <c r="K33" i="56"/>
  <c r="H33" i="57"/>
  <c r="K32" i="53"/>
  <c r="G33" i="56"/>
  <c r="G34" i="49"/>
  <c r="E33" i="56"/>
  <c r="K33" i="57"/>
  <c r="G32" i="59"/>
  <c r="L34" i="49"/>
  <c r="H32" i="53"/>
  <c r="G32" i="53"/>
  <c r="K32" i="54"/>
  <c r="E32" i="54"/>
  <c r="E33" i="57"/>
  <c r="F33" i="57" s="1"/>
  <c r="G33" i="58"/>
  <c r="I31" i="55"/>
  <c r="J31" i="55" s="1"/>
  <c r="E32" i="61"/>
  <c r="I70" i="61"/>
  <c r="K31" i="61"/>
  <c r="G31" i="61"/>
  <c r="H31" i="61"/>
  <c r="F30" i="61"/>
  <c r="I30" i="61" s="1"/>
  <c r="J30" i="61" s="1"/>
  <c r="D31" i="61"/>
  <c r="H33" i="60"/>
  <c r="I71" i="60"/>
  <c r="D32" i="60"/>
  <c r="K32" i="60"/>
  <c r="E31" i="60"/>
  <c r="F30" i="60"/>
  <c r="I30" i="60" s="1"/>
  <c r="J30" i="60" s="1"/>
  <c r="G32" i="60"/>
  <c r="D32" i="59"/>
  <c r="F31" i="59"/>
  <c r="I31" i="59" s="1"/>
  <c r="J31" i="59" s="1"/>
  <c r="H32" i="59"/>
  <c r="K33" i="59"/>
  <c r="I71" i="59"/>
  <c r="E32" i="59"/>
  <c r="D33" i="58"/>
  <c r="F32" i="58"/>
  <c r="I32" i="58" s="1"/>
  <c r="J32" i="58" s="1"/>
  <c r="K33" i="58"/>
  <c r="E33" i="58"/>
  <c r="I72" i="58"/>
  <c r="H34" i="58"/>
  <c r="F32" i="57"/>
  <c r="I32" i="57" s="1"/>
  <c r="J32" i="57" s="1"/>
  <c r="G33" i="57"/>
  <c r="I72" i="57"/>
  <c r="F32" i="56"/>
  <c r="I32" i="56" s="1"/>
  <c r="J32" i="56" s="1"/>
  <c r="D33" i="56"/>
  <c r="I72" i="56"/>
  <c r="G34" i="56"/>
  <c r="D33" i="55"/>
  <c r="I71" i="55"/>
  <c r="H32" i="55"/>
  <c r="K32" i="55"/>
  <c r="E32" i="55"/>
  <c r="G32" i="55"/>
  <c r="F31" i="54"/>
  <c r="I31" i="54" s="1"/>
  <c r="J31" i="54" s="1"/>
  <c r="D32" i="54"/>
  <c r="P32" i="54"/>
  <c r="I71" i="54"/>
  <c r="D32" i="53"/>
  <c r="E32" i="53"/>
  <c r="P33" i="53"/>
  <c r="I71" i="53"/>
  <c r="I70" i="52"/>
  <c r="D32" i="52"/>
  <c r="F30" i="52"/>
  <c r="I30" i="52" s="1"/>
  <c r="J30" i="52" s="1"/>
  <c r="E32" i="50"/>
  <c r="K33" i="50"/>
  <c r="I71" i="50"/>
  <c r="H32" i="50"/>
  <c r="G32" i="50"/>
  <c r="P32" i="50"/>
  <c r="D32" i="50"/>
  <c r="F31" i="50"/>
  <c r="I31" i="50" s="1"/>
  <c r="J31" i="50" s="1"/>
  <c r="H35" i="49"/>
  <c r="J73" i="49"/>
  <c r="D34" i="49"/>
  <c r="E31" i="49"/>
  <c r="F30" i="49"/>
  <c r="J30" i="49" s="1"/>
  <c r="K30" i="49" s="1"/>
  <c r="K34" i="57" l="1"/>
  <c r="K33" i="54"/>
  <c r="H34" i="56"/>
  <c r="G33" i="54"/>
  <c r="H33" i="50"/>
  <c r="E32" i="52"/>
  <c r="P32" i="52"/>
  <c r="G35" i="49"/>
  <c r="K32" i="52"/>
  <c r="P33" i="54"/>
  <c r="G33" i="55"/>
  <c r="K34" i="56"/>
  <c r="P33" i="50"/>
  <c r="F31" i="61"/>
  <c r="I31" i="61" s="1"/>
  <c r="J31" i="61" s="1"/>
  <c r="D32" i="61"/>
  <c r="K32" i="61"/>
  <c r="E33" i="61"/>
  <c r="I71" i="61"/>
  <c r="H32" i="61"/>
  <c r="G32" i="61"/>
  <c r="G33" i="60"/>
  <c r="D33" i="60"/>
  <c r="I72" i="60"/>
  <c r="H34" i="60"/>
  <c r="E32" i="60"/>
  <c r="E33" i="60" s="1"/>
  <c r="F31" i="60"/>
  <c r="I31" i="60" s="1"/>
  <c r="J31" i="60" s="1"/>
  <c r="K33" i="60"/>
  <c r="E33" i="59"/>
  <c r="I72" i="59"/>
  <c r="K34" i="59"/>
  <c r="F32" i="59"/>
  <c r="I32" i="59" s="1"/>
  <c r="J32" i="59" s="1"/>
  <c r="D33" i="59"/>
  <c r="G33" i="59"/>
  <c r="H33" i="59"/>
  <c r="G34" i="58"/>
  <c r="E34" i="58"/>
  <c r="D34" i="58"/>
  <c r="F33" i="58"/>
  <c r="I33" i="58" s="1"/>
  <c r="J33" i="58" s="1"/>
  <c r="I73" i="58"/>
  <c r="H35" i="58"/>
  <c r="K34" i="58"/>
  <c r="E34" i="57"/>
  <c r="D34" i="57"/>
  <c r="H34" i="57"/>
  <c r="G34" i="57"/>
  <c r="I73" i="57"/>
  <c r="K35" i="57"/>
  <c r="I33" i="57"/>
  <c r="J33" i="57" s="1"/>
  <c r="D34" i="56"/>
  <c r="F33" i="56"/>
  <c r="I33" i="56" s="1"/>
  <c r="J33" i="56" s="1"/>
  <c r="E34" i="56"/>
  <c r="I73" i="56"/>
  <c r="H35" i="56"/>
  <c r="I72" i="55"/>
  <c r="D34" i="55"/>
  <c r="E33" i="55"/>
  <c r="K33" i="55"/>
  <c r="H33" i="55"/>
  <c r="F32" i="55"/>
  <c r="I32" i="55" s="1"/>
  <c r="J32" i="55" s="1"/>
  <c r="F32" i="54"/>
  <c r="I32" i="54" s="1"/>
  <c r="J32" i="54" s="1"/>
  <c r="D33" i="54"/>
  <c r="E33" i="54"/>
  <c r="H33" i="54"/>
  <c r="K34" i="54"/>
  <c r="I72" i="54"/>
  <c r="E33" i="53"/>
  <c r="H33" i="53"/>
  <c r="I72" i="53"/>
  <c r="P34" i="53"/>
  <c r="K33" i="53"/>
  <c r="G33" i="53"/>
  <c r="D33" i="53"/>
  <c r="F32" i="53"/>
  <c r="I32" i="53" s="1"/>
  <c r="J32" i="53" s="1"/>
  <c r="F32" i="52"/>
  <c r="G32" i="52"/>
  <c r="H32" i="52"/>
  <c r="D33" i="52"/>
  <c r="I71" i="52"/>
  <c r="D33" i="50"/>
  <c r="F32" i="50"/>
  <c r="I32" i="50" s="1"/>
  <c r="J32" i="50" s="1"/>
  <c r="P34" i="50"/>
  <c r="I72" i="50"/>
  <c r="G33" i="50"/>
  <c r="E33" i="50"/>
  <c r="E32" i="49"/>
  <c r="F31" i="49"/>
  <c r="J31" i="49" s="1"/>
  <c r="K31" i="49" s="1"/>
  <c r="J74" i="49"/>
  <c r="H36" i="49"/>
  <c r="D35" i="49"/>
  <c r="L35" i="49"/>
  <c r="E34" i="55" l="1"/>
  <c r="H34" i="59"/>
  <c r="K34" i="55"/>
  <c r="G34" i="55"/>
  <c r="G34" i="59"/>
  <c r="K34" i="53"/>
  <c r="E34" i="53"/>
  <c r="E34" i="54"/>
  <c r="E35" i="56"/>
  <c r="P34" i="54"/>
  <c r="H34" i="50"/>
  <c r="G34" i="54"/>
  <c r="H33" i="61"/>
  <c r="G36" i="49"/>
  <c r="L36" i="49"/>
  <c r="E34" i="50"/>
  <c r="K34" i="50"/>
  <c r="G34" i="53"/>
  <c r="H34" i="53"/>
  <c r="H34" i="54"/>
  <c r="H34" i="55"/>
  <c r="K35" i="56"/>
  <c r="G35" i="56"/>
  <c r="E34" i="60"/>
  <c r="G33" i="61"/>
  <c r="K33" i="61"/>
  <c r="F32" i="61"/>
  <c r="I32" i="61" s="1"/>
  <c r="J32" i="61" s="1"/>
  <c r="D33" i="61"/>
  <c r="E34" i="61"/>
  <c r="I72" i="61"/>
  <c r="F32" i="60"/>
  <c r="I32" i="60" s="1"/>
  <c r="J32" i="60" s="1"/>
  <c r="G34" i="60"/>
  <c r="D34" i="60"/>
  <c r="F33" i="60"/>
  <c r="I33" i="60" s="1"/>
  <c r="J33" i="60" s="1"/>
  <c r="K34" i="60"/>
  <c r="H35" i="60"/>
  <c r="I73" i="60"/>
  <c r="D34" i="59"/>
  <c r="F33" i="59"/>
  <c r="I33" i="59" s="1"/>
  <c r="J33" i="59" s="1"/>
  <c r="E34" i="59"/>
  <c r="K35" i="59"/>
  <c r="I73" i="59"/>
  <c r="K35" i="58"/>
  <c r="E35" i="58"/>
  <c r="F34" i="58"/>
  <c r="I34" i="58" s="1"/>
  <c r="J34" i="58" s="1"/>
  <c r="D35" i="58"/>
  <c r="I74" i="58"/>
  <c r="H36" i="58"/>
  <c r="G35" i="58"/>
  <c r="K36" i="57"/>
  <c r="I74" i="57"/>
  <c r="E35" i="57"/>
  <c r="G35" i="57"/>
  <c r="H35" i="57"/>
  <c r="H36" i="57" s="1"/>
  <c r="F34" i="57"/>
  <c r="I34" i="57" s="1"/>
  <c r="J34" i="57" s="1"/>
  <c r="D35" i="57"/>
  <c r="F34" i="56"/>
  <c r="I34" i="56" s="1"/>
  <c r="J34" i="56" s="1"/>
  <c r="D35" i="56"/>
  <c r="I74" i="56"/>
  <c r="F34" i="55"/>
  <c r="D35" i="55"/>
  <c r="I73" i="55"/>
  <c r="G35" i="55"/>
  <c r="F33" i="55"/>
  <c r="I33" i="55" s="1"/>
  <c r="J33" i="55" s="1"/>
  <c r="I73" i="54"/>
  <c r="P35" i="54"/>
  <c r="D34" i="54"/>
  <c r="F33" i="54"/>
  <c r="I33" i="54" s="1"/>
  <c r="J33" i="54" s="1"/>
  <c r="F33" i="53"/>
  <c r="I33" i="53" s="1"/>
  <c r="J33" i="53" s="1"/>
  <c r="D34" i="53"/>
  <c r="P35" i="53"/>
  <c r="I73" i="53"/>
  <c r="K33" i="52"/>
  <c r="I32" i="52"/>
  <c r="J32" i="52" s="1"/>
  <c r="H33" i="52"/>
  <c r="P33" i="52"/>
  <c r="E33" i="52"/>
  <c r="D34" i="52"/>
  <c r="I72" i="52"/>
  <c r="G33" i="52"/>
  <c r="P35" i="50"/>
  <c r="I73" i="50"/>
  <c r="G34" i="50"/>
  <c r="D34" i="50"/>
  <c r="F33" i="50"/>
  <c r="I33" i="50" s="1"/>
  <c r="J33" i="50" s="1"/>
  <c r="D36" i="49"/>
  <c r="E33" i="49"/>
  <c r="F32" i="49"/>
  <c r="J32" i="49" s="1"/>
  <c r="K32" i="49" s="1"/>
  <c r="I34" i="55" l="1"/>
  <c r="J34" i="55" s="1"/>
  <c r="G36" i="58"/>
  <c r="E36" i="56"/>
  <c r="G35" i="54"/>
  <c r="H35" i="55"/>
  <c r="G36" i="56"/>
  <c r="H36" i="56"/>
  <c r="K36" i="56"/>
  <c r="E35" i="54"/>
  <c r="G34" i="61"/>
  <c r="H34" i="61"/>
  <c r="E35" i="61"/>
  <c r="I73" i="61"/>
  <c r="K34" i="61"/>
  <c r="D34" i="61"/>
  <c r="F33" i="61"/>
  <c r="I33" i="61" s="1"/>
  <c r="J33" i="61" s="1"/>
  <c r="D35" i="60"/>
  <c r="F34" i="60"/>
  <c r="I34" i="60" s="1"/>
  <c r="J34" i="60" s="1"/>
  <c r="K35" i="60"/>
  <c r="G35" i="60"/>
  <c r="E35" i="60"/>
  <c r="I74" i="60"/>
  <c r="H36" i="60"/>
  <c r="E35" i="59"/>
  <c r="H35" i="59"/>
  <c r="I74" i="59"/>
  <c r="K36" i="59"/>
  <c r="F34" i="59"/>
  <c r="I34" i="59" s="1"/>
  <c r="J34" i="59" s="1"/>
  <c r="D35" i="59"/>
  <c r="G35" i="59"/>
  <c r="E36" i="58"/>
  <c r="K36" i="58"/>
  <c r="F35" i="58"/>
  <c r="I35" i="58" s="1"/>
  <c r="J35" i="58" s="1"/>
  <c r="D36" i="58"/>
  <c r="G36" i="57"/>
  <c r="D36" i="57"/>
  <c r="F35" i="57"/>
  <c r="I35" i="57" s="1"/>
  <c r="J35" i="57" s="1"/>
  <c r="E36" i="57"/>
  <c r="D36" i="56"/>
  <c r="F36" i="56" s="1"/>
  <c r="F35" i="56"/>
  <c r="I35" i="56" s="1"/>
  <c r="J35" i="56" s="1"/>
  <c r="K35" i="55"/>
  <c r="E35" i="55"/>
  <c r="I74" i="55"/>
  <c r="D36" i="55"/>
  <c r="H35" i="54"/>
  <c r="D35" i="54"/>
  <c r="F34" i="54"/>
  <c r="I34" i="54" s="1"/>
  <c r="J34" i="54" s="1"/>
  <c r="I74" i="54"/>
  <c r="E36" i="54"/>
  <c r="K35" i="54"/>
  <c r="H35" i="53"/>
  <c r="G35" i="53"/>
  <c r="K35" i="53"/>
  <c r="I74" i="53"/>
  <c r="P36" i="53"/>
  <c r="E35" i="53"/>
  <c r="D35" i="53"/>
  <c r="F34" i="53"/>
  <c r="I34" i="53" s="1"/>
  <c r="J34" i="53" s="1"/>
  <c r="K34" i="52"/>
  <c r="E34" i="52"/>
  <c r="F34" i="52" s="1"/>
  <c r="G34" i="52"/>
  <c r="P34" i="52"/>
  <c r="F33" i="52"/>
  <c r="I33" i="52" s="1"/>
  <c r="J33" i="52" s="1"/>
  <c r="D35" i="52"/>
  <c r="I73" i="52"/>
  <c r="H34" i="52"/>
  <c r="F34" i="50"/>
  <c r="I34" i="50" s="1"/>
  <c r="J34" i="50" s="1"/>
  <c r="D35" i="50"/>
  <c r="P36" i="50"/>
  <c r="I74" i="50"/>
  <c r="G35" i="50"/>
  <c r="E35" i="50"/>
  <c r="H35" i="50"/>
  <c r="K35" i="50"/>
  <c r="E34" i="49"/>
  <c r="F33" i="49"/>
  <c r="J33" i="49" s="1"/>
  <c r="K33" i="49" s="1"/>
  <c r="I36" i="56" l="1"/>
  <c r="J36" i="56" s="1"/>
  <c r="G36" i="59"/>
  <c r="E36" i="53"/>
  <c r="H36" i="50"/>
  <c r="H35" i="61"/>
  <c r="G36" i="54"/>
  <c r="K35" i="61"/>
  <c r="G35" i="61"/>
  <c r="G36" i="50"/>
  <c r="P36" i="54"/>
  <c r="H36" i="59"/>
  <c r="K36" i="54"/>
  <c r="F36" i="57"/>
  <c r="I36" i="57" s="1"/>
  <c r="J36" i="57" s="1"/>
  <c r="D35" i="61"/>
  <c r="F34" i="61"/>
  <c r="I34" i="61" s="1"/>
  <c r="J34" i="61" s="1"/>
  <c r="I74" i="61"/>
  <c r="E36" i="61"/>
  <c r="K36" i="60"/>
  <c r="E36" i="60"/>
  <c r="F35" i="60"/>
  <c r="I35" i="60" s="1"/>
  <c r="J35" i="60" s="1"/>
  <c r="D36" i="60"/>
  <c r="G36" i="60"/>
  <c r="E36" i="59"/>
  <c r="D36" i="59"/>
  <c r="F35" i="59"/>
  <c r="I35" i="59" s="1"/>
  <c r="J35" i="59" s="1"/>
  <c r="F36" i="58"/>
  <c r="I36" i="58" s="1"/>
  <c r="J36" i="58" s="1"/>
  <c r="H36" i="55"/>
  <c r="G36" i="55"/>
  <c r="E36" i="55"/>
  <c r="F36" i="55" s="1"/>
  <c r="F35" i="55"/>
  <c r="I35" i="55" s="1"/>
  <c r="J35" i="55" s="1"/>
  <c r="K36" i="55"/>
  <c r="D36" i="54"/>
  <c r="F36" i="54" s="1"/>
  <c r="I36" i="54" s="1"/>
  <c r="J36" i="54" s="1"/>
  <c r="F35" i="54"/>
  <c r="I35" i="54" s="1"/>
  <c r="J35" i="54" s="1"/>
  <c r="H36" i="54"/>
  <c r="H36" i="53"/>
  <c r="F35" i="53"/>
  <c r="I35" i="53" s="1"/>
  <c r="J35" i="53" s="1"/>
  <c r="D36" i="53"/>
  <c r="F36" i="53" s="1"/>
  <c r="K36" i="53"/>
  <c r="G36" i="53"/>
  <c r="I34" i="52"/>
  <c r="J34" i="52" s="1"/>
  <c r="H35" i="52"/>
  <c r="E35" i="52"/>
  <c r="K35" i="52"/>
  <c r="P35" i="52"/>
  <c r="I74" i="52"/>
  <c r="D36" i="52"/>
  <c r="G35" i="52"/>
  <c r="E36" i="50"/>
  <c r="D36" i="50"/>
  <c r="F35" i="50"/>
  <c r="I35" i="50" s="1"/>
  <c r="J35" i="50" s="1"/>
  <c r="K36" i="50"/>
  <c r="E35" i="49"/>
  <c r="F34" i="49"/>
  <c r="J34" i="49" s="1"/>
  <c r="K34" i="49" s="1"/>
  <c r="F36" i="50" l="1"/>
  <c r="I36" i="50" s="1"/>
  <c r="J36" i="50" s="1"/>
  <c r="I36" i="53"/>
  <c r="J36" i="53" s="1"/>
  <c r="D36" i="61"/>
  <c r="F36" i="61" s="1"/>
  <c r="F35" i="61"/>
  <c r="I35" i="61" s="1"/>
  <c r="J35" i="61" s="1"/>
  <c r="G36" i="61"/>
  <c r="H36" i="61"/>
  <c r="K36" i="61"/>
  <c r="F36" i="60"/>
  <c r="I36" i="60" s="1"/>
  <c r="J36" i="60" s="1"/>
  <c r="F36" i="59"/>
  <c r="I36" i="59" s="1"/>
  <c r="J36" i="59" s="1"/>
  <c r="I36" i="55"/>
  <c r="J36" i="55" s="1"/>
  <c r="H36" i="52"/>
  <c r="E36" i="52"/>
  <c r="F36" i="52" s="1"/>
  <c r="P36" i="52"/>
  <c r="F35" i="52"/>
  <c r="I35" i="52" s="1"/>
  <c r="J35" i="52" s="1"/>
  <c r="G36" i="52"/>
  <c r="K36" i="52"/>
  <c r="E36" i="49"/>
  <c r="F36" i="49" s="1"/>
  <c r="J36" i="49" s="1"/>
  <c r="K36" i="49" s="1"/>
  <c r="F35" i="49"/>
  <c r="J35" i="49" s="1"/>
  <c r="K35" i="49" s="1"/>
  <c r="I36" i="52" l="1"/>
  <c r="J36" i="52" s="1"/>
  <c r="I36" i="61"/>
  <c r="J36" i="61" s="1"/>
  <c r="E11" i="42" l="1"/>
  <c r="C14" i="43"/>
  <c r="D14" i="43" s="1"/>
  <c r="B11" i="43" l="1"/>
  <c r="B12" i="43"/>
  <c r="B13" i="43" s="1"/>
  <c r="H11" i="43" l="1"/>
  <c r="G11" i="43" l="1"/>
  <c r="L11" i="43"/>
  <c r="E11" i="43"/>
  <c r="D15" i="43" l="1"/>
  <c r="H12" i="43"/>
  <c r="H13" i="43" s="1"/>
  <c r="C65" i="62" l="1"/>
  <c r="C65" i="49"/>
  <c r="C65" i="58"/>
  <c r="C65" i="61"/>
  <c r="C65" i="56"/>
  <c r="C65" i="55"/>
  <c r="C65" i="54"/>
  <c r="C65" i="52"/>
  <c r="C65" i="60"/>
  <c r="C65" i="59"/>
  <c r="C65" i="57"/>
  <c r="C65" i="53"/>
  <c r="C65" i="50"/>
  <c r="H14" i="43"/>
  <c r="H15" i="43" s="1"/>
  <c r="H16" i="43" s="1"/>
  <c r="H17" i="43" s="1"/>
  <c r="H18" i="43" s="1"/>
  <c r="H19" i="43" s="1"/>
  <c r="C11" i="47" l="1"/>
  <c r="B38" i="25" l="1"/>
  <c r="B52" i="25"/>
  <c r="B42" i="25" l="1"/>
  <c r="C43" i="47" l="1"/>
  <c r="C42" i="47"/>
  <c r="B12" i="47"/>
  <c r="B13" i="47" s="1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E11" i="47"/>
  <c r="B9" i="47"/>
  <c r="C44" i="47" l="1"/>
  <c r="C10" i="47" l="1"/>
  <c r="E10" i="47" s="1"/>
  <c r="C45" i="47"/>
  <c r="C40" i="47"/>
  <c r="C46" i="47" l="1"/>
  <c r="C47" i="47" l="1"/>
  <c r="C12" i="47"/>
  <c r="E12" i="47" l="1"/>
  <c r="C13" i="47"/>
  <c r="C48" i="47"/>
  <c r="C10" i="25"/>
  <c r="E13" i="47" l="1"/>
  <c r="C49" i="47"/>
  <c r="C14" i="47"/>
  <c r="E14" i="47" l="1"/>
  <c r="C15" i="47"/>
  <c r="F41" i="47"/>
  <c r="E15" i="47" l="1"/>
  <c r="C16" i="47"/>
  <c r="F42" i="47"/>
  <c r="E16" i="47" l="1"/>
  <c r="C17" i="47"/>
  <c r="F43" i="47"/>
  <c r="C67" i="44"/>
  <c r="C68" i="44" s="1"/>
  <c r="D47" i="44"/>
  <c r="D46" i="44"/>
  <c r="C49" i="44"/>
  <c r="D48" i="44"/>
  <c r="C48" i="44"/>
  <c r="C47" i="44"/>
  <c r="C46" i="44"/>
  <c r="C45" i="44"/>
  <c r="B11" i="44"/>
  <c r="B12" i="44" s="1"/>
  <c r="B13" i="44" s="1"/>
  <c r="B14" i="44" s="1"/>
  <c r="P10" i="44"/>
  <c r="D46" i="43"/>
  <c r="C67" i="43"/>
  <c r="C68" i="43" s="1"/>
  <c r="C49" i="43"/>
  <c r="D48" i="43"/>
  <c r="C48" i="43"/>
  <c r="C47" i="43"/>
  <c r="C46" i="43"/>
  <c r="C45" i="43"/>
  <c r="E17" i="47" l="1"/>
  <c r="F44" i="47"/>
  <c r="C18" i="47"/>
  <c r="B3" i="44"/>
  <c r="C52" i="44" s="1"/>
  <c r="B9" i="44" s="1"/>
  <c r="C69" i="44"/>
  <c r="C70" i="44" s="1"/>
  <c r="B15" i="44"/>
  <c r="P11" i="44"/>
  <c r="D47" i="43"/>
  <c r="B3" i="43"/>
  <c r="C52" i="43" s="1"/>
  <c r="B9" i="43" s="1"/>
  <c r="C69" i="43"/>
  <c r="E18" i="47" l="1"/>
  <c r="C19" i="47"/>
  <c r="F45" i="47"/>
  <c r="L12" i="43"/>
  <c r="L13" i="43" s="1"/>
  <c r="K12" i="44"/>
  <c r="K13" i="44" s="1"/>
  <c r="E12" i="43"/>
  <c r="E13" i="43" s="1"/>
  <c r="F11" i="44"/>
  <c r="I11" i="44" s="1"/>
  <c r="J11" i="44" s="1"/>
  <c r="F11" i="43"/>
  <c r="J11" i="43" s="1"/>
  <c r="G12" i="43"/>
  <c r="G13" i="43" s="1"/>
  <c r="C71" i="44"/>
  <c r="G12" i="44"/>
  <c r="G13" i="44" s="1"/>
  <c r="E12" i="44"/>
  <c r="E13" i="44" s="1"/>
  <c r="H12" i="44"/>
  <c r="H13" i="44" s="1"/>
  <c r="P12" i="44"/>
  <c r="B16" i="44"/>
  <c r="C70" i="43"/>
  <c r="K11" i="43" l="1"/>
  <c r="E19" i="47"/>
  <c r="C20" i="47"/>
  <c r="F46" i="47"/>
  <c r="F12" i="43"/>
  <c r="J12" i="43" s="1"/>
  <c r="K14" i="44"/>
  <c r="K15" i="44" s="1"/>
  <c r="E14" i="43"/>
  <c r="H14" i="44"/>
  <c r="H15" i="44" s="1"/>
  <c r="H16" i="44" s="1"/>
  <c r="G14" i="44"/>
  <c r="G15" i="44" s="1"/>
  <c r="E14" i="44"/>
  <c r="E15" i="44" s="1"/>
  <c r="C72" i="44"/>
  <c r="B17" i="44"/>
  <c r="P13" i="44"/>
  <c r="C71" i="43"/>
  <c r="G14" i="43"/>
  <c r="L14" i="43"/>
  <c r="B14" i="43"/>
  <c r="F13" i="43"/>
  <c r="J13" i="43" s="1"/>
  <c r="K12" i="43" l="1"/>
  <c r="E20" i="47"/>
  <c r="C21" i="47"/>
  <c r="F47" i="47"/>
  <c r="F12" i="44"/>
  <c r="I12" i="44" s="1"/>
  <c r="J12" i="44" s="1"/>
  <c r="K16" i="44"/>
  <c r="E15" i="43"/>
  <c r="E16" i="44"/>
  <c r="G16" i="44"/>
  <c r="C73" i="44"/>
  <c r="F13" i="44"/>
  <c r="P14" i="44"/>
  <c r="B18" i="44"/>
  <c r="B15" i="43"/>
  <c r="F14" i="43"/>
  <c r="J14" i="43" s="1"/>
  <c r="L15" i="43"/>
  <c r="C72" i="43"/>
  <c r="K13" i="43"/>
  <c r="G15" i="43"/>
  <c r="K14" i="43" l="1"/>
  <c r="E21" i="47"/>
  <c r="C22" i="47"/>
  <c r="F48" i="47"/>
  <c r="E16" i="43"/>
  <c r="K17" i="44"/>
  <c r="G17" i="44"/>
  <c r="H17" i="44"/>
  <c r="C74" i="44"/>
  <c r="E17" i="44"/>
  <c r="B19" i="44"/>
  <c r="I13" i="44"/>
  <c r="J13" i="44" s="1"/>
  <c r="P15" i="44"/>
  <c r="F14" i="44"/>
  <c r="I14" i="44" s="1"/>
  <c r="J14" i="44" s="1"/>
  <c r="F15" i="43"/>
  <c r="J15" i="43" s="1"/>
  <c r="D16" i="43"/>
  <c r="C73" i="43"/>
  <c r="G16" i="43"/>
  <c r="L16" i="43"/>
  <c r="B16" i="43"/>
  <c r="E22" i="47" l="1"/>
  <c r="C23" i="47"/>
  <c r="F49" i="47"/>
  <c r="E17" i="43"/>
  <c r="E18" i="44"/>
  <c r="K18" i="44"/>
  <c r="L17" i="43"/>
  <c r="G18" i="44"/>
  <c r="G17" i="43"/>
  <c r="H18" i="44"/>
  <c r="F66" i="44"/>
  <c r="F15" i="44"/>
  <c r="B20" i="44"/>
  <c r="P16" i="44"/>
  <c r="B17" i="43"/>
  <c r="C74" i="43"/>
  <c r="D17" i="43"/>
  <c r="F16" i="43"/>
  <c r="J16" i="43" s="1"/>
  <c r="K15" i="43"/>
  <c r="E23" i="47" l="1"/>
  <c r="I41" i="47"/>
  <c r="C24" i="47"/>
  <c r="L18" i="43"/>
  <c r="E19" i="44"/>
  <c r="K19" i="44"/>
  <c r="G18" i="43"/>
  <c r="G19" i="44"/>
  <c r="H19" i="44"/>
  <c r="F67" i="44"/>
  <c r="E18" i="43"/>
  <c r="F16" i="44"/>
  <c r="B21" i="44"/>
  <c r="P17" i="44"/>
  <c r="I15" i="44"/>
  <c r="J15" i="44" s="1"/>
  <c r="F17" i="43"/>
  <c r="J17" i="43" s="1"/>
  <c r="D18" i="43"/>
  <c r="F66" i="43"/>
  <c r="H20" i="43" s="1"/>
  <c r="K16" i="43"/>
  <c r="B18" i="43"/>
  <c r="E24" i="47" l="1"/>
  <c r="C25" i="47"/>
  <c r="I42" i="47"/>
  <c r="E20" i="44"/>
  <c r="K20" i="44"/>
  <c r="H20" i="44"/>
  <c r="E19" i="43"/>
  <c r="G20" i="44"/>
  <c r="F68" i="44"/>
  <c r="L19" i="43"/>
  <c r="G19" i="43"/>
  <c r="F17" i="44"/>
  <c r="B22" i="44"/>
  <c r="I16" i="44"/>
  <c r="J16" i="44" s="1"/>
  <c r="P18" i="44"/>
  <c r="F67" i="43"/>
  <c r="H21" i="43" s="1"/>
  <c r="D19" i="43"/>
  <c r="F18" i="43"/>
  <c r="J18" i="43" s="1"/>
  <c r="B19" i="43"/>
  <c r="K17" i="43"/>
  <c r="E25" i="47" l="1"/>
  <c r="C26" i="47"/>
  <c r="I43" i="47"/>
  <c r="E21" i="44"/>
  <c r="K21" i="44"/>
  <c r="E20" i="43"/>
  <c r="L20" i="43"/>
  <c r="F69" i="44"/>
  <c r="G21" i="44"/>
  <c r="H21" i="44"/>
  <c r="P19" i="44"/>
  <c r="I17" i="44"/>
  <c r="J17" i="44" s="1"/>
  <c r="F18" i="44"/>
  <c r="B23" i="44"/>
  <c r="F68" i="43"/>
  <c r="H22" i="43" s="1"/>
  <c r="F19" i="43"/>
  <c r="J19" i="43" s="1"/>
  <c r="D20" i="43"/>
  <c r="G20" i="43"/>
  <c r="K18" i="43"/>
  <c r="B20" i="43"/>
  <c r="E26" i="47" l="1"/>
  <c r="C27" i="47"/>
  <c r="I44" i="47"/>
  <c r="E22" i="44"/>
  <c r="E21" i="43"/>
  <c r="E22" i="43" s="1"/>
  <c r="K22" i="44"/>
  <c r="H22" i="44"/>
  <c r="G22" i="44"/>
  <c r="F70" i="44"/>
  <c r="G21" i="43"/>
  <c r="L21" i="43"/>
  <c r="F19" i="44"/>
  <c r="I19" i="44" s="1"/>
  <c r="J19" i="44" s="1"/>
  <c r="B24" i="44"/>
  <c r="P20" i="44"/>
  <c r="I18" i="44"/>
  <c r="J18" i="44" s="1"/>
  <c r="K19" i="43"/>
  <c r="B21" i="43"/>
  <c r="D21" i="43"/>
  <c r="F20" i="43"/>
  <c r="J20" i="43" s="1"/>
  <c r="F69" i="43"/>
  <c r="H23" i="43" s="1"/>
  <c r="E27" i="47" l="1"/>
  <c r="I45" i="47"/>
  <c r="C28" i="47"/>
  <c r="E23" i="44"/>
  <c r="E24" i="44" s="1"/>
  <c r="K23" i="44"/>
  <c r="L22" i="43"/>
  <c r="G23" i="44"/>
  <c r="F71" i="44"/>
  <c r="H23" i="44"/>
  <c r="G22" i="43"/>
  <c r="P21" i="44"/>
  <c r="F20" i="44"/>
  <c r="B25" i="44"/>
  <c r="K20" i="43"/>
  <c r="F70" i="43"/>
  <c r="H24" i="43" s="1"/>
  <c r="E23" i="43"/>
  <c r="B22" i="43"/>
  <c r="F21" i="43"/>
  <c r="J21" i="43" s="1"/>
  <c r="D22" i="43"/>
  <c r="K21" i="43" l="1"/>
  <c r="C29" i="47"/>
  <c r="E28" i="47"/>
  <c r="I46" i="47"/>
  <c r="K24" i="44"/>
  <c r="H24" i="44"/>
  <c r="G24" i="44"/>
  <c r="E25" i="44"/>
  <c r="F72" i="44"/>
  <c r="G23" i="43"/>
  <c r="B26" i="44"/>
  <c r="F21" i="44"/>
  <c r="I21" i="44" s="1"/>
  <c r="J21" i="44" s="1"/>
  <c r="P22" i="44"/>
  <c r="I20" i="44"/>
  <c r="J20" i="44" s="1"/>
  <c r="B23" i="43"/>
  <c r="L23" i="43"/>
  <c r="F71" i="43"/>
  <c r="H25" i="43" s="1"/>
  <c r="E24" i="43"/>
  <c r="D23" i="43"/>
  <c r="F22" i="43"/>
  <c r="J22" i="43" s="1"/>
  <c r="E29" i="47" l="1"/>
  <c r="C30" i="47"/>
  <c r="I47" i="47"/>
  <c r="K25" i="44"/>
  <c r="H25" i="44"/>
  <c r="F73" i="44"/>
  <c r="E26" i="44"/>
  <c r="G25" i="44"/>
  <c r="P23" i="44"/>
  <c r="B27" i="44"/>
  <c r="F22" i="44"/>
  <c r="I22" i="44" s="1"/>
  <c r="J22" i="44" s="1"/>
  <c r="K22" i="43"/>
  <c r="L24" i="43"/>
  <c r="B24" i="43"/>
  <c r="G24" i="43"/>
  <c r="F72" i="43"/>
  <c r="H26" i="43" s="1"/>
  <c r="E25" i="43"/>
  <c r="F23" i="43"/>
  <c r="J23" i="43" s="1"/>
  <c r="D24" i="43"/>
  <c r="K23" i="43" l="1"/>
  <c r="E30" i="47"/>
  <c r="C31" i="47"/>
  <c r="I48" i="47"/>
  <c r="K26" i="44"/>
  <c r="G26" i="44"/>
  <c r="E27" i="44"/>
  <c r="F74" i="44"/>
  <c r="H26" i="44"/>
  <c r="B28" i="44"/>
  <c r="P24" i="44"/>
  <c r="F23" i="44"/>
  <c r="I23" i="44" s="1"/>
  <c r="J23" i="44" s="1"/>
  <c r="B25" i="43"/>
  <c r="F73" i="43"/>
  <c r="H27" i="43" s="1"/>
  <c r="E26" i="43"/>
  <c r="L25" i="43"/>
  <c r="D25" i="43"/>
  <c r="F24" i="43"/>
  <c r="J24" i="43" s="1"/>
  <c r="G25" i="43"/>
  <c r="K24" i="43" l="1"/>
  <c r="E31" i="47"/>
  <c r="C32" i="47"/>
  <c r="E32" i="47" s="1"/>
  <c r="I49" i="47"/>
  <c r="K27" i="44"/>
  <c r="H27" i="44"/>
  <c r="L26" i="43"/>
  <c r="G27" i="44"/>
  <c r="E28" i="44"/>
  <c r="I66" i="44"/>
  <c r="G26" i="43"/>
  <c r="P25" i="44"/>
  <c r="B29" i="44"/>
  <c r="F24" i="44"/>
  <c r="I24" i="44" s="1"/>
  <c r="J24" i="44" s="1"/>
  <c r="F74" i="43"/>
  <c r="H28" i="43" s="1"/>
  <c r="F25" i="43"/>
  <c r="J25" i="43" s="1"/>
  <c r="D26" i="43"/>
  <c r="B26" i="43"/>
  <c r="L27" i="43" l="1"/>
  <c r="K28" i="44"/>
  <c r="K29" i="44" s="1"/>
  <c r="H28" i="44"/>
  <c r="G28" i="44"/>
  <c r="E29" i="44"/>
  <c r="I67" i="44"/>
  <c r="G27" i="43"/>
  <c r="E27" i="43"/>
  <c r="B30" i="44"/>
  <c r="P26" i="44"/>
  <c r="F25" i="44"/>
  <c r="K25" i="43"/>
  <c r="B27" i="43"/>
  <c r="D27" i="43"/>
  <c r="F26" i="43"/>
  <c r="J26" i="43" s="1"/>
  <c r="J66" i="43"/>
  <c r="H29" i="43" s="1"/>
  <c r="G28" i="43" l="1"/>
  <c r="K30" i="44"/>
  <c r="I68" i="44"/>
  <c r="E30" i="44"/>
  <c r="E28" i="43"/>
  <c r="H29" i="44"/>
  <c r="G29" i="44"/>
  <c r="P27" i="44"/>
  <c r="I25" i="44"/>
  <c r="J25" i="44" s="1"/>
  <c r="F26" i="44"/>
  <c r="B31" i="44"/>
  <c r="K26" i="43"/>
  <c r="B28" i="43"/>
  <c r="L28" i="43"/>
  <c r="F27" i="43"/>
  <c r="D28" i="43"/>
  <c r="J67" i="43"/>
  <c r="H30" i="43" s="1"/>
  <c r="J27" i="43" l="1"/>
  <c r="K27" i="43" s="1"/>
  <c r="G29" i="43"/>
  <c r="K31" i="44"/>
  <c r="G30" i="44"/>
  <c r="H30" i="44"/>
  <c r="E31" i="44"/>
  <c r="I69" i="44"/>
  <c r="E29" i="43"/>
  <c r="B32" i="44"/>
  <c r="P28" i="44"/>
  <c r="I26" i="44"/>
  <c r="J26" i="44" s="1"/>
  <c r="D28" i="44"/>
  <c r="F27" i="44"/>
  <c r="I27" i="44" s="1"/>
  <c r="J27" i="44" s="1"/>
  <c r="B29" i="43"/>
  <c r="L29" i="43"/>
  <c r="D29" i="43"/>
  <c r="F28" i="43"/>
  <c r="J28" i="43" s="1"/>
  <c r="J68" i="43"/>
  <c r="H31" i="43" s="1"/>
  <c r="G30" i="43" l="1"/>
  <c r="K32" i="44"/>
  <c r="H31" i="44"/>
  <c r="G31" i="44"/>
  <c r="I70" i="44"/>
  <c r="E32" i="44"/>
  <c r="E30" i="43"/>
  <c r="B33" i="44"/>
  <c r="F28" i="44"/>
  <c r="D29" i="44"/>
  <c r="P29" i="44"/>
  <c r="K28" i="43"/>
  <c r="B30" i="43"/>
  <c r="F29" i="43"/>
  <c r="J29" i="43" s="1"/>
  <c r="D30" i="43"/>
  <c r="J69" i="43"/>
  <c r="H32" i="43" s="1"/>
  <c r="L30" i="43"/>
  <c r="G31" i="43" l="1"/>
  <c r="K33" i="44"/>
  <c r="G32" i="44"/>
  <c r="H32" i="44"/>
  <c r="E33" i="44"/>
  <c r="I71" i="44"/>
  <c r="L31" i="43"/>
  <c r="B34" i="44"/>
  <c r="D30" i="44"/>
  <c r="F29" i="44"/>
  <c r="P30" i="44"/>
  <c r="I28" i="44"/>
  <c r="J28" i="44" s="1"/>
  <c r="J70" i="43"/>
  <c r="H33" i="43" s="1"/>
  <c r="B31" i="43"/>
  <c r="K29" i="43"/>
  <c r="D31" i="43"/>
  <c r="F30" i="43"/>
  <c r="J30" i="43" s="1"/>
  <c r="E31" i="43"/>
  <c r="G32" i="43" l="1"/>
  <c r="K34" i="44"/>
  <c r="H33" i="44"/>
  <c r="I72" i="44"/>
  <c r="E34" i="44"/>
  <c r="G33" i="44"/>
  <c r="B35" i="44"/>
  <c r="I29" i="44"/>
  <c r="J29" i="44" s="1"/>
  <c r="P31" i="44"/>
  <c r="D31" i="44"/>
  <c r="F30" i="44"/>
  <c r="I30" i="44" s="1"/>
  <c r="J30" i="44" s="1"/>
  <c r="B32" i="43"/>
  <c r="E32" i="43"/>
  <c r="K30" i="43"/>
  <c r="L32" i="43"/>
  <c r="J71" i="43"/>
  <c r="H34" i="43" s="1"/>
  <c r="F31" i="43"/>
  <c r="J31" i="43" s="1"/>
  <c r="D32" i="43"/>
  <c r="G33" i="43" l="1"/>
  <c r="K35" i="44"/>
  <c r="G34" i="44"/>
  <c r="I73" i="44"/>
  <c r="E35" i="44"/>
  <c r="H34" i="44"/>
  <c r="D32" i="44"/>
  <c r="F31" i="44"/>
  <c r="P32" i="44"/>
  <c r="B36" i="44"/>
  <c r="E33" i="43"/>
  <c r="D33" i="43"/>
  <c r="F32" i="43"/>
  <c r="J32" i="43" s="1"/>
  <c r="J72" i="43"/>
  <c r="H35" i="43" s="1"/>
  <c r="K31" i="43"/>
  <c r="L33" i="43"/>
  <c r="B33" i="43"/>
  <c r="G34" i="43" l="1"/>
  <c r="K36" i="44"/>
  <c r="L34" i="43"/>
  <c r="H35" i="44"/>
  <c r="G35" i="44"/>
  <c r="E36" i="44"/>
  <c r="I74" i="44"/>
  <c r="P33" i="44"/>
  <c r="I31" i="44"/>
  <c r="J31" i="44" s="1"/>
  <c r="F32" i="44"/>
  <c r="D33" i="44"/>
  <c r="K32" i="43"/>
  <c r="E34" i="43"/>
  <c r="F33" i="43"/>
  <c r="J33" i="43" s="1"/>
  <c r="D34" i="43"/>
  <c r="B34" i="43"/>
  <c r="J73" i="43"/>
  <c r="H36" i="43" s="1"/>
  <c r="G35" i="43" l="1"/>
  <c r="G36" i="44"/>
  <c r="H36" i="44"/>
  <c r="D34" i="44"/>
  <c r="F33" i="44"/>
  <c r="I33" i="44" s="1"/>
  <c r="J33" i="44" s="1"/>
  <c r="I32" i="44"/>
  <c r="J32" i="44" s="1"/>
  <c r="P34" i="44"/>
  <c r="E35" i="43"/>
  <c r="B35" i="43"/>
  <c r="L35" i="43"/>
  <c r="D35" i="43"/>
  <c r="F34" i="43"/>
  <c r="J34" i="43" s="1"/>
  <c r="J74" i="43"/>
  <c r="K33" i="43"/>
  <c r="G36" i="43" l="1"/>
  <c r="P35" i="44"/>
  <c r="D35" i="44"/>
  <c r="F34" i="44"/>
  <c r="I34" i="44" s="1"/>
  <c r="J34" i="44" s="1"/>
  <c r="F35" i="43"/>
  <c r="J35" i="43" s="1"/>
  <c r="D36" i="43"/>
  <c r="L36" i="43"/>
  <c r="E36" i="43"/>
  <c r="K34" i="43"/>
  <c r="B36" i="43"/>
  <c r="F35" i="44" l="1"/>
  <c r="D36" i="44"/>
  <c r="F36" i="44" s="1"/>
  <c r="P36" i="44"/>
  <c r="F36" i="43"/>
  <c r="K35" i="43"/>
  <c r="J36" i="43" l="1"/>
  <c r="K36" i="43" s="1"/>
  <c r="I36" i="44"/>
  <c r="J36" i="44" s="1"/>
  <c r="I35" i="44"/>
  <c r="J35" i="44" s="1"/>
  <c r="C67" i="42" l="1"/>
  <c r="C68" i="42" s="1"/>
  <c r="H11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P11" i="42" l="1"/>
  <c r="G12" i="42"/>
  <c r="G13" i="42" s="1"/>
  <c r="B26" i="42"/>
  <c r="C69" i="42"/>
  <c r="B3" i="42"/>
  <c r="C52" i="42" s="1"/>
  <c r="B9" i="42" s="1"/>
  <c r="D47" i="42"/>
  <c r="E12" i="42" l="1"/>
  <c r="E13" i="42" s="1"/>
  <c r="H12" i="42"/>
  <c r="H13" i="42" s="1"/>
  <c r="P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F12" i="42"/>
  <c r="B28" i="42"/>
  <c r="E14" i="42"/>
  <c r="K15" i="42" l="1"/>
  <c r="E15" i="42"/>
  <c r="H15" i="42"/>
  <c r="I12" i="42"/>
  <c r="C72" i="42"/>
  <c r="G16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F14" i="42"/>
  <c r="I14" i="42" s="1"/>
  <c r="D46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J14" i="42" l="1"/>
  <c r="C68" i="41"/>
  <c r="E17" i="42"/>
  <c r="G12" i="41"/>
  <c r="G13" i="41" s="1"/>
  <c r="E12" i="41"/>
  <c r="K12" i="41"/>
  <c r="H17" i="42"/>
  <c r="P17" i="42"/>
  <c r="C74" i="42"/>
  <c r="G18" i="42"/>
  <c r="B31" i="42"/>
  <c r="K17" i="42"/>
  <c r="F15" i="42"/>
  <c r="I15" i="42" s="1"/>
  <c r="B26" i="41"/>
  <c r="B3" i="41"/>
  <c r="C52" i="41" s="1"/>
  <c r="B9" i="41" s="1"/>
  <c r="D47" i="41"/>
  <c r="C69" i="41"/>
  <c r="J15" i="42" l="1"/>
  <c r="K13" i="41"/>
  <c r="F11" i="41"/>
  <c r="H18" i="42"/>
  <c r="E13" i="41"/>
  <c r="P18" i="42"/>
  <c r="E18" i="42"/>
  <c r="K18" i="42"/>
  <c r="G19" i="42"/>
  <c r="F66" i="42"/>
  <c r="F16" i="42"/>
  <c r="I16" i="42" s="1"/>
  <c r="B32" i="42"/>
  <c r="C70" i="41"/>
  <c r="G14" i="41"/>
  <c r="B27" i="41"/>
  <c r="J16" i="42" l="1"/>
  <c r="F12" i="41"/>
  <c r="H12" i="41"/>
  <c r="H13" i="41" s="1"/>
  <c r="H14" i="41" s="1"/>
  <c r="E19" i="42"/>
  <c r="K19" i="42"/>
  <c r="H19" i="42"/>
  <c r="F67" i="42"/>
  <c r="G20" i="42"/>
  <c r="P19" i="42"/>
  <c r="F17" i="42"/>
  <c r="I17" i="42" s="1"/>
  <c r="B33" i="42"/>
  <c r="E14" i="41"/>
  <c r="G15" i="41"/>
  <c r="C71" i="41"/>
  <c r="B28" i="41"/>
  <c r="K14" i="41"/>
  <c r="J17" i="42" l="1"/>
  <c r="I12" i="41"/>
  <c r="J12" i="41" s="1"/>
  <c r="H20" i="42"/>
  <c r="I11" i="41"/>
  <c r="J11" i="41" s="1"/>
  <c r="H15" i="41"/>
  <c r="G21" i="42"/>
  <c r="F68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F19" i="42"/>
  <c r="I19" i="42" s="1"/>
  <c r="F69" i="42"/>
  <c r="G22" i="42"/>
  <c r="G17" i="41"/>
  <c r="C73" i="41"/>
  <c r="F14" i="41"/>
  <c r="I14" i="41" s="1"/>
  <c r="J14" i="41" s="1"/>
  <c r="B30" i="41"/>
  <c r="G23" i="42" l="1"/>
  <c r="J19" i="42"/>
  <c r="H22" i="42"/>
  <c r="H23" i="42" s="1"/>
  <c r="H17" i="41"/>
  <c r="B36" i="42"/>
  <c r="F70" i="42"/>
  <c r="E22" i="42"/>
  <c r="E23" i="42" s="1"/>
  <c r="F23" i="42" s="1"/>
  <c r="F20" i="42"/>
  <c r="I20" i="42" s="1"/>
  <c r="P22" i="42"/>
  <c r="K22" i="42"/>
  <c r="K23" i="42" s="1"/>
  <c r="C74" i="41"/>
  <c r="G18" i="41"/>
  <c r="F15" i="41"/>
  <c r="I15" i="41" s="1"/>
  <c r="J15" i="41" s="1"/>
  <c r="K17" i="41"/>
  <c r="E17" i="41"/>
  <c r="B31" i="41"/>
  <c r="I23" i="42" l="1"/>
  <c r="J23" i="42" s="1"/>
  <c r="J20" i="42"/>
  <c r="H18" i="41"/>
  <c r="P23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J21" i="42" l="1"/>
  <c r="H24" i="42"/>
  <c r="H19" i="41"/>
  <c r="E19" i="41"/>
  <c r="K19" i="41"/>
  <c r="E24" i="42"/>
  <c r="K24" i="42"/>
  <c r="P24" i="42"/>
  <c r="G25" i="42"/>
  <c r="F72" i="42"/>
  <c r="F22" i="42"/>
  <c r="I22" i="42" s="1"/>
  <c r="F17" i="41"/>
  <c r="I17" i="41" s="1"/>
  <c r="J17" i="41" s="1"/>
  <c r="B33" i="41"/>
  <c r="F67" i="41"/>
  <c r="G20" i="41"/>
  <c r="J22" i="42" l="1"/>
  <c r="K20" i="41"/>
  <c r="E25" i="42"/>
  <c r="K25" i="42"/>
  <c r="H20" i="41"/>
  <c r="H25" i="42"/>
  <c r="F73" i="42"/>
  <c r="G26" i="42"/>
  <c r="P25" i="42"/>
  <c r="B34" i="41"/>
  <c r="E20" i="41"/>
  <c r="G21" i="41"/>
  <c r="F68" i="41"/>
  <c r="F18" i="41"/>
  <c r="I18" i="41" s="1"/>
  <c r="J18" i="41" s="1"/>
  <c r="K26" i="42" l="1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C67" i="40" l="1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3" i="40"/>
  <c r="C52" i="40" s="1"/>
  <c r="B9" i="40" s="1"/>
  <c r="D11" i="40" l="1"/>
  <c r="B26" i="40"/>
  <c r="C69" i="40"/>
  <c r="G12" i="40" l="1"/>
  <c r="G13" i="40" s="1"/>
  <c r="B27" i="40"/>
  <c r="E12" i="40"/>
  <c r="E13" i="40" s="1"/>
  <c r="D12" i="40"/>
  <c r="D13" i="40" s="1"/>
  <c r="K12" i="40"/>
  <c r="K13" i="40" s="1"/>
  <c r="F11" i="40"/>
  <c r="C70" i="40"/>
  <c r="G14" i="40" l="1"/>
  <c r="H12" i="40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G22" i="40" s="1"/>
  <c r="H21" i="40"/>
  <c r="D21" i="40"/>
  <c r="E21" i="40"/>
  <c r="K21" i="40"/>
  <c r="B35" i="40"/>
  <c r="F69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D9" i="28"/>
  <c r="E9" i="28"/>
  <c r="K343" i="28" l="1"/>
  <c r="K341" i="28"/>
  <c r="D49" i="43"/>
  <c r="D49" i="44"/>
  <c r="D49" i="42"/>
  <c r="D49" i="41"/>
  <c r="D49" i="40"/>
  <c r="K342" i="28"/>
  <c r="C65" i="44" l="1"/>
  <c r="C65" i="43"/>
  <c r="C65" i="42"/>
  <c r="C65" i="41"/>
  <c r="C65" i="40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B56" i="25" l="1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K283" i="28" l="1"/>
  <c r="K287" i="28"/>
  <c r="K291" i="28"/>
  <c r="K295" i="28"/>
  <c r="K299" i="28"/>
  <c r="K303" i="28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l="1"/>
  <c r="B37" i="28" l="1"/>
  <c r="B38" i="28" l="1"/>
  <c r="B39" i="28" l="1"/>
  <c r="B40" i="28" l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K112" i="28" l="1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K18" i="28" l="1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D26" i="28"/>
  <c r="D24" i="28"/>
  <c r="D22" i="28"/>
  <c r="E20" i="28"/>
  <c r="D18" i="28"/>
  <c r="D16" i="28"/>
  <c r="J9" i="31" l="1"/>
  <c r="B8" i="31" s="1"/>
  <c r="J8" i="31" l="1"/>
  <c r="I133" i="31" l="1"/>
  <c r="I25" i="31"/>
  <c r="I14" i="31"/>
  <c r="K9" i="31"/>
  <c r="I253" i="31" l="1"/>
  <c r="I134" i="31"/>
  <c r="I145" i="31"/>
  <c r="I26" i="31"/>
  <c r="I15" i="31"/>
  <c r="I37" i="31"/>
  <c r="I254" i="31" l="1"/>
  <c r="I157" i="31"/>
  <c r="I49" i="31"/>
  <c r="I146" i="31"/>
  <c r="I38" i="31"/>
  <c r="I135" i="31"/>
  <c r="I27" i="31"/>
  <c r="I16" i="31"/>
  <c r="I255" i="31" l="1"/>
  <c r="I147" i="31"/>
  <c r="I39" i="31"/>
  <c r="I169" i="31"/>
  <c r="I61" i="31"/>
  <c r="I136" i="31"/>
  <c r="I17" i="31"/>
  <c r="I28" i="31"/>
  <c r="I158" i="31"/>
  <c r="I50" i="31"/>
  <c r="I256" i="31" l="1"/>
  <c r="I170" i="31"/>
  <c r="I62" i="31"/>
  <c r="I148" i="31"/>
  <c r="I40" i="31"/>
  <c r="I159" i="31"/>
  <c r="I51" i="31"/>
  <c r="I137" i="31"/>
  <c r="I29" i="31"/>
  <c r="I18" i="31"/>
  <c r="I181" i="31"/>
  <c r="I73" i="31"/>
  <c r="I257" i="31" l="1"/>
  <c r="I138" i="31"/>
  <c r="I19" i="31"/>
  <c r="I30" i="31"/>
  <c r="I182" i="31"/>
  <c r="I74" i="31"/>
  <c r="I193" i="31"/>
  <c r="I85" i="31"/>
  <c r="I149" i="31"/>
  <c r="I41" i="31"/>
  <c r="I171" i="31"/>
  <c r="I63" i="31"/>
  <c r="I160" i="31"/>
  <c r="I52" i="31"/>
  <c r="I258" i="31" l="1"/>
  <c r="I172" i="31"/>
  <c r="I64" i="31"/>
  <c r="I161" i="31"/>
  <c r="I53" i="31"/>
  <c r="I205" i="31"/>
  <c r="I97" i="31"/>
  <c r="I150" i="31"/>
  <c r="I42" i="31"/>
  <c r="I183" i="31"/>
  <c r="I75" i="31"/>
  <c r="I194" i="31"/>
  <c r="I86" i="31"/>
  <c r="I139" i="31"/>
  <c r="I31" i="31"/>
  <c r="I20" i="31"/>
  <c r="I259" i="31" l="1"/>
  <c r="I217" i="31"/>
  <c r="I151" i="31"/>
  <c r="I43" i="31"/>
  <c r="I195" i="31"/>
  <c r="I87" i="31"/>
  <c r="I162" i="31"/>
  <c r="I54" i="31"/>
  <c r="I109" i="31"/>
  <c r="I184" i="31"/>
  <c r="I76" i="31"/>
  <c r="I140" i="31"/>
  <c r="I21" i="31"/>
  <c r="I32" i="31"/>
  <c r="I206" i="31"/>
  <c r="I98" i="31"/>
  <c r="I173" i="31"/>
  <c r="I65" i="31"/>
  <c r="I218" i="31" l="1"/>
  <c r="I260" i="31"/>
  <c r="I229" i="31"/>
  <c r="I152" i="31"/>
  <c r="I44" i="31"/>
  <c r="I174" i="31"/>
  <c r="I66" i="31"/>
  <c r="I185" i="31"/>
  <c r="I77" i="31"/>
  <c r="I110" i="31"/>
  <c r="I141" i="31"/>
  <c r="I33" i="31"/>
  <c r="I22" i="31"/>
  <c r="I196" i="31"/>
  <c r="I88" i="31"/>
  <c r="I121" i="31"/>
  <c r="I207" i="31"/>
  <c r="I99" i="31"/>
  <c r="I163" i="31"/>
  <c r="I55" i="31"/>
  <c r="I261" i="31" l="1"/>
  <c r="I219" i="31"/>
  <c r="I230" i="31"/>
  <c r="I175" i="31"/>
  <c r="I67" i="31"/>
  <c r="I208" i="31"/>
  <c r="I100" i="31"/>
  <c r="I153" i="31"/>
  <c r="I45" i="31"/>
  <c r="I122" i="31"/>
  <c r="I164" i="31"/>
  <c r="I56" i="31"/>
  <c r="I111" i="31"/>
  <c r="I241" i="31"/>
  <c r="I142" i="31"/>
  <c r="I23" i="31"/>
  <c r="I34" i="31"/>
  <c r="I197" i="31"/>
  <c r="I89" i="31"/>
  <c r="I186" i="31"/>
  <c r="I78" i="31"/>
  <c r="I262" i="31" l="1"/>
  <c r="I220" i="31"/>
  <c r="I231" i="31"/>
  <c r="I198" i="31"/>
  <c r="I90" i="31"/>
  <c r="I143" i="31"/>
  <c r="I35" i="31"/>
  <c r="I24" i="31"/>
  <c r="I123" i="31"/>
  <c r="I242" i="31"/>
  <c r="I187" i="31"/>
  <c r="I79" i="31"/>
  <c r="I209" i="31"/>
  <c r="I101" i="31"/>
  <c r="I154" i="31"/>
  <c r="I46" i="31"/>
  <c r="I176" i="31"/>
  <c r="I68" i="31"/>
  <c r="I165" i="31"/>
  <c r="I57" i="31"/>
  <c r="I112" i="31"/>
  <c r="I232" i="31" l="1"/>
  <c r="I221" i="31"/>
  <c r="I263" i="31"/>
  <c r="I177" i="31"/>
  <c r="I69" i="31"/>
  <c r="I188" i="31"/>
  <c r="I80" i="31"/>
  <c r="I113" i="31"/>
  <c r="I199" i="31"/>
  <c r="I91" i="31"/>
  <c r="I243" i="31"/>
  <c r="I155" i="31"/>
  <c r="I47" i="31"/>
  <c r="I124" i="31"/>
  <c r="I166" i="31"/>
  <c r="I58" i="31"/>
  <c r="I144" i="31"/>
  <c r="I36" i="31"/>
  <c r="I210" i="31"/>
  <c r="I102" i="31"/>
  <c r="I264" i="31" l="1"/>
  <c r="I222" i="31"/>
  <c r="I233" i="31"/>
  <c r="I114" i="31"/>
  <c r="I211" i="31"/>
  <c r="I103" i="31"/>
  <c r="I189" i="31"/>
  <c r="I81" i="31"/>
  <c r="I156" i="31"/>
  <c r="I48" i="31"/>
  <c r="I178" i="31"/>
  <c r="I70" i="31"/>
  <c r="I244" i="31"/>
  <c r="I167" i="31"/>
  <c r="I59" i="31"/>
  <c r="I125" i="31"/>
  <c r="I200" i="31"/>
  <c r="I92" i="31"/>
  <c r="I223" i="31" l="1"/>
  <c r="I234" i="31"/>
  <c r="I212" i="31"/>
  <c r="I104" i="31"/>
  <c r="I190" i="31"/>
  <c r="I82" i="31"/>
  <c r="I201" i="31"/>
  <c r="I93" i="31"/>
  <c r="I245" i="31"/>
  <c r="I179" i="31"/>
  <c r="I71" i="31"/>
  <c r="I168" i="31"/>
  <c r="I60" i="31"/>
  <c r="I115" i="31"/>
  <c r="I126" i="31"/>
  <c r="I224" i="31" l="1"/>
  <c r="I235" i="31"/>
  <c r="I127" i="31"/>
  <c r="I246" i="31"/>
  <c r="I191" i="31"/>
  <c r="I83" i="31"/>
  <c r="I213" i="31"/>
  <c r="I105" i="31"/>
  <c r="I202" i="31"/>
  <c r="I94" i="31"/>
  <c r="I180" i="31"/>
  <c r="I72" i="31"/>
  <c r="I116" i="31"/>
  <c r="I236" i="31" l="1"/>
  <c r="I225" i="31"/>
  <c r="I117" i="31"/>
  <c r="I203" i="31"/>
  <c r="I95" i="31"/>
  <c r="I128" i="31"/>
  <c r="I192" i="31"/>
  <c r="I84" i="31"/>
  <c r="I214" i="31"/>
  <c r="I106" i="31"/>
  <c r="I247" i="31"/>
  <c r="I237" i="31" l="1"/>
  <c r="I226" i="31"/>
  <c r="I118" i="31"/>
  <c r="I248" i="31"/>
  <c r="I215" i="31"/>
  <c r="I107" i="31"/>
  <c r="I204" i="31"/>
  <c r="I96" i="31"/>
  <c r="I129" i="31"/>
  <c r="I227" i="31" l="1"/>
  <c r="I238" i="31"/>
  <c r="I249" i="31"/>
  <c r="I119" i="31"/>
  <c r="I216" i="31"/>
  <c r="I108" i="31"/>
  <c r="I130" i="31"/>
  <c r="I239" i="31" l="1"/>
  <c r="I228" i="31"/>
  <c r="I250" i="31"/>
  <c r="I131" i="31"/>
  <c r="I120" i="31"/>
  <c r="I240" i="31" l="1"/>
  <c r="I251" i="31"/>
  <c r="I132" i="31"/>
  <c r="I252" i="31" l="1"/>
  <c r="B59" i="25" l="1"/>
  <c r="M16" i="28" l="1"/>
  <c r="B60" i="25"/>
  <c r="C9" i="28" l="1"/>
  <c r="C29" i="28" l="1"/>
  <c r="C26" i="28"/>
  <c r="C36" i="28"/>
  <c r="C39" i="28"/>
  <c r="C31" i="28"/>
  <c r="C17" i="28"/>
  <c r="C18" i="28"/>
  <c r="C20" i="28"/>
  <c r="C32" i="28"/>
  <c r="C25" i="28"/>
  <c r="C38" i="28"/>
  <c r="C24" i="28"/>
  <c r="C27" i="28"/>
  <c r="C40" i="28"/>
  <c r="C35" i="28"/>
  <c r="C16" i="28"/>
  <c r="C34" i="28"/>
  <c r="C22" i="28"/>
  <c r="C14" i="28"/>
  <c r="C19" i="28"/>
  <c r="C15" i="28"/>
  <c r="C33" i="28"/>
  <c r="C30" i="28"/>
  <c r="C37" i="28"/>
  <c r="C28" i="28"/>
  <c r="C21" i="28"/>
  <c r="C23" i="28"/>
  <c r="CP5" i="25" l="1"/>
  <c r="J13" i="31" l="1"/>
  <c r="B13" i="25" s="1"/>
  <c r="B14" i="31"/>
  <c r="L16" i="31"/>
  <c r="L17" i="31" l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B15" i="31"/>
  <c r="J14" i="31"/>
  <c r="O13" i="25"/>
  <c r="B14" i="25"/>
  <c r="B15" i="25" l="1"/>
  <c r="O14" i="25"/>
  <c r="AY13" i="25"/>
  <c r="AQ13" i="25"/>
  <c r="AM13" i="25"/>
  <c r="AU13" i="25"/>
  <c r="AO13" i="25"/>
  <c r="AK13" i="25"/>
  <c r="AX13" i="25"/>
  <c r="AL13" i="25"/>
  <c r="AT13" i="25"/>
  <c r="AJ13" i="25"/>
  <c r="AP13" i="25"/>
  <c r="AN13" i="25"/>
  <c r="AZ13" i="25"/>
  <c r="AR13" i="25"/>
  <c r="AS13" i="25"/>
  <c r="AV13" i="25"/>
  <c r="AW13" i="25"/>
  <c r="BO13" i="25"/>
  <c r="BR13" i="25"/>
  <c r="BJ13" i="25"/>
  <c r="BF13" i="25"/>
  <c r="CO13" i="25"/>
  <c r="CP13" i="25" s="1"/>
  <c r="CQ13" i="25" s="1"/>
  <c r="BQ13" i="25"/>
  <c r="BN13" i="25"/>
  <c r="BM13" i="25"/>
  <c r="BG13" i="25"/>
  <c r="BE13" i="25"/>
  <c r="BP13" i="25"/>
  <c r="BL13" i="25"/>
  <c r="BI13" i="25"/>
  <c r="BC13" i="25"/>
  <c r="BD13" i="25"/>
  <c r="BS13" i="25"/>
  <c r="BK13" i="25"/>
  <c r="BH13" i="25"/>
  <c r="BB13" i="25"/>
  <c r="J15" i="31"/>
  <c r="B16" i="31"/>
  <c r="CE13" i="25" l="1"/>
  <c r="CB13" i="25"/>
  <c r="BX13" i="25"/>
  <c r="CG13" i="25"/>
  <c r="CD13" i="25"/>
  <c r="BV13" i="25"/>
  <c r="CJ13" i="25"/>
  <c r="BY13" i="25"/>
  <c r="J16" i="31"/>
  <c r="B17" i="31"/>
  <c r="CI13" i="25"/>
  <c r="CL13" i="25"/>
  <c r="CF13" i="25"/>
  <c r="BW13" i="25"/>
  <c r="CC13" i="25"/>
  <c r="AW14" i="25"/>
  <c r="AS14" i="25"/>
  <c r="AO14" i="25"/>
  <c r="AK14" i="25"/>
  <c r="AY14" i="25"/>
  <c r="AU14" i="25"/>
  <c r="AQ14" i="25"/>
  <c r="AM14" i="25"/>
  <c r="AI14" i="25"/>
  <c r="AV14" i="25"/>
  <c r="AN14" i="25"/>
  <c r="AJ14" i="25"/>
  <c r="AT14" i="25"/>
  <c r="AL14" i="25"/>
  <c r="AZ14" i="25"/>
  <c r="AR14" i="25"/>
  <c r="AX14" i="25"/>
  <c r="AP14" i="25"/>
  <c r="BO14" i="25"/>
  <c r="BQ14" i="25"/>
  <c r="BJ14" i="25"/>
  <c r="BI14" i="25"/>
  <c r="CO14" i="25"/>
  <c r="CP14" i="25" s="1"/>
  <c r="CQ14" i="25" s="1"/>
  <c r="BD14" i="25"/>
  <c r="BS14" i="25"/>
  <c r="BN14" i="25"/>
  <c r="BF14" i="25"/>
  <c r="BP14" i="25"/>
  <c r="BL14" i="25"/>
  <c r="BC14" i="25"/>
  <c r="BR14" i="25"/>
  <c r="BK14" i="25"/>
  <c r="BG14" i="25"/>
  <c r="BB14" i="25"/>
  <c r="BE14" i="25"/>
  <c r="BM14" i="25"/>
  <c r="BH14" i="25"/>
  <c r="CH13" i="25"/>
  <c r="BZ13" i="25"/>
  <c r="AI13" i="25"/>
  <c r="CA13" i="25"/>
  <c r="CK13" i="25"/>
  <c r="O15" i="25"/>
  <c r="B16" i="25"/>
  <c r="CK14" i="25" l="1"/>
  <c r="CF14" i="25"/>
  <c r="CL14" i="25"/>
  <c r="BZ14" i="25"/>
  <c r="CC14" i="25"/>
  <c r="CA14" i="25"/>
  <c r="BY14" i="25"/>
  <c r="CE14" i="25"/>
  <c r="CJ14" i="25"/>
  <c r="CI14" i="25"/>
  <c r="O16" i="25"/>
  <c r="B17" i="25"/>
  <c r="BU13" i="25"/>
  <c r="CM13" i="25" s="1"/>
  <c r="C13" i="25" s="1"/>
  <c r="BU14" i="25"/>
  <c r="BW14" i="25"/>
  <c r="BV14" i="25"/>
  <c r="BX14" i="25"/>
  <c r="AY15" i="25"/>
  <c r="AQ15" i="25"/>
  <c r="AM15" i="25"/>
  <c r="AU15" i="25"/>
  <c r="AO15" i="25"/>
  <c r="AK15" i="25"/>
  <c r="AX15" i="25"/>
  <c r="AL15" i="25"/>
  <c r="AP15" i="25"/>
  <c r="AT15" i="25"/>
  <c r="AJ15" i="25"/>
  <c r="AN15" i="25"/>
  <c r="AZ15" i="25"/>
  <c r="AR15" i="25"/>
  <c r="AS15" i="25"/>
  <c r="AV15" i="25"/>
  <c r="AW15" i="25"/>
  <c r="BO15" i="25"/>
  <c r="BP15" i="25"/>
  <c r="BJ15" i="25"/>
  <c r="BI15" i="25"/>
  <c r="CO15" i="25"/>
  <c r="CP15" i="25" s="1"/>
  <c r="CQ15" i="25" s="1"/>
  <c r="BD15" i="25"/>
  <c r="BS15" i="25"/>
  <c r="BN15" i="25"/>
  <c r="BM15" i="25"/>
  <c r="BH15" i="25"/>
  <c r="BQ15" i="25"/>
  <c r="BL15" i="25"/>
  <c r="BG15" i="25"/>
  <c r="BC15" i="25"/>
  <c r="BR15" i="25"/>
  <c r="BK15" i="25"/>
  <c r="BF15" i="25"/>
  <c r="BB15" i="25"/>
  <c r="BE15" i="25"/>
  <c r="CH14" i="25"/>
  <c r="CD14" i="25"/>
  <c r="CB14" i="25"/>
  <c r="CG14" i="25"/>
  <c r="B18" i="31"/>
  <c r="J17" i="31"/>
  <c r="CD15" i="25" l="1"/>
  <c r="CJ15" i="25"/>
  <c r="BY15" i="25"/>
  <c r="CG15" i="25"/>
  <c r="CB15" i="25"/>
  <c r="CM14" i="25"/>
  <c r="C14" i="25" s="1"/>
  <c r="J18" i="31"/>
  <c r="B19" i="31"/>
  <c r="CI15" i="25"/>
  <c r="CL15" i="25"/>
  <c r="CA15" i="25"/>
  <c r="CC15" i="25"/>
  <c r="O17" i="25"/>
  <c r="B18" i="25"/>
  <c r="CH15" i="25"/>
  <c r="BZ15" i="25"/>
  <c r="CK15" i="25"/>
  <c r="AW16" i="25"/>
  <c r="AS16" i="25"/>
  <c r="AO16" i="25"/>
  <c r="AK16" i="25"/>
  <c r="AY16" i="25"/>
  <c r="AU16" i="25"/>
  <c r="AQ16" i="25"/>
  <c r="AM16" i="25"/>
  <c r="AI16" i="25"/>
  <c r="AV16" i="25"/>
  <c r="AN16" i="25"/>
  <c r="AR16" i="25"/>
  <c r="AP16" i="25"/>
  <c r="AT16" i="25"/>
  <c r="AL16" i="25"/>
  <c r="AZ16" i="25"/>
  <c r="AJ16" i="25"/>
  <c r="AX16" i="25"/>
  <c r="BO16" i="25"/>
  <c r="BP16" i="25"/>
  <c r="BJ16" i="25"/>
  <c r="BG16" i="25"/>
  <c r="CO16" i="25"/>
  <c r="CP16" i="25" s="1"/>
  <c r="CQ16" i="25" s="1"/>
  <c r="BS16" i="25"/>
  <c r="BN16" i="25"/>
  <c r="BM16" i="25"/>
  <c r="CF16" i="25" s="1"/>
  <c r="BE16" i="25"/>
  <c r="BR16" i="25"/>
  <c r="BF16" i="25"/>
  <c r="BH16" i="25"/>
  <c r="BL16" i="25"/>
  <c r="BC16" i="25"/>
  <c r="BD16" i="25"/>
  <c r="BQ16" i="25"/>
  <c r="BK16" i="25"/>
  <c r="BI16" i="25"/>
  <c r="BB16" i="25"/>
  <c r="BX15" i="25"/>
  <c r="BW15" i="25"/>
  <c r="AI15" i="25"/>
  <c r="BV15" i="25"/>
  <c r="CE15" i="25"/>
  <c r="CF15" i="25"/>
  <c r="CB16" i="25" l="1"/>
  <c r="CI16" i="25"/>
  <c r="BZ16" i="25"/>
  <c r="CG16" i="25"/>
  <c r="CA16" i="25"/>
  <c r="CH16" i="25"/>
  <c r="CE16" i="25"/>
  <c r="BV16" i="25"/>
  <c r="BU15" i="25"/>
  <c r="CM15" i="25" s="1"/>
  <c r="C15" i="25" s="1"/>
  <c r="BU16" i="25"/>
  <c r="CD16" i="25"/>
  <c r="BY16" i="25"/>
  <c r="BW16" i="25"/>
  <c r="CJ16" i="25"/>
  <c r="B19" i="25"/>
  <c r="O18" i="25"/>
  <c r="CL16" i="25"/>
  <c r="B20" i="31"/>
  <c r="J19" i="31"/>
  <c r="BX16" i="25"/>
  <c r="CK16" i="25"/>
  <c r="AY17" i="25"/>
  <c r="AQ17" i="25"/>
  <c r="AM17" i="25"/>
  <c r="AU17" i="25"/>
  <c r="AO17" i="25"/>
  <c r="AK17" i="25"/>
  <c r="AX17" i="25"/>
  <c r="AL17" i="25"/>
  <c r="AP17" i="25"/>
  <c r="AZ17" i="25"/>
  <c r="AN17" i="25"/>
  <c r="AT17" i="25"/>
  <c r="AJ17" i="25"/>
  <c r="AR17" i="25"/>
  <c r="AS17" i="25"/>
  <c r="AV17" i="25"/>
  <c r="AW17" i="25"/>
  <c r="BO17" i="25"/>
  <c r="BR17" i="25"/>
  <c r="BJ17" i="25"/>
  <c r="BG17" i="25"/>
  <c r="CO17" i="25"/>
  <c r="CP17" i="25" s="1"/>
  <c r="CQ17" i="25" s="1"/>
  <c r="BQ17" i="25"/>
  <c r="BN17" i="25"/>
  <c r="BF17" i="25"/>
  <c r="BE17" i="25"/>
  <c r="BK17" i="25"/>
  <c r="BB17" i="25"/>
  <c r="BM17" i="25"/>
  <c r="BP17" i="25"/>
  <c r="BL17" i="25"/>
  <c r="BI17" i="25"/>
  <c r="BC17" i="25"/>
  <c r="BD17" i="25"/>
  <c r="BS17" i="25"/>
  <c r="BH17" i="25"/>
  <c r="CC16" i="25"/>
  <c r="CA17" i="25" l="1"/>
  <c r="CB17" i="25"/>
  <c r="CC17" i="25"/>
  <c r="CI17" i="25"/>
  <c r="BZ17" i="25"/>
  <c r="BX17" i="25"/>
  <c r="CG17" i="25"/>
  <c r="CM16" i="25"/>
  <c r="C16" i="25" s="1"/>
  <c r="CF17" i="25"/>
  <c r="J20" i="31"/>
  <c r="B21" i="31"/>
  <c r="CD17" i="25"/>
  <c r="BY17" i="25"/>
  <c r="CL17" i="25"/>
  <c r="CJ17" i="25"/>
  <c r="AI17" i="25"/>
  <c r="AW18" i="25"/>
  <c r="AS18" i="25"/>
  <c r="AO18" i="25"/>
  <c r="AK18" i="25"/>
  <c r="AY18" i="25"/>
  <c r="AU18" i="25"/>
  <c r="AQ18" i="25"/>
  <c r="AM18" i="25"/>
  <c r="AI18" i="25"/>
  <c r="AV18" i="25"/>
  <c r="AN18" i="25"/>
  <c r="AZ18" i="25"/>
  <c r="AR18" i="25"/>
  <c r="AT18" i="25"/>
  <c r="AL18" i="25"/>
  <c r="AJ18" i="25"/>
  <c r="AX18" i="25"/>
  <c r="AP18" i="25"/>
  <c r="BO18" i="25"/>
  <c r="BQ18" i="25"/>
  <c r="BJ18" i="25"/>
  <c r="BF18" i="25"/>
  <c r="CO18" i="25"/>
  <c r="CP18" i="25" s="1"/>
  <c r="CQ18" i="25" s="1"/>
  <c r="BS18" i="25"/>
  <c r="BN18" i="25"/>
  <c r="BM18" i="25"/>
  <c r="CF18" i="25" s="1"/>
  <c r="BD18" i="25"/>
  <c r="BL18" i="25"/>
  <c r="BC18" i="25"/>
  <c r="BE18" i="25"/>
  <c r="BR18" i="25"/>
  <c r="BK18" i="25"/>
  <c r="BG18" i="25"/>
  <c r="BB18" i="25"/>
  <c r="BI18" i="25"/>
  <c r="BP18" i="25"/>
  <c r="BH18" i="25"/>
  <c r="CH17" i="25"/>
  <c r="CE17" i="25"/>
  <c r="O19" i="25"/>
  <c r="B20" i="25"/>
  <c r="BW17" i="25"/>
  <c r="CK17" i="25"/>
  <c r="BV17" i="25"/>
  <c r="BY18" i="25" l="1"/>
  <c r="CB18" i="25"/>
  <c r="CH18" i="25"/>
  <c r="CE18" i="25"/>
  <c r="CA18" i="25"/>
  <c r="BW18" i="25"/>
  <c r="BX18" i="25"/>
  <c r="CG18" i="25"/>
  <c r="CJ18" i="25"/>
  <c r="CI18" i="25"/>
  <c r="B21" i="25"/>
  <c r="O20" i="25"/>
  <c r="BV18" i="25"/>
  <c r="CL18" i="25"/>
  <c r="J21" i="31"/>
  <c r="B22" i="31"/>
  <c r="AY19" i="25"/>
  <c r="AQ19" i="25"/>
  <c r="AM19" i="25"/>
  <c r="AI19" i="25"/>
  <c r="AU19" i="25"/>
  <c r="AO19" i="25"/>
  <c r="AK19" i="25"/>
  <c r="AX19" i="25"/>
  <c r="AL19" i="25"/>
  <c r="AZ19" i="25"/>
  <c r="AN19" i="25"/>
  <c r="AT19" i="25"/>
  <c r="AJ19" i="25"/>
  <c r="AP19" i="25"/>
  <c r="AR19" i="25"/>
  <c r="AS19" i="25"/>
  <c r="AV19" i="25"/>
  <c r="AW19" i="25"/>
  <c r="BO19" i="25"/>
  <c r="BP19" i="25"/>
  <c r="BJ19" i="25"/>
  <c r="BH19" i="25"/>
  <c r="CA19" i="25" s="1"/>
  <c r="CO19" i="25"/>
  <c r="CP19" i="25" s="1"/>
  <c r="CQ19" i="25" s="1"/>
  <c r="BS19" i="25"/>
  <c r="BN19" i="25"/>
  <c r="BM19" i="25"/>
  <c r="BI19" i="25"/>
  <c r="BD19" i="25"/>
  <c r="BK19" i="25"/>
  <c r="BB19" i="25"/>
  <c r="BQ19" i="25"/>
  <c r="BL19" i="25"/>
  <c r="CE19" i="25" s="1"/>
  <c r="BG19" i="25"/>
  <c r="BC19" i="25"/>
  <c r="BE19" i="25"/>
  <c r="BR19" i="25"/>
  <c r="BF19" i="25"/>
  <c r="BZ18" i="25"/>
  <c r="CC18" i="25"/>
  <c r="CK18" i="25"/>
  <c r="CD18" i="25"/>
  <c r="BU17" i="25"/>
  <c r="CM17" i="25" s="1"/>
  <c r="C17" i="25" s="1"/>
  <c r="BU18" i="25"/>
  <c r="BU19" i="25" l="1"/>
  <c r="CJ19" i="25"/>
  <c r="BW19" i="25"/>
  <c r="BY19" i="25"/>
  <c r="CB19" i="25"/>
  <c r="CL19" i="25"/>
  <c r="CC19" i="25"/>
  <c r="J22" i="31"/>
  <c r="B23" i="31"/>
  <c r="AW20" i="25"/>
  <c r="AS20" i="25"/>
  <c r="AO20" i="25"/>
  <c r="AK20" i="25"/>
  <c r="AY20" i="25"/>
  <c r="AU20" i="25"/>
  <c r="AQ20" i="25"/>
  <c r="AM20" i="25"/>
  <c r="AV20" i="25"/>
  <c r="AN20" i="25"/>
  <c r="AZ20" i="25"/>
  <c r="AJ20" i="25"/>
  <c r="AX20" i="25"/>
  <c r="AT20" i="25"/>
  <c r="AL20" i="25"/>
  <c r="AR20" i="25"/>
  <c r="AP20" i="25"/>
  <c r="BO20" i="25"/>
  <c r="BP20" i="25"/>
  <c r="BJ20" i="25"/>
  <c r="BH20" i="25"/>
  <c r="CO20" i="25"/>
  <c r="CP20" i="25" s="1"/>
  <c r="CQ20" i="25" s="1"/>
  <c r="BS20" i="25"/>
  <c r="CL20" i="25" s="1"/>
  <c r="BN20" i="25"/>
  <c r="BM20" i="25"/>
  <c r="BG20" i="25"/>
  <c r="BE20" i="25"/>
  <c r="BB20" i="25"/>
  <c r="BR20" i="25"/>
  <c r="BL20" i="25"/>
  <c r="BF20" i="25"/>
  <c r="BY20" i="25" s="1"/>
  <c r="BC20" i="25"/>
  <c r="BD20" i="25"/>
  <c r="BQ20" i="25"/>
  <c r="BK20" i="25"/>
  <c r="BI20" i="25"/>
  <c r="CH19" i="25"/>
  <c r="BV19" i="25"/>
  <c r="BX19" i="25"/>
  <c r="CG19" i="25"/>
  <c r="B22" i="25"/>
  <c r="O21" i="25"/>
  <c r="BZ19" i="25"/>
  <c r="CK19" i="25"/>
  <c r="CM18" i="25"/>
  <c r="C18" i="25" s="1"/>
  <c r="CD19" i="25"/>
  <c r="CF19" i="25"/>
  <c r="CI19" i="25"/>
  <c r="CH20" i="25" l="1"/>
  <c r="CG20" i="25"/>
  <c r="CF20" i="25"/>
  <c r="CD20" i="25"/>
  <c r="AY21" i="25"/>
  <c r="AQ21" i="25"/>
  <c r="AM21" i="25"/>
  <c r="AI21" i="25"/>
  <c r="AU21" i="25"/>
  <c r="AO21" i="25"/>
  <c r="AK21" i="25"/>
  <c r="AX21" i="25"/>
  <c r="AL21" i="25"/>
  <c r="AT21" i="25"/>
  <c r="AJ21" i="25"/>
  <c r="AP21" i="25"/>
  <c r="AZ21" i="25"/>
  <c r="AN21" i="25"/>
  <c r="AR21" i="25"/>
  <c r="AS21" i="25"/>
  <c r="AV21" i="25"/>
  <c r="AW21" i="25"/>
  <c r="BO21" i="25"/>
  <c r="BR21" i="25"/>
  <c r="BJ21" i="25"/>
  <c r="BF21" i="25"/>
  <c r="CO21" i="25"/>
  <c r="CP21" i="25" s="1"/>
  <c r="CQ21" i="25" s="1"/>
  <c r="BP21" i="25"/>
  <c r="BL21" i="25"/>
  <c r="BI21" i="25"/>
  <c r="BC21" i="25"/>
  <c r="BD21" i="25"/>
  <c r="BS21" i="25"/>
  <c r="BK21" i="25"/>
  <c r="BH21" i="25"/>
  <c r="BB21" i="25"/>
  <c r="BQ21" i="25"/>
  <c r="BN21" i="25"/>
  <c r="BM21" i="25"/>
  <c r="BG21" i="25"/>
  <c r="BE21" i="25"/>
  <c r="BV20" i="25"/>
  <c r="AI20" i="25"/>
  <c r="CK20" i="25"/>
  <c r="CA20" i="25"/>
  <c r="B23" i="25"/>
  <c r="O22" i="25"/>
  <c r="BX20" i="25"/>
  <c r="BW20" i="25"/>
  <c r="CM19" i="25"/>
  <c r="C19" i="25" s="1"/>
  <c r="BZ20" i="25"/>
  <c r="CC20" i="25"/>
  <c r="B24" i="31"/>
  <c r="J23" i="31"/>
  <c r="CB20" i="25"/>
  <c r="CJ20" i="25"/>
  <c r="CE20" i="25"/>
  <c r="CI20" i="25"/>
  <c r="BZ21" i="25" l="1"/>
  <c r="CE21" i="25"/>
  <c r="CH21" i="25"/>
  <c r="CG21" i="25"/>
  <c r="CK21" i="25"/>
  <c r="CD21" i="25"/>
  <c r="BW21" i="25"/>
  <c r="BY21" i="25"/>
  <c r="O23" i="25"/>
  <c r="B24" i="25"/>
  <c r="BU20" i="25"/>
  <c r="CM20" i="25" s="1"/>
  <c r="C20" i="25" s="1"/>
  <c r="BU21" i="25"/>
  <c r="BV21" i="25"/>
  <c r="CI21" i="25"/>
  <c r="CF21" i="25"/>
  <c r="CA21" i="25"/>
  <c r="CC21" i="25"/>
  <c r="J24" i="31"/>
  <c r="B25" i="31"/>
  <c r="CL21" i="25"/>
  <c r="BX21" i="25"/>
  <c r="AW22" i="25"/>
  <c r="AS22" i="25"/>
  <c r="AO22" i="25"/>
  <c r="AK22" i="25"/>
  <c r="AY22" i="25"/>
  <c r="AU22" i="25"/>
  <c r="AQ22" i="25"/>
  <c r="AM22" i="25"/>
  <c r="AI22" i="25"/>
  <c r="AV22" i="25"/>
  <c r="AN22" i="25"/>
  <c r="AJ22" i="25"/>
  <c r="AP22" i="25"/>
  <c r="AT22" i="25"/>
  <c r="AL22" i="25"/>
  <c r="AZ22" i="25"/>
  <c r="AR22" i="25"/>
  <c r="AX22" i="25"/>
  <c r="BO22" i="25"/>
  <c r="BQ22" i="25"/>
  <c r="BJ22" i="25"/>
  <c r="BI22" i="25"/>
  <c r="CO22" i="25"/>
  <c r="CP22" i="25" s="1"/>
  <c r="CQ22" i="25" s="1"/>
  <c r="BD22" i="25"/>
  <c r="BS22" i="25"/>
  <c r="BN22" i="25"/>
  <c r="BM22" i="25"/>
  <c r="BF22" i="25"/>
  <c r="BR22" i="25"/>
  <c r="BG22" i="25"/>
  <c r="BB22" i="25"/>
  <c r="BP22" i="25"/>
  <c r="BL22" i="25"/>
  <c r="BH22" i="25"/>
  <c r="BC22" i="25"/>
  <c r="BK22" i="25"/>
  <c r="BE22" i="25"/>
  <c r="CB21" i="25"/>
  <c r="CJ21" i="25"/>
  <c r="CJ22" i="25" l="1"/>
  <c r="CF22" i="25"/>
  <c r="CH22" i="25"/>
  <c r="CE22" i="25"/>
  <c r="BU22" i="25"/>
  <c r="CL22" i="25"/>
  <c r="BV22" i="25"/>
  <c r="CG22" i="25"/>
  <c r="J25" i="31"/>
  <c r="B26" i="31"/>
  <c r="CD22" i="25"/>
  <c r="CB22" i="25"/>
  <c r="CK22" i="25"/>
  <c r="CI22" i="25"/>
  <c r="BY22" i="25"/>
  <c r="BW22" i="25"/>
  <c r="O24" i="25"/>
  <c r="B25" i="25"/>
  <c r="BX22" i="25"/>
  <c r="BZ22" i="25"/>
  <c r="CC22" i="25"/>
  <c r="CA22" i="25"/>
  <c r="CM21" i="25"/>
  <c r="C21" i="25" s="1"/>
  <c r="AY23" i="25"/>
  <c r="AQ23" i="25"/>
  <c r="AM23" i="25"/>
  <c r="AI23" i="25"/>
  <c r="AU23" i="25"/>
  <c r="AO23" i="25"/>
  <c r="AK23" i="25"/>
  <c r="AX23" i="25"/>
  <c r="AL23" i="25"/>
  <c r="AP23" i="25"/>
  <c r="AZ23" i="25"/>
  <c r="AN23" i="25"/>
  <c r="AT23" i="25"/>
  <c r="AJ23" i="25"/>
  <c r="AR23" i="25"/>
  <c r="AS23" i="25"/>
  <c r="AV23" i="25"/>
  <c r="AW23" i="25"/>
  <c r="BO23" i="25"/>
  <c r="BP23" i="25"/>
  <c r="BJ23" i="25"/>
  <c r="BI23" i="25"/>
  <c r="CO23" i="25"/>
  <c r="CP23" i="25" s="1"/>
  <c r="CQ23" i="25" s="1"/>
  <c r="BS23" i="25"/>
  <c r="BN23" i="25"/>
  <c r="BM23" i="25"/>
  <c r="BH23" i="25"/>
  <c r="BD23" i="25"/>
  <c r="BQ23" i="25"/>
  <c r="BL23" i="25"/>
  <c r="BG23" i="25"/>
  <c r="BC23" i="25"/>
  <c r="BE23" i="25"/>
  <c r="BR23" i="25"/>
  <c r="BK23" i="25"/>
  <c r="BF23" i="25"/>
  <c r="BB23" i="25"/>
  <c r="CA23" i="25" l="1"/>
  <c r="CC23" i="25"/>
  <c r="CE23" i="25"/>
  <c r="BZ23" i="25"/>
  <c r="CJ23" i="25"/>
  <c r="BU23" i="25"/>
  <c r="CI23" i="25"/>
  <c r="BV23" i="25"/>
  <c r="CB23" i="25"/>
  <c r="O25" i="25"/>
  <c r="B26" i="25"/>
  <c r="CH23" i="25"/>
  <c r="CF23" i="25"/>
  <c r="BX23" i="25"/>
  <c r="CG23" i="25"/>
  <c r="CK23" i="25"/>
  <c r="AW24" i="25"/>
  <c r="AS24" i="25"/>
  <c r="AO24" i="25"/>
  <c r="AK24" i="25"/>
  <c r="AY24" i="25"/>
  <c r="AU24" i="25"/>
  <c r="AQ24" i="25"/>
  <c r="AM24" i="25"/>
  <c r="AI24" i="25"/>
  <c r="AV24" i="25"/>
  <c r="AN24" i="25"/>
  <c r="AR24" i="25"/>
  <c r="AX24" i="25"/>
  <c r="AT24" i="25"/>
  <c r="AL24" i="25"/>
  <c r="AZ24" i="25"/>
  <c r="AJ24" i="25"/>
  <c r="AP24" i="25"/>
  <c r="BO24" i="25"/>
  <c r="BP24" i="25"/>
  <c r="BJ24" i="25"/>
  <c r="BG24" i="25"/>
  <c r="CO24" i="25"/>
  <c r="CP24" i="25" s="1"/>
  <c r="CQ24" i="25" s="1"/>
  <c r="BS24" i="25"/>
  <c r="BN24" i="25"/>
  <c r="BM24" i="25"/>
  <c r="BD24" i="25"/>
  <c r="BL24" i="25"/>
  <c r="BF24" i="25"/>
  <c r="BH24" i="25"/>
  <c r="BR24" i="25"/>
  <c r="BC24" i="25"/>
  <c r="BE24" i="25"/>
  <c r="BQ24" i="25"/>
  <c r="BK24" i="25"/>
  <c r="BI24" i="25"/>
  <c r="BB24" i="25"/>
  <c r="J26" i="31"/>
  <c r="B27" i="31"/>
  <c r="CD23" i="25"/>
  <c r="CL23" i="25"/>
  <c r="BW23" i="25"/>
  <c r="BY23" i="25"/>
  <c r="CM22" i="25"/>
  <c r="C22" i="25" s="1"/>
  <c r="CH24" i="25" l="1"/>
  <c r="CG24" i="25"/>
  <c r="CD24" i="25"/>
  <c r="BY24" i="25"/>
  <c r="BW24" i="25"/>
  <c r="BX24" i="25"/>
  <c r="CB24" i="25"/>
  <c r="CF24" i="25"/>
  <c r="CE24" i="25"/>
  <c r="AY25" i="25"/>
  <c r="AQ25" i="25"/>
  <c r="AM25" i="25"/>
  <c r="AI25" i="25"/>
  <c r="AU25" i="25"/>
  <c r="AO25" i="25"/>
  <c r="AK25" i="25"/>
  <c r="AX25" i="25"/>
  <c r="AL25" i="25"/>
  <c r="AP25" i="25"/>
  <c r="AT25" i="25"/>
  <c r="AJ25" i="25"/>
  <c r="AZ25" i="25"/>
  <c r="AN25" i="25"/>
  <c r="AR25" i="25"/>
  <c r="AS25" i="25"/>
  <c r="AV25" i="25"/>
  <c r="AW25" i="25"/>
  <c r="BO25" i="25"/>
  <c r="BR25" i="25"/>
  <c r="BK25" i="25"/>
  <c r="BG25" i="25"/>
  <c r="CO25" i="25"/>
  <c r="CP25" i="25" s="1"/>
  <c r="CQ25" i="25" s="1"/>
  <c r="BQ25" i="25"/>
  <c r="BN25" i="25"/>
  <c r="BJ25" i="25"/>
  <c r="BE25" i="25"/>
  <c r="BL25" i="25"/>
  <c r="BB25" i="25"/>
  <c r="BF25" i="25"/>
  <c r="BP25" i="25"/>
  <c r="BM25" i="25"/>
  <c r="BI25" i="25"/>
  <c r="BC25" i="25"/>
  <c r="BD25" i="25"/>
  <c r="BS25" i="25"/>
  <c r="BH25" i="25"/>
  <c r="BV24" i="25"/>
  <c r="CJ24" i="25"/>
  <c r="BU24" i="25"/>
  <c r="CK24" i="25"/>
  <c r="CI24" i="25"/>
  <c r="CL24" i="25"/>
  <c r="B28" i="31"/>
  <c r="J27" i="31"/>
  <c r="BZ24" i="25"/>
  <c r="CC24" i="25"/>
  <c r="CA24" i="25"/>
  <c r="CM23" i="25"/>
  <c r="C23" i="25" s="1"/>
  <c r="O26" i="25"/>
  <c r="B27" i="25"/>
  <c r="CL25" i="25" l="1"/>
  <c r="CM24" i="25"/>
  <c r="C24" i="25" s="1"/>
  <c r="CD25" i="25"/>
  <c r="CF25" i="25"/>
  <c r="BY25" i="25"/>
  <c r="CK25" i="25"/>
  <c r="B28" i="25"/>
  <c r="O27" i="25"/>
  <c r="J28" i="31"/>
  <c r="B29" i="31"/>
  <c r="CH25" i="25"/>
  <c r="BX25" i="25"/>
  <c r="CG25" i="25"/>
  <c r="AW26" i="25"/>
  <c r="AS26" i="25"/>
  <c r="AO26" i="25"/>
  <c r="AK26" i="25"/>
  <c r="AY26" i="25"/>
  <c r="AU26" i="25"/>
  <c r="AQ26" i="25"/>
  <c r="AM26" i="25"/>
  <c r="AI26" i="25"/>
  <c r="AV26" i="25"/>
  <c r="AN26" i="25"/>
  <c r="AZ26" i="25"/>
  <c r="AR26" i="25"/>
  <c r="AX26" i="25"/>
  <c r="AP26" i="25"/>
  <c r="AT26" i="25"/>
  <c r="AL26" i="25"/>
  <c r="AJ26" i="25"/>
  <c r="BO26" i="25"/>
  <c r="BQ26" i="25"/>
  <c r="BK26" i="25"/>
  <c r="BF26" i="25"/>
  <c r="CO26" i="25"/>
  <c r="CP26" i="25" s="1"/>
  <c r="CQ26" i="25" s="1"/>
  <c r="BS26" i="25"/>
  <c r="BN26" i="25"/>
  <c r="BI26" i="25"/>
  <c r="BD26" i="25"/>
  <c r="BM26" i="25"/>
  <c r="BC26" i="25"/>
  <c r="BR26" i="25"/>
  <c r="BG26" i="25"/>
  <c r="BJ26" i="25"/>
  <c r="BP26" i="25"/>
  <c r="BH26" i="25"/>
  <c r="BE26" i="25"/>
  <c r="BL26" i="25"/>
  <c r="BB26" i="25"/>
  <c r="CE25" i="25"/>
  <c r="BV25" i="25"/>
  <c r="CJ25" i="25"/>
  <c r="BU25" i="25"/>
  <c r="BW25" i="25"/>
  <c r="CI25" i="25"/>
  <c r="BZ25" i="25"/>
  <c r="CB25" i="25"/>
  <c r="CA25" i="25"/>
  <c r="CC25" i="25"/>
  <c r="CJ26" i="25" l="1"/>
  <c r="BX26" i="25"/>
  <c r="CK26" i="25"/>
  <c r="CB26" i="25"/>
  <c r="CC26" i="25"/>
  <c r="CA26" i="25"/>
  <c r="CD26" i="25"/>
  <c r="BU26" i="25"/>
  <c r="CI26" i="25"/>
  <c r="J29" i="31"/>
  <c r="B30" i="31"/>
  <c r="CF26" i="25"/>
  <c r="CL26" i="25"/>
  <c r="BY26" i="25"/>
  <c r="BW26" i="25"/>
  <c r="CM25" i="25"/>
  <c r="C25" i="25" s="1"/>
  <c r="BZ26" i="25"/>
  <c r="AY27" i="25"/>
  <c r="AQ27" i="25"/>
  <c r="AM27" i="25"/>
  <c r="AI27" i="25"/>
  <c r="AU27" i="25"/>
  <c r="AO27" i="25"/>
  <c r="AK27" i="25"/>
  <c r="AX27" i="25"/>
  <c r="AL27" i="25"/>
  <c r="AT27" i="25"/>
  <c r="AJ27" i="25"/>
  <c r="AP27" i="25"/>
  <c r="AZ27" i="25"/>
  <c r="AN27" i="25"/>
  <c r="AR27" i="25"/>
  <c r="AS27" i="25"/>
  <c r="AV27" i="25"/>
  <c r="AW27" i="25"/>
  <c r="BO27" i="25"/>
  <c r="BP27" i="25"/>
  <c r="BK27" i="25"/>
  <c r="BH27" i="25"/>
  <c r="CO27" i="25"/>
  <c r="CP27" i="25" s="1"/>
  <c r="CQ27" i="25" s="1"/>
  <c r="BD27" i="25"/>
  <c r="BS27" i="25"/>
  <c r="BN27" i="25"/>
  <c r="BJ27" i="25"/>
  <c r="BI27" i="25"/>
  <c r="BQ27" i="25"/>
  <c r="BL27" i="25"/>
  <c r="BG27" i="25"/>
  <c r="BC27" i="25"/>
  <c r="BR27" i="25"/>
  <c r="BM27" i="25"/>
  <c r="BF27" i="25"/>
  <c r="BB27" i="25"/>
  <c r="BE27" i="25"/>
  <c r="BV26" i="25"/>
  <c r="CH26" i="25"/>
  <c r="CG26" i="25"/>
  <c r="CE26" i="25"/>
  <c r="B29" i="25"/>
  <c r="O28" i="25"/>
  <c r="CD27" i="25" l="1"/>
  <c r="CE27" i="25"/>
  <c r="CJ27" i="25"/>
  <c r="CB27" i="25"/>
  <c r="BU27" i="25"/>
  <c r="CM26" i="25"/>
  <c r="C26" i="25" s="1"/>
  <c r="BY27" i="25"/>
  <c r="AW28" i="25"/>
  <c r="AS28" i="25"/>
  <c r="AO28" i="25"/>
  <c r="AK28" i="25"/>
  <c r="AY28" i="25"/>
  <c r="AU28" i="25"/>
  <c r="AQ28" i="25"/>
  <c r="AM28" i="25"/>
  <c r="AI28" i="25"/>
  <c r="AV28" i="25"/>
  <c r="AN28" i="25"/>
  <c r="AZ28" i="25"/>
  <c r="AJ28" i="25"/>
  <c r="AX28" i="25"/>
  <c r="AP28" i="25"/>
  <c r="AT28" i="25"/>
  <c r="AL28" i="25"/>
  <c r="AR28" i="25"/>
  <c r="BO28" i="25"/>
  <c r="BP28" i="25"/>
  <c r="BJ28" i="25"/>
  <c r="BH28" i="25"/>
  <c r="CO28" i="25"/>
  <c r="CP28" i="25" s="1"/>
  <c r="CQ28" i="25" s="1"/>
  <c r="BE28" i="25"/>
  <c r="BS28" i="25"/>
  <c r="BN28" i="25"/>
  <c r="BM28" i="25"/>
  <c r="BG28" i="25"/>
  <c r="BR28" i="25"/>
  <c r="BL28" i="25"/>
  <c r="BF28" i="25"/>
  <c r="BC28" i="25"/>
  <c r="BQ28" i="25"/>
  <c r="BK28" i="25"/>
  <c r="BI28" i="25"/>
  <c r="BB28" i="25"/>
  <c r="BD28" i="25"/>
  <c r="CI27" i="25"/>
  <c r="BZ27" i="25"/>
  <c r="CF27" i="25"/>
  <c r="CA27" i="25"/>
  <c r="CC27" i="25"/>
  <c r="BV27" i="25"/>
  <c r="BW27" i="25"/>
  <c r="O29" i="25"/>
  <c r="B30" i="25"/>
  <c r="CH27" i="25"/>
  <c r="CL27" i="25"/>
  <c r="BX27" i="25"/>
  <c r="CG27" i="25"/>
  <c r="CK27" i="25"/>
  <c r="B31" i="31"/>
  <c r="J30" i="31"/>
  <c r="BX28" i="25" l="1"/>
  <c r="BV28" i="25"/>
  <c r="BZ28" i="25"/>
  <c r="CA28" i="25"/>
  <c r="BU28" i="25"/>
  <c r="CI28" i="25"/>
  <c r="B32" i="31"/>
  <c r="J31" i="31"/>
  <c r="CB28" i="25"/>
  <c r="CC28" i="25"/>
  <c r="CD28" i="25"/>
  <c r="CJ28" i="25"/>
  <c r="CH28" i="25"/>
  <c r="CG28" i="25"/>
  <c r="CE28" i="25"/>
  <c r="CM27" i="25"/>
  <c r="C27" i="25" s="1"/>
  <c r="B31" i="25"/>
  <c r="O30" i="25"/>
  <c r="CK28" i="25"/>
  <c r="AY29" i="25"/>
  <c r="AQ29" i="25"/>
  <c r="AM29" i="25"/>
  <c r="AI29" i="25"/>
  <c r="AU29" i="25"/>
  <c r="AO29" i="25"/>
  <c r="AK29" i="25"/>
  <c r="AX29" i="25"/>
  <c r="AL29" i="25"/>
  <c r="AT29" i="25"/>
  <c r="AJ29" i="25"/>
  <c r="AP29" i="25"/>
  <c r="AZ29" i="25"/>
  <c r="AN29" i="25"/>
  <c r="AR29" i="25"/>
  <c r="AS29" i="25"/>
  <c r="AV29" i="25"/>
  <c r="AW29" i="25"/>
  <c r="BO29" i="25"/>
  <c r="BR29" i="25"/>
  <c r="BJ29" i="25"/>
  <c r="BF29" i="25"/>
  <c r="CO29" i="25"/>
  <c r="CP29" i="25" s="1"/>
  <c r="CQ29" i="25" s="1"/>
  <c r="BD29" i="25"/>
  <c r="BQ29" i="25"/>
  <c r="BN29" i="25"/>
  <c r="BM29" i="25"/>
  <c r="BG29" i="25"/>
  <c r="BS29" i="25"/>
  <c r="BK29" i="25"/>
  <c r="BB29" i="25"/>
  <c r="BP29" i="25"/>
  <c r="BL29" i="25"/>
  <c r="BI29" i="25"/>
  <c r="BC29" i="25"/>
  <c r="BH29" i="25"/>
  <c r="BE29" i="25"/>
  <c r="CF28" i="25"/>
  <c r="CL28" i="25"/>
  <c r="BY28" i="25"/>
  <c r="BW28" i="25"/>
  <c r="CD29" i="25" l="1"/>
  <c r="CF29" i="25"/>
  <c r="CC29" i="25"/>
  <c r="CH29" i="25"/>
  <c r="CE29" i="25"/>
  <c r="CJ29" i="25"/>
  <c r="BU29" i="25"/>
  <c r="CI29" i="25"/>
  <c r="BZ29" i="25"/>
  <c r="CA29" i="25"/>
  <c r="B32" i="25"/>
  <c r="O31" i="25"/>
  <c r="CL29" i="25"/>
  <c r="BX29" i="25"/>
  <c r="CG29" i="25"/>
  <c r="CK29" i="25"/>
  <c r="CM28" i="25"/>
  <c r="C28" i="25" s="1"/>
  <c r="CB29" i="25"/>
  <c r="BV29" i="25"/>
  <c r="BW29" i="25"/>
  <c r="BY29" i="25"/>
  <c r="AW30" i="25"/>
  <c r="AS30" i="25"/>
  <c r="AO30" i="25"/>
  <c r="AK30" i="25"/>
  <c r="AY30" i="25"/>
  <c r="AU30" i="25"/>
  <c r="AQ30" i="25"/>
  <c r="AM30" i="25"/>
  <c r="AI30" i="25"/>
  <c r="AV30" i="25"/>
  <c r="AN30" i="25"/>
  <c r="AJ30" i="25"/>
  <c r="AX30" i="25"/>
  <c r="AP30" i="25"/>
  <c r="AT30" i="25"/>
  <c r="AL30" i="25"/>
  <c r="AZ30" i="25"/>
  <c r="AR30" i="25"/>
  <c r="BO30" i="25"/>
  <c r="BQ30" i="25"/>
  <c r="BJ30" i="25"/>
  <c r="BI30" i="25"/>
  <c r="CO30" i="25"/>
  <c r="CP30" i="25" s="1"/>
  <c r="CQ30" i="25" s="1"/>
  <c r="BS30" i="25"/>
  <c r="BN30" i="25"/>
  <c r="BF30" i="25"/>
  <c r="BE30" i="25"/>
  <c r="BP30" i="25"/>
  <c r="BL30" i="25"/>
  <c r="BH30" i="25"/>
  <c r="BC30" i="25"/>
  <c r="BR30" i="25"/>
  <c r="BG30" i="25"/>
  <c r="BM30" i="25"/>
  <c r="BD30" i="25"/>
  <c r="BK30" i="25"/>
  <c r="BB30" i="25"/>
  <c r="J32" i="31"/>
  <c r="B33" i="31"/>
  <c r="CD30" i="25" l="1"/>
  <c r="CG30" i="25"/>
  <c r="CE30" i="25"/>
  <c r="CH30" i="25"/>
  <c r="BX30" i="25"/>
  <c r="BV30" i="25"/>
  <c r="BW30" i="25"/>
  <c r="CB30" i="25"/>
  <c r="B33" i="25"/>
  <c r="O33" i="25" s="1"/>
  <c r="O32" i="25"/>
  <c r="CL30" i="25"/>
  <c r="CJ30" i="25"/>
  <c r="BU30" i="25"/>
  <c r="CK30" i="25"/>
  <c r="CI30" i="25"/>
  <c r="BY30" i="25"/>
  <c r="CM29" i="25"/>
  <c r="C29" i="25" s="1"/>
  <c r="B34" i="31"/>
  <c r="J33" i="31"/>
  <c r="CF30" i="25"/>
  <c r="BZ30" i="25"/>
  <c r="CC30" i="25"/>
  <c r="CA30" i="25"/>
  <c r="AY31" i="25"/>
  <c r="AQ31" i="25"/>
  <c r="AM31" i="25"/>
  <c r="AI31" i="25"/>
  <c r="AU31" i="25"/>
  <c r="AO31" i="25"/>
  <c r="AK31" i="25"/>
  <c r="AX31" i="25"/>
  <c r="AL31" i="25"/>
  <c r="AP31" i="25"/>
  <c r="AZ31" i="25"/>
  <c r="AT31" i="25"/>
  <c r="AJ31" i="25"/>
  <c r="AN31" i="25"/>
  <c r="AR31" i="25"/>
  <c r="AS31" i="25"/>
  <c r="AV31" i="25"/>
  <c r="AW31" i="25"/>
  <c r="BO31" i="25"/>
  <c r="BP31" i="25"/>
  <c r="BJ31" i="25"/>
  <c r="BI31" i="25"/>
  <c r="BQ31" i="25"/>
  <c r="BK31" i="25"/>
  <c r="BG31" i="25"/>
  <c r="BC31" i="25"/>
  <c r="BE31" i="25"/>
  <c r="BR31" i="25"/>
  <c r="BL31" i="25"/>
  <c r="BF31" i="25"/>
  <c r="BB31" i="25"/>
  <c r="BS31" i="25"/>
  <c r="BN31" i="25"/>
  <c r="BM31" i="25"/>
  <c r="BH31" i="25"/>
  <c r="CO31" i="25"/>
  <c r="CP31" i="25" s="1"/>
  <c r="CQ31" i="25" s="1"/>
  <c r="BD31" i="25"/>
  <c r="CH31" i="25" l="1"/>
  <c r="CI31" i="25"/>
  <c r="BZ31" i="25"/>
  <c r="CA31" i="25"/>
  <c r="CC31" i="25"/>
  <c r="CE31" i="25"/>
  <c r="CJ31" i="25"/>
  <c r="BU31" i="25"/>
  <c r="CF31" i="25"/>
  <c r="CD31" i="25"/>
  <c r="CL31" i="25"/>
  <c r="BW31" i="25"/>
  <c r="BY31" i="25"/>
  <c r="CB31" i="25"/>
  <c r="J34" i="31"/>
  <c r="B35" i="31"/>
  <c r="AW32" i="25"/>
  <c r="AS32" i="25"/>
  <c r="AO32" i="25"/>
  <c r="AK32" i="25"/>
  <c r="AY32" i="25"/>
  <c r="AU32" i="25"/>
  <c r="AQ32" i="25"/>
  <c r="AM32" i="25"/>
  <c r="AI32" i="25"/>
  <c r="AV32" i="25"/>
  <c r="AN32" i="25"/>
  <c r="AZ32" i="25"/>
  <c r="AT32" i="25"/>
  <c r="AL32" i="25"/>
  <c r="AR32" i="25"/>
  <c r="AJ32" i="25"/>
  <c r="AX32" i="25"/>
  <c r="AP32" i="25"/>
  <c r="BO32" i="25"/>
  <c r="BP32" i="25"/>
  <c r="BJ32" i="25"/>
  <c r="BG32" i="25"/>
  <c r="BS32" i="25"/>
  <c r="BN32" i="25"/>
  <c r="BM32" i="25"/>
  <c r="BH32" i="25"/>
  <c r="BE32" i="25"/>
  <c r="BR32" i="25"/>
  <c r="BL32" i="25"/>
  <c r="BF32" i="25"/>
  <c r="BC32" i="25"/>
  <c r="CO32" i="25"/>
  <c r="CP32" i="25" s="1"/>
  <c r="CQ32" i="25" s="1"/>
  <c r="BD32" i="25"/>
  <c r="BQ32" i="25"/>
  <c r="BK32" i="25"/>
  <c r="BI32" i="25"/>
  <c r="BB32" i="25"/>
  <c r="BV31" i="25"/>
  <c r="BX31" i="25"/>
  <c r="CG31" i="25"/>
  <c r="CK31" i="25"/>
  <c r="AY33" i="25"/>
  <c r="AQ33" i="25"/>
  <c r="AM33" i="25"/>
  <c r="AU33" i="25"/>
  <c r="AO33" i="25"/>
  <c r="AK33" i="25"/>
  <c r="AX33" i="25"/>
  <c r="AL33" i="25"/>
  <c r="AN33" i="25"/>
  <c r="AT33" i="25"/>
  <c r="AJ33" i="25"/>
  <c r="AP33" i="25"/>
  <c r="AR33" i="25"/>
  <c r="AV33" i="25"/>
  <c r="AS33" i="25"/>
  <c r="AW33" i="25"/>
  <c r="BO33" i="25"/>
  <c r="BR33" i="25"/>
  <c r="BJ33" i="25"/>
  <c r="BG33" i="25"/>
  <c r="BP33" i="25"/>
  <c r="BK33" i="25"/>
  <c r="BI33" i="25"/>
  <c r="BC33" i="25"/>
  <c r="CO33" i="25"/>
  <c r="CP33" i="25" s="1"/>
  <c r="CQ33" i="25" s="1"/>
  <c r="BS33" i="25"/>
  <c r="BL33" i="25"/>
  <c r="BH33" i="25"/>
  <c r="BB33" i="25"/>
  <c r="BE33" i="25"/>
  <c r="BQ33" i="25"/>
  <c r="BN33" i="25"/>
  <c r="BM33" i="25"/>
  <c r="BF33" i="25"/>
  <c r="BD33" i="25"/>
  <c r="CM30" i="25"/>
  <c r="C30" i="25" s="1"/>
  <c r="BX33" i="25" l="1"/>
  <c r="CG33" i="25"/>
  <c r="CK33" i="25"/>
  <c r="CD33" i="25"/>
  <c r="BY33" i="25"/>
  <c r="BZ32" i="25"/>
  <c r="CC32" i="25"/>
  <c r="CA32" i="25"/>
  <c r="CJ32" i="25"/>
  <c r="CK32" i="25"/>
  <c r="CI32" i="25"/>
  <c r="CF33" i="25"/>
  <c r="BW33" i="25"/>
  <c r="CD32" i="25"/>
  <c r="CI33" i="25"/>
  <c r="AZ33" i="25"/>
  <c r="CL33" i="25" s="1"/>
  <c r="A62" i="25"/>
  <c r="BZ33" i="25"/>
  <c r="CA33" i="25"/>
  <c r="CC33" i="25"/>
  <c r="CB32" i="25"/>
  <c r="BX32" i="25"/>
  <c r="CH32" i="25"/>
  <c r="CG32" i="25"/>
  <c r="CE32" i="25"/>
  <c r="CM31" i="25"/>
  <c r="C31" i="25" s="1"/>
  <c r="CE33" i="25"/>
  <c r="CB33" i="25"/>
  <c r="CF32" i="25"/>
  <c r="BU32" i="25"/>
  <c r="CH33" i="25"/>
  <c r="BV33" i="25"/>
  <c r="CJ33" i="25"/>
  <c r="AI33" i="25"/>
  <c r="BU33" i="25" s="1"/>
  <c r="A63" i="25"/>
  <c r="BV32" i="25"/>
  <c r="CL32" i="25"/>
  <c r="BY32" i="25"/>
  <c r="BW32" i="25"/>
  <c r="B36" i="31"/>
  <c r="J35" i="31"/>
  <c r="J36" i="31" l="1"/>
  <c r="B37" i="31"/>
  <c r="CM32" i="25"/>
  <c r="C32" i="25" s="1"/>
  <c r="CM33" i="25"/>
  <c r="C33" i="25" s="1"/>
  <c r="B38" i="31" l="1"/>
  <c r="J37" i="31"/>
  <c r="J38" i="31" l="1"/>
  <c r="B39" i="31"/>
  <c r="J39" i="31" l="1"/>
  <c r="B40" i="31"/>
  <c r="J40" i="31" l="1"/>
  <c r="B41" i="31"/>
  <c r="J41" i="31" l="1"/>
  <c r="B42" i="31"/>
  <c r="J42" i="31" l="1"/>
  <c r="B43" i="31"/>
  <c r="J43" i="31" l="1"/>
  <c r="B44" i="31"/>
  <c r="J44" i="31" l="1"/>
  <c r="B45" i="31"/>
  <c r="J45" i="31" l="1"/>
  <c r="B46" i="31"/>
  <c r="J46" i="31" l="1"/>
  <c r="B47" i="31"/>
  <c r="J47" i="31" l="1"/>
  <c r="B48" i="31"/>
  <c r="J48" i="31" l="1"/>
  <c r="B49" i="31"/>
  <c r="B50" i="31" l="1"/>
  <c r="J49" i="31"/>
  <c r="J50" i="31" l="1"/>
  <c r="B51" i="31"/>
  <c r="J51" i="31" l="1"/>
  <c r="B52" i="31"/>
  <c r="B53" i="31" l="1"/>
  <c r="J52" i="31"/>
  <c r="B54" i="31" l="1"/>
  <c r="J53" i="31"/>
  <c r="B55" i="31" l="1"/>
  <c r="J54" i="31"/>
  <c r="J55" i="31" l="1"/>
  <c r="B56" i="31"/>
  <c r="J56" i="31" l="1"/>
  <c r="B57" i="31"/>
  <c r="J57" i="31" l="1"/>
  <c r="B58" i="31"/>
  <c r="J58" i="31" l="1"/>
  <c r="B59" i="31"/>
  <c r="B60" i="31" l="1"/>
  <c r="J59" i="31"/>
  <c r="B61" i="31" l="1"/>
  <c r="J60" i="31"/>
  <c r="J61" i="31" l="1"/>
  <c r="B62" i="31"/>
  <c r="J62" i="31" l="1"/>
  <c r="B63" i="31"/>
  <c r="B64" i="31" l="1"/>
  <c r="J63" i="31"/>
  <c r="B65" i="31" l="1"/>
  <c r="J64" i="31"/>
  <c r="J65" i="31" l="1"/>
  <c r="B66" i="31"/>
  <c r="B67" i="31" l="1"/>
  <c r="J66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J73" i="31" l="1"/>
  <c r="B74" i="31"/>
  <c r="B75" i="31" l="1"/>
  <c r="J74" i="31"/>
  <c r="B76" i="31" l="1"/>
  <c r="J75" i="31"/>
  <c r="J76" i="31" l="1"/>
  <c r="B77" i="31"/>
  <c r="J77" i="31" l="1"/>
  <c r="B78" i="31"/>
  <c r="B79" i="31" l="1"/>
  <c r="J78" i="31"/>
  <c r="J79" i="31" l="1"/>
  <c r="B80" i="31"/>
  <c r="J80" i="31" l="1"/>
  <c r="B81" i="31"/>
  <c r="J81" i="31" l="1"/>
  <c r="B82" i="31"/>
  <c r="B83" i="31" l="1"/>
  <c r="J82" i="31"/>
  <c r="J83" i="31" l="1"/>
  <c r="B84" i="31"/>
  <c r="J84" i="31" l="1"/>
  <c r="B85" i="31"/>
  <c r="B86" i="31" l="1"/>
  <c r="J85" i="31"/>
  <c r="J86" i="31" l="1"/>
  <c r="B87" i="31"/>
  <c r="J87" i="31" l="1"/>
  <c r="B88" i="31"/>
  <c r="J88" i="31" l="1"/>
  <c r="B89" i="31"/>
  <c r="B90" i="31" l="1"/>
  <c r="J89" i="31"/>
  <c r="J90" i="31" l="1"/>
  <c r="B91" i="31"/>
  <c r="J91" i="31" l="1"/>
  <c r="B92" i="31"/>
  <c r="J92" i="31" l="1"/>
  <c r="B93" i="31"/>
  <c r="B94" i="31" l="1"/>
  <c r="J93" i="31"/>
  <c r="B95" i="31" l="1"/>
  <c r="J94" i="31"/>
  <c r="J95" i="31" l="1"/>
  <c r="B96" i="31"/>
  <c r="J96" i="31" l="1"/>
  <c r="B97" i="31"/>
  <c r="B98" i="31" l="1"/>
  <c r="J97" i="31"/>
  <c r="B99" i="31" l="1"/>
  <c r="J98" i="31"/>
  <c r="J99" i="31" l="1"/>
  <c r="B100" i="31"/>
  <c r="J100" i="31" l="1"/>
  <c r="B101" i="31"/>
  <c r="J101" i="31" l="1"/>
  <c r="B102" i="31"/>
  <c r="B103" i="31" l="1"/>
  <c r="J102" i="31"/>
  <c r="J103" i="31" l="1"/>
  <c r="B104" i="31"/>
  <c r="J104" i="31" l="1"/>
  <c r="B105" i="31"/>
  <c r="B106" i="31" l="1"/>
  <c r="J105" i="31"/>
  <c r="B107" i="31" l="1"/>
  <c r="J106" i="31"/>
  <c r="B108" i="31" l="1"/>
  <c r="J107" i="31"/>
  <c r="B109" i="31" l="1"/>
  <c r="J108" i="31"/>
  <c r="B110" i="31" l="1"/>
  <c r="J109" i="31"/>
  <c r="J110" i="31" l="1"/>
  <c r="B111" i="31"/>
  <c r="J111" i="31" l="1"/>
  <c r="B112" i="31"/>
  <c r="J112" i="31" l="1"/>
  <c r="B113" i="31"/>
  <c r="J113" i="31" l="1"/>
  <c r="B114" i="31"/>
  <c r="J114" i="31" l="1"/>
  <c r="B115" i="31"/>
  <c r="J115" i="31" l="1"/>
  <c r="B116" i="31"/>
  <c r="J116" i="31" l="1"/>
  <c r="B117" i="31"/>
  <c r="J117" i="31" l="1"/>
  <c r="B118" i="31"/>
  <c r="B119" i="31" l="1"/>
  <c r="J118" i="31"/>
  <c r="B120" i="31" l="1"/>
  <c r="J119" i="31"/>
  <c r="J120" i="31" l="1"/>
  <c r="B121" i="31"/>
  <c r="J121" i="31" l="1"/>
  <c r="B122" i="31"/>
  <c r="B123" i="31" l="1"/>
  <c r="J122" i="31"/>
  <c r="B124" i="31" l="1"/>
  <c r="J123" i="31"/>
  <c r="B125" i="31" l="1"/>
  <c r="J124" i="31"/>
  <c r="J125" i="31" l="1"/>
  <c r="B126" i="31"/>
  <c r="J126" i="31" l="1"/>
  <c r="B127" i="31"/>
  <c r="J127" i="31" l="1"/>
  <c r="B128" i="31"/>
  <c r="J128" i="31" l="1"/>
  <c r="B129" i="31"/>
  <c r="B130" i="31" l="1"/>
  <c r="J129" i="31"/>
  <c r="B131" i="31" l="1"/>
  <c r="J130" i="31"/>
  <c r="J131" i="31" l="1"/>
  <c r="B132" i="31"/>
  <c r="J132" i="31" l="1"/>
  <c r="B133" i="31"/>
  <c r="B134" i="31" l="1"/>
  <c r="J133" i="31"/>
  <c r="B135" i="31" l="1"/>
  <c r="J134" i="31"/>
  <c r="J135" i="31" l="1"/>
  <c r="B136" i="31"/>
  <c r="J136" i="31" l="1"/>
  <c r="B137" i="31"/>
  <c r="J137" i="31" l="1"/>
  <c r="B138" i="31"/>
  <c r="J138" i="31" l="1"/>
  <c r="B139" i="31"/>
  <c r="B140" i="31" l="1"/>
  <c r="J139" i="31"/>
  <c r="J140" i="31" l="1"/>
  <c r="B141" i="31"/>
  <c r="J141" i="31" l="1"/>
  <c r="B142" i="31"/>
  <c r="B143" i="31" l="1"/>
  <c r="J142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B151" i="31" l="1"/>
  <c r="J150" i="31"/>
  <c r="B152" i="31" l="1"/>
  <c r="J151" i="31"/>
  <c r="J152" i="31" l="1"/>
  <c r="B153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J161" i="31" l="1"/>
  <c r="B162" i="31"/>
  <c r="J162" i="31" l="1"/>
  <c r="B163" i="31"/>
  <c r="B164" i="31" l="1"/>
  <c r="J163" i="31"/>
  <c r="J164" i="31" l="1"/>
  <c r="B165" i="31"/>
  <c r="J165" i="31" l="1"/>
  <c r="B166" i="31"/>
  <c r="B167" i="31" l="1"/>
  <c r="J166" i="31"/>
  <c r="B168" i="31" l="1"/>
  <c r="J167" i="31"/>
  <c r="B169" i="31" l="1"/>
  <c r="J168" i="31"/>
  <c r="J169" i="31" l="1"/>
  <c r="B170" i="31"/>
  <c r="J170" i="31" l="1"/>
  <c r="B171" i="31"/>
  <c r="J171" i="31" l="1"/>
  <c r="B172" i="31"/>
  <c r="J172" i="31" l="1"/>
  <c r="B173" i="31"/>
  <c r="J173" i="31" l="1"/>
  <c r="B174" i="31"/>
  <c r="B175" i="31" l="1"/>
  <c r="J174" i="31"/>
  <c r="B176" i="31" l="1"/>
  <c r="J175" i="31"/>
  <c r="J176" i="31" l="1"/>
  <c r="B177" i="31"/>
  <c r="J177" i="31" l="1"/>
  <c r="B178" i="31"/>
  <c r="B179" i="31" l="1"/>
  <c r="J178" i="31"/>
  <c r="J179" i="31" l="1"/>
  <c r="B180" i="31"/>
  <c r="J180" i="31" l="1"/>
  <c r="B181" i="31"/>
  <c r="B182" i="31" l="1"/>
  <c r="J181" i="31"/>
  <c r="B183" i="31" l="1"/>
  <c r="J182" i="31"/>
  <c r="B184" i="31" l="1"/>
  <c r="J183" i="31"/>
  <c r="J184" i="31" l="1"/>
  <c r="B185" i="31"/>
  <c r="B186" i="31" l="1"/>
  <c r="J185" i="31"/>
  <c r="B187" i="31" l="1"/>
  <c r="J186" i="31"/>
  <c r="J187" i="31" l="1"/>
  <c r="B188" i="31"/>
  <c r="J188" i="31" l="1"/>
  <c r="B189" i="31"/>
  <c r="J189" i="31" l="1"/>
  <c r="B190" i="31"/>
  <c r="B191" i="31" l="1"/>
  <c r="J190" i="31"/>
  <c r="B192" i="31" l="1"/>
  <c r="J191" i="31"/>
  <c r="B193" i="31" l="1"/>
  <c r="J192" i="31"/>
  <c r="B194" i="31" l="1"/>
  <c r="J193" i="31"/>
  <c r="B195" i="31" l="1"/>
  <c r="J194" i="31"/>
  <c r="B196" i="31" l="1"/>
  <c r="J195" i="31"/>
  <c r="J196" i="31" l="1"/>
  <c r="B197" i="31"/>
  <c r="J197" i="31" l="1"/>
  <c r="B198" i="31"/>
  <c r="J198" i="31" l="1"/>
  <c r="B199" i="31"/>
  <c r="J199" i="31" l="1"/>
  <c r="B200" i="31"/>
  <c r="B201" i="31" l="1"/>
  <c r="J200" i="31"/>
  <c r="J201" i="31" l="1"/>
  <c r="B202" i="31"/>
  <c r="J202" i="31" l="1"/>
  <c r="B203" i="31"/>
  <c r="J203" i="31" l="1"/>
  <c r="B204" i="31"/>
  <c r="J204" i="31" l="1"/>
  <c r="B205" i="31"/>
  <c r="J205" i="31" l="1"/>
  <c r="B206" i="31"/>
  <c r="J206" i="31" l="1"/>
  <c r="B207" i="31"/>
  <c r="B208" i="31" l="1"/>
  <c r="J207" i="31"/>
  <c r="B209" i="31" l="1"/>
  <c r="J208" i="31"/>
  <c r="J209" i="31" l="1"/>
  <c r="B210" i="31"/>
  <c r="J210" i="31" l="1"/>
  <c r="B211" i="31"/>
  <c r="J211" i="31" l="1"/>
  <c r="B212" i="31"/>
  <c r="B213" i="31" l="1"/>
  <c r="J212" i="31"/>
  <c r="B214" i="31" l="1"/>
  <c r="J213" i="31"/>
  <c r="J214" i="31" l="1"/>
  <c r="B215" i="31"/>
  <c r="J215" i="31" l="1"/>
  <c r="B216" i="31"/>
  <c r="B217" i="31" l="1"/>
  <c r="J216" i="31"/>
  <c r="B218" i="31" l="1"/>
  <c r="J217" i="31"/>
  <c r="B219" i="31" l="1"/>
  <c r="J218" i="31"/>
  <c r="J219" i="31" l="1"/>
  <c r="B220" i="31"/>
  <c r="J220" i="31" l="1"/>
  <c r="B221" i="31"/>
  <c r="J221" i="31" l="1"/>
  <c r="B222" i="31"/>
  <c r="J222" i="31" l="1"/>
  <c r="B223" i="31"/>
  <c r="J223" i="31" l="1"/>
  <c r="B224" i="31"/>
  <c r="J224" i="31" l="1"/>
  <c r="B225" i="31"/>
  <c r="J225" i="31" l="1"/>
  <c r="B226" i="31"/>
  <c r="B227" i="31" l="1"/>
  <c r="J226" i="31"/>
  <c r="J227" i="31" l="1"/>
  <c r="B228" i="31"/>
  <c r="J228" i="31" l="1"/>
  <c r="B229" i="31"/>
  <c r="J229" i="31" l="1"/>
  <c r="B230" i="31"/>
  <c r="B231" i="31" l="1"/>
  <c r="J230" i="31"/>
  <c r="J231" i="31" l="1"/>
  <c r="B232" i="31"/>
  <c r="J232" i="31" l="1"/>
  <c r="B233" i="31"/>
  <c r="J233" i="31" l="1"/>
  <c r="B234" i="31"/>
  <c r="B235" i="31" l="1"/>
  <c r="J234" i="31"/>
  <c r="J235" i="31" l="1"/>
  <c r="B236" i="31"/>
  <c r="J236" i="31" l="1"/>
  <c r="B237" i="31"/>
  <c r="B238" i="31" l="1"/>
  <c r="J237" i="31"/>
  <c r="B239" i="31" l="1"/>
  <c r="J238" i="31"/>
  <c r="J239" i="31" l="1"/>
  <c r="B240" i="31"/>
  <c r="J240" i="31" l="1"/>
  <c r="B241" i="31"/>
  <c r="J241" i="31" l="1"/>
  <c r="B242" i="31"/>
  <c r="J242" i="31" l="1"/>
  <c r="B243" i="31"/>
  <c r="B244" i="31" l="1"/>
  <c r="J243" i="31"/>
  <c r="J244" i="31" l="1"/>
  <c r="B245" i="31"/>
  <c r="B246" i="31" l="1"/>
  <c r="J245" i="31"/>
  <c r="B247" i="31" l="1"/>
  <c r="J246" i="31"/>
  <c r="J247" i="31" l="1"/>
  <c r="B248" i="31"/>
  <c r="B249" i="31" l="1"/>
  <c r="J248" i="31"/>
  <c r="J249" i="31" l="1"/>
  <c r="B250" i="31"/>
  <c r="J250" i="31" l="1"/>
  <c r="B251" i="31"/>
  <c r="B252" i="31" l="1"/>
  <c r="J251" i="31"/>
  <c r="B253" i="31" l="1"/>
  <c r="J252" i="31"/>
  <c r="B254" i="31" l="1"/>
  <c r="B266" i="31"/>
  <c r="J253" i="31"/>
  <c r="J254" i="31" l="1"/>
  <c r="B255" i="31"/>
  <c r="B256" i="31" l="1"/>
  <c r="J255" i="31"/>
  <c r="J256" i="31" l="1"/>
  <c r="B257" i="31"/>
  <c r="J257" i="31" l="1"/>
  <c r="B258" i="31"/>
  <c r="J258" i="31" l="1"/>
  <c r="B259" i="31"/>
  <c r="B260" i="31" l="1"/>
  <c r="J259" i="31"/>
  <c r="J260" i="31" l="1"/>
  <c r="B261" i="31"/>
  <c r="J261" i="31" l="1"/>
  <c r="B262" i="31"/>
  <c r="J262" i="31" l="1"/>
  <c r="B263" i="31"/>
  <c r="J263" i="31" l="1"/>
  <c r="B264" i="31"/>
  <c r="J264" i="31" l="1"/>
  <c r="D22" i="31" l="1"/>
  <c r="K22" i="31"/>
  <c r="D54" i="31"/>
  <c r="K54" i="31"/>
  <c r="D99" i="31"/>
  <c r="K99" i="31"/>
  <c r="D32" i="31"/>
  <c r="K32" i="31"/>
  <c r="K76" i="31"/>
  <c r="D76" i="31"/>
  <c r="K16" i="31"/>
  <c r="D16" i="31"/>
  <c r="K57" i="31"/>
  <c r="D57" i="31"/>
  <c r="D19" i="31"/>
  <c r="K19" i="31"/>
  <c r="D67" i="31"/>
  <c r="K67" i="31"/>
  <c r="D98" i="31"/>
  <c r="K98" i="31"/>
  <c r="D131" i="31"/>
  <c r="K131" i="31"/>
  <c r="K24" i="31"/>
  <c r="D24" i="31"/>
  <c r="D59" i="31"/>
  <c r="K59" i="31"/>
  <c r="D72" i="31"/>
  <c r="K72" i="31"/>
  <c r="K102" i="31"/>
  <c r="D102" i="31"/>
  <c r="K129" i="31"/>
  <c r="D129" i="31"/>
  <c r="D21" i="31"/>
  <c r="K21" i="31"/>
  <c r="D38" i="31"/>
  <c r="K38" i="31"/>
  <c r="D55" i="31"/>
  <c r="K55" i="31"/>
  <c r="D64" i="31"/>
  <c r="K64" i="31"/>
  <c r="K80" i="31"/>
  <c r="D80" i="31"/>
  <c r="D113" i="31"/>
  <c r="K113" i="31"/>
  <c r="K20" i="31"/>
  <c r="D20" i="31"/>
  <c r="K37" i="31"/>
  <c r="D37" i="31"/>
  <c r="O18" i="31"/>
  <c r="K48" i="31"/>
  <c r="D48" i="31"/>
  <c r="D79" i="31"/>
  <c r="K79" i="31"/>
  <c r="K90" i="31"/>
  <c r="D90" i="31"/>
  <c r="D101" i="31"/>
  <c r="K101" i="31"/>
  <c r="K125" i="31"/>
  <c r="D125" i="31"/>
  <c r="K23" i="31"/>
  <c r="D23" i="31"/>
  <c r="D35" i="31"/>
  <c r="K35" i="31"/>
  <c r="D52" i="31"/>
  <c r="K52" i="31"/>
  <c r="K70" i="31"/>
  <c r="D70" i="31"/>
  <c r="K84" i="31"/>
  <c r="D84" i="31"/>
  <c r="O24" i="31"/>
  <c r="K109" i="31"/>
  <c r="D109" i="31"/>
  <c r="K111" i="31"/>
  <c r="D111" i="31"/>
  <c r="K130" i="31"/>
  <c r="D130" i="31"/>
  <c r="K105" i="31"/>
  <c r="D105" i="31"/>
  <c r="K119" i="31"/>
  <c r="D119" i="31"/>
  <c r="K69" i="31"/>
  <c r="D69" i="31"/>
  <c r="D123" i="31"/>
  <c r="K123" i="31"/>
  <c r="D51" i="31"/>
  <c r="K51" i="31"/>
  <c r="K95" i="31"/>
  <c r="D95" i="31"/>
  <c r="D34" i="31"/>
  <c r="K34" i="31"/>
  <c r="D86" i="31"/>
  <c r="K86" i="31"/>
  <c r="O23" i="31"/>
  <c r="D97" i="31"/>
  <c r="K97" i="31"/>
  <c r="D45" i="31"/>
  <c r="K45" i="31"/>
  <c r="D82" i="31"/>
  <c r="K82" i="31"/>
  <c r="D126" i="31"/>
  <c r="K126" i="31"/>
  <c r="D116" i="31"/>
  <c r="K116" i="31"/>
  <c r="K40" i="31"/>
  <c r="D40" i="31"/>
  <c r="D14" i="31"/>
  <c r="K14" i="31"/>
  <c r="K28" i="31"/>
  <c r="D28" i="31"/>
  <c r="K44" i="31"/>
  <c r="D44" i="31"/>
  <c r="D62" i="31"/>
  <c r="K62" i="31"/>
  <c r="D73" i="31"/>
  <c r="O21" i="31"/>
  <c r="K73" i="31"/>
  <c r="K88" i="31"/>
  <c r="D88" i="31"/>
  <c r="D108" i="31"/>
  <c r="K108" i="31"/>
  <c r="K43" i="31"/>
  <c r="D43" i="31"/>
  <c r="K58" i="31"/>
  <c r="D58" i="31"/>
  <c r="D71" i="31"/>
  <c r="K71" i="31"/>
  <c r="K87" i="31"/>
  <c r="D87" i="31"/>
  <c r="D100" i="31"/>
  <c r="K100" i="31"/>
  <c r="K27" i="31"/>
  <c r="D27" i="31"/>
  <c r="D39" i="31"/>
  <c r="K39" i="31"/>
  <c r="K49" i="31"/>
  <c r="O19" i="31"/>
  <c r="D49" i="31"/>
  <c r="K65" i="31"/>
  <c r="D65" i="31"/>
  <c r="D83" i="31"/>
  <c r="K83" i="31"/>
  <c r="D94" i="31"/>
  <c r="K94" i="31"/>
  <c r="K104" i="31"/>
  <c r="D104" i="31"/>
  <c r="D25" i="31"/>
  <c r="D12" i="31"/>
  <c r="G12" i="31" s="1"/>
  <c r="K25" i="31"/>
  <c r="O17" i="31"/>
  <c r="D36" i="31"/>
  <c r="K36" i="31"/>
  <c r="D56" i="31"/>
  <c r="K56" i="31"/>
  <c r="K75" i="31"/>
  <c r="D75" i="31"/>
  <c r="K89" i="31"/>
  <c r="D89" i="31"/>
  <c r="K117" i="31"/>
  <c r="D117" i="31"/>
  <c r="K114" i="31"/>
  <c r="D114" i="31"/>
  <c r="K132" i="31"/>
  <c r="D132" i="31"/>
  <c r="K107" i="31"/>
  <c r="D107" i="31"/>
  <c r="K122" i="31"/>
  <c r="D122" i="31"/>
  <c r="K81" i="31"/>
  <c r="D81" i="31"/>
  <c r="K18" i="31"/>
  <c r="D18" i="31"/>
  <c r="K61" i="31"/>
  <c r="D61" i="31"/>
  <c r="O20" i="31"/>
  <c r="D106" i="31"/>
  <c r="K106" i="31"/>
  <c r="D46" i="31"/>
  <c r="K46" i="31"/>
  <c r="D74" i="31"/>
  <c r="K74" i="31"/>
  <c r="D120" i="31"/>
  <c r="K120" i="31"/>
  <c r="D31" i="31"/>
  <c r="K31" i="31"/>
  <c r="D124" i="31"/>
  <c r="K124" i="31"/>
  <c r="K17" i="31"/>
  <c r="D17" i="31"/>
  <c r="K33" i="31"/>
  <c r="D33" i="31"/>
  <c r="K50" i="31"/>
  <c r="D50" i="31"/>
  <c r="D66" i="31"/>
  <c r="K66" i="31"/>
  <c r="K77" i="31"/>
  <c r="D77" i="31"/>
  <c r="K93" i="31"/>
  <c r="D93" i="31"/>
  <c r="D115" i="31"/>
  <c r="K115" i="31"/>
  <c r="O16" i="31"/>
  <c r="K13" i="31"/>
  <c r="D13" i="31"/>
  <c r="D29" i="31"/>
  <c r="K29" i="31"/>
  <c r="K47" i="31"/>
  <c r="D47" i="31"/>
  <c r="D60" i="31"/>
  <c r="K60" i="31"/>
  <c r="D91" i="31"/>
  <c r="K91" i="31"/>
  <c r="K103" i="31"/>
  <c r="D103" i="31"/>
  <c r="D128" i="31"/>
  <c r="K128" i="31"/>
  <c r="K30" i="31"/>
  <c r="D30" i="31"/>
  <c r="K42" i="31"/>
  <c r="D42" i="31"/>
  <c r="D53" i="31"/>
  <c r="K53" i="31"/>
  <c r="D68" i="31"/>
  <c r="K68" i="31"/>
  <c r="K85" i="31"/>
  <c r="D85" i="31"/>
  <c r="O22" i="31"/>
  <c r="K96" i="31"/>
  <c r="D96" i="31"/>
  <c r="D110" i="31"/>
  <c r="K110" i="31"/>
  <c r="K15" i="31"/>
  <c r="D15" i="31"/>
  <c r="D26" i="31"/>
  <c r="K26" i="31"/>
  <c r="K41" i="31"/>
  <c r="D41" i="31"/>
  <c r="D63" i="31"/>
  <c r="K63" i="31"/>
  <c r="K78" i="31"/>
  <c r="D78" i="31"/>
  <c r="D92" i="31"/>
  <c r="K92" i="31"/>
  <c r="D121" i="31"/>
  <c r="O25" i="31"/>
  <c r="K121" i="31"/>
  <c r="K118" i="31"/>
  <c r="D118" i="31"/>
  <c r="K112" i="31"/>
  <c r="D112" i="31"/>
  <c r="K127" i="31"/>
  <c r="D127" i="31"/>
  <c r="K5" i="31" l="1"/>
  <c r="A7" i="31" s="1"/>
  <c r="A41" i="25" s="1"/>
  <c r="N22" i="31"/>
  <c r="N25" i="31"/>
  <c r="N21" i="31"/>
  <c r="N24" i="31"/>
  <c r="N18" i="31"/>
  <c r="N16" i="31"/>
  <c r="N19" i="31"/>
  <c r="A9" i="31"/>
  <c r="A37" i="25" s="1"/>
  <c r="O40" i="31"/>
  <c r="N20" i="31"/>
  <c r="N17" i="31"/>
  <c r="N23" i="31"/>
  <c r="P5" i="31" l="1"/>
  <c r="P6" i="31" s="1"/>
  <c r="Q6" i="31" s="1"/>
  <c r="R6" i="31" s="1"/>
  <c r="R20" i="31"/>
  <c r="K3" i="25"/>
  <c r="M7" i="31"/>
  <c r="B5" i="25" s="1"/>
  <c r="B5" i="63" s="1"/>
  <c r="R18" i="31"/>
  <c r="R22" i="31"/>
  <c r="R24" i="31"/>
  <c r="R19" i="31"/>
  <c r="R21" i="31"/>
  <c r="R23" i="31"/>
  <c r="O41" i="31"/>
  <c r="K6" i="31"/>
  <c r="K4" i="25" s="1"/>
  <c r="R17" i="31"/>
  <c r="A10" i="31"/>
  <c r="A51" i="25" s="1"/>
  <c r="R16" i="31"/>
  <c r="R25" i="31"/>
  <c r="Q5" i="31"/>
  <c r="G33" i="25"/>
  <c r="G9" i="25" l="1"/>
  <c r="B5" i="31"/>
  <c r="R5" i="31"/>
  <c r="B4" i="31"/>
  <c r="B5" i="28"/>
  <c r="E33" i="25"/>
  <c r="E94" i="31" l="1"/>
  <c r="E118" i="31"/>
  <c r="E80" i="31"/>
  <c r="E68" i="31"/>
  <c r="E108" i="31"/>
  <c r="E101" i="31"/>
  <c r="E32" i="31"/>
  <c r="E71" i="31"/>
  <c r="E92" i="31"/>
  <c r="E23" i="31"/>
  <c r="E122" i="31"/>
  <c r="E89" i="31"/>
  <c r="E55" i="31"/>
  <c r="E115" i="31"/>
  <c r="E56" i="31"/>
  <c r="E17" i="31"/>
  <c r="E51" i="31"/>
  <c r="E77" i="31"/>
  <c r="E99" i="31"/>
  <c r="E53" i="31"/>
  <c r="E128" i="31"/>
  <c r="E59" i="31"/>
  <c r="E105" i="31"/>
  <c r="E79" i="31"/>
  <c r="E31" i="31"/>
  <c r="E36" i="31"/>
  <c r="E91" i="31"/>
  <c r="E124" i="31"/>
  <c r="E14" i="31"/>
  <c r="E123" i="31"/>
  <c r="E52" i="31"/>
  <c r="E76" i="31"/>
  <c r="E117" i="31"/>
  <c r="E72" i="31"/>
  <c r="E70" i="31"/>
  <c r="E93" i="31"/>
  <c r="E26" i="31"/>
  <c r="E127" i="31"/>
  <c r="E86" i="31"/>
  <c r="E87" i="31"/>
  <c r="E30" i="31"/>
  <c r="E39" i="31"/>
  <c r="E44" i="31"/>
  <c r="E100" i="31"/>
  <c r="E132" i="31"/>
  <c r="E29" i="31"/>
  <c r="E120" i="31"/>
  <c r="E22" i="31"/>
  <c r="E112" i="31"/>
  <c r="E82" i="31"/>
  <c r="E78" i="31"/>
  <c r="E33" i="31"/>
  <c r="E28" i="31"/>
  <c r="E125" i="31"/>
  <c r="E107" i="31"/>
  <c r="E54" i="31"/>
  <c r="E103" i="31"/>
  <c r="E46" i="31"/>
  <c r="E64" i="31"/>
  <c r="E19" i="31"/>
  <c r="E21" i="31"/>
  <c r="E88" i="31"/>
  <c r="E58" i="31"/>
  <c r="E110" i="31"/>
  <c r="E106" i="31"/>
  <c r="E47" i="31"/>
  <c r="E42" i="31"/>
  <c r="E24" i="31"/>
  <c r="E102" i="31"/>
  <c r="E111" i="31"/>
  <c r="E84" i="31"/>
  <c r="E45" i="31"/>
  <c r="E50" i="31"/>
  <c r="E104" i="31"/>
  <c r="E113" i="31"/>
  <c r="E66" i="31"/>
  <c r="E38" i="31"/>
  <c r="E75" i="31"/>
  <c r="E116" i="31"/>
  <c r="E20" i="31"/>
  <c r="E15" i="31"/>
  <c r="E57" i="31"/>
  <c r="E96" i="31"/>
  <c r="E131" i="31"/>
  <c r="E67" i="31"/>
  <c r="E41" i="31"/>
  <c r="E74" i="31"/>
  <c r="E95" i="31"/>
  <c r="E98" i="31"/>
  <c r="E114" i="31"/>
  <c r="E65" i="31"/>
  <c r="E35" i="31"/>
  <c r="E119" i="31"/>
  <c r="E27" i="31"/>
  <c r="E43" i="31"/>
  <c r="E130" i="31"/>
  <c r="E81" i="31"/>
  <c r="E34" i="31"/>
  <c r="E63" i="31"/>
  <c r="E18" i="31"/>
  <c r="E16" i="31"/>
  <c r="E69" i="31"/>
  <c r="E83" i="31"/>
  <c r="E90" i="31"/>
  <c r="E60" i="31"/>
  <c r="E126" i="31"/>
  <c r="E129" i="31"/>
  <c r="E48" i="31"/>
  <c r="E62" i="31"/>
  <c r="E40" i="31"/>
  <c r="G62" i="31" l="1"/>
  <c r="G129" i="31"/>
  <c r="G60" i="31"/>
  <c r="G83" i="31"/>
  <c r="G16" i="31"/>
  <c r="G63" i="31"/>
  <c r="G81" i="31"/>
  <c r="G43" i="31"/>
  <c r="G119" i="31"/>
  <c r="G65" i="31"/>
  <c r="G98" i="31"/>
  <c r="G74" i="31"/>
  <c r="G67" i="31"/>
  <c r="G96" i="31"/>
  <c r="G15" i="31"/>
  <c r="G116" i="31"/>
  <c r="G38" i="31"/>
  <c r="G113" i="31"/>
  <c r="G50" i="31"/>
  <c r="G84" i="31"/>
  <c r="G102" i="31"/>
  <c r="G42" i="31"/>
  <c r="G106" i="31"/>
  <c r="G58" i="31"/>
  <c r="G21" i="31"/>
  <c r="G64" i="31"/>
  <c r="G103" i="31"/>
  <c r="G107" i="31"/>
  <c r="G28" i="31"/>
  <c r="G78" i="31"/>
  <c r="G112" i="31"/>
  <c r="G120" i="31"/>
  <c r="G40" i="31"/>
  <c r="G100" i="31"/>
  <c r="G39" i="31"/>
  <c r="G87" i="31"/>
  <c r="G127" i="31"/>
  <c r="G93" i="31"/>
  <c r="G72" i="31"/>
  <c r="G76" i="31"/>
  <c r="G123" i="31"/>
  <c r="G124" i="31"/>
  <c r="G36" i="31"/>
  <c r="G79" i="31"/>
  <c r="G59" i="31"/>
  <c r="G53" i="31"/>
  <c r="G77" i="31"/>
  <c r="G17" i="31"/>
  <c r="G115" i="31"/>
  <c r="G89" i="31"/>
  <c r="G23" i="31"/>
  <c r="G71" i="31"/>
  <c r="G101" i="31"/>
  <c r="G68" i="31"/>
  <c r="G118" i="31"/>
  <c r="G126" i="31"/>
  <c r="G69" i="31"/>
  <c r="G18" i="31"/>
  <c r="G34" i="31"/>
  <c r="G130" i="31"/>
  <c r="G27" i="31"/>
  <c r="G35" i="31"/>
  <c r="G114" i="31"/>
  <c r="G95" i="31"/>
  <c r="G41" i="31"/>
  <c r="G131" i="31"/>
  <c r="G57" i="31"/>
  <c r="G20" i="31"/>
  <c r="G75" i="31"/>
  <c r="G66" i="31"/>
  <c r="G104" i="31"/>
  <c r="G45" i="31"/>
  <c r="G111" i="31"/>
  <c r="G24" i="31"/>
  <c r="G47" i="31"/>
  <c r="G110" i="31"/>
  <c r="G88" i="31"/>
  <c r="G19" i="31"/>
  <c r="G46" i="31"/>
  <c r="G54" i="31"/>
  <c r="G125" i="31"/>
  <c r="G33" i="31"/>
  <c r="G82" i="31"/>
  <c r="G22" i="31"/>
  <c r="G29" i="31"/>
  <c r="G48" i="31"/>
  <c r="G90" i="31"/>
  <c r="G132" i="31"/>
  <c r="G44" i="31"/>
  <c r="G30" i="31"/>
  <c r="G86" i="31"/>
  <c r="G26" i="31"/>
  <c r="G70" i="31"/>
  <c r="G117" i="31"/>
  <c r="G52" i="31"/>
  <c r="G14" i="31"/>
  <c r="G91" i="31"/>
  <c r="G31" i="31"/>
  <c r="G105" i="31"/>
  <c r="G128" i="31"/>
  <c r="G99" i="31"/>
  <c r="G51" i="31"/>
  <c r="G56" i="31"/>
  <c r="G55" i="31"/>
  <c r="G122" i="31"/>
  <c r="G92" i="31"/>
  <c r="G32" i="31"/>
  <c r="G108" i="31"/>
  <c r="G80" i="31"/>
  <c r="G94" i="31"/>
  <c r="E13" i="25"/>
  <c r="E22" i="25"/>
  <c r="E14" i="25"/>
  <c r="E16" i="25"/>
  <c r="E19" i="25"/>
  <c r="E20" i="25"/>
  <c r="E17" i="25"/>
  <c r="E15" i="25"/>
  <c r="E18" i="25"/>
  <c r="E21" i="25"/>
  <c r="M19" i="31" l="1"/>
  <c r="E49" i="31"/>
  <c r="E97" i="31"/>
  <c r="M23" i="31"/>
  <c r="E85" i="31"/>
  <c r="M22" i="31"/>
  <c r="E13" i="31"/>
  <c r="M16" i="31"/>
  <c r="M17" i="31"/>
  <c r="E25" i="31"/>
  <c r="M20" i="31"/>
  <c r="E61" i="31"/>
  <c r="M24" i="31"/>
  <c r="E109" i="31"/>
  <c r="E121" i="31"/>
  <c r="M25" i="31"/>
  <c r="E37" i="31"/>
  <c r="M18" i="31"/>
  <c r="E73" i="31"/>
  <c r="M21" i="31"/>
  <c r="G19" i="25"/>
  <c r="G15" i="25"/>
  <c r="G20" i="25"/>
  <c r="G21" i="25"/>
  <c r="G18" i="25"/>
  <c r="G22" i="25"/>
  <c r="G13" i="25"/>
  <c r="G14" i="25"/>
  <c r="G16" i="25"/>
  <c r="G17" i="25"/>
  <c r="P25" i="31" l="1"/>
  <c r="Q25" i="31"/>
  <c r="G61" i="31"/>
  <c r="Q23" i="31"/>
  <c r="P23" i="31"/>
  <c r="G73" i="31"/>
  <c r="G121" i="31"/>
  <c r="Q20" i="31"/>
  <c r="P20" i="31"/>
  <c r="G13" i="31"/>
  <c r="G97" i="31"/>
  <c r="Q21" i="31"/>
  <c r="P21" i="31"/>
  <c r="P16" i="31"/>
  <c r="Q16" i="31"/>
  <c r="P18" i="31"/>
  <c r="Q18" i="31"/>
  <c r="G109" i="31"/>
  <c r="G25" i="31"/>
  <c r="Q22" i="31"/>
  <c r="P22" i="31"/>
  <c r="G49" i="31"/>
  <c r="G37" i="31"/>
  <c r="P24" i="31"/>
  <c r="Q24" i="31"/>
  <c r="P17" i="31"/>
  <c r="Q17" i="31"/>
  <c r="G85" i="31"/>
  <c r="Q19" i="31"/>
  <c r="P19" i="31"/>
  <c r="S41" i="31"/>
  <c r="S40" i="31"/>
  <c r="F9" i="31"/>
  <c r="F7" i="31"/>
  <c r="K144" i="31" l="1"/>
  <c r="D144" i="31"/>
  <c r="D192" i="31"/>
  <c r="K192" i="31"/>
  <c r="D158" i="31"/>
  <c r="K158" i="31"/>
  <c r="K184" i="31"/>
  <c r="D184" i="31"/>
  <c r="K210" i="31"/>
  <c r="D210" i="31"/>
  <c r="K172" i="31"/>
  <c r="D172" i="31"/>
  <c r="K204" i="31"/>
  <c r="D204" i="31"/>
  <c r="K231" i="31"/>
  <c r="K239" i="31"/>
  <c r="D137" i="31"/>
  <c r="K137" i="31"/>
  <c r="D142" i="31"/>
  <c r="K142" i="31"/>
  <c r="D174" i="31"/>
  <c r="K174" i="31"/>
  <c r="K189" i="31"/>
  <c r="D189" i="31"/>
  <c r="D201" i="31"/>
  <c r="K201" i="31"/>
  <c r="K219" i="31"/>
  <c r="D219" i="31"/>
  <c r="K138" i="31"/>
  <c r="D138" i="31"/>
  <c r="K152" i="31"/>
  <c r="D152" i="31"/>
  <c r="D171" i="31"/>
  <c r="K171" i="31"/>
  <c r="D181" i="31"/>
  <c r="O30" i="31"/>
  <c r="K181" i="31"/>
  <c r="D196" i="31"/>
  <c r="K196" i="31"/>
  <c r="K215" i="31"/>
  <c r="D215" i="31"/>
  <c r="K226" i="31"/>
  <c r="D226" i="31"/>
  <c r="K136" i="31"/>
  <c r="D136" i="31"/>
  <c r="K154" i="31"/>
  <c r="D154" i="31"/>
  <c r="K166" i="31"/>
  <c r="D166" i="31"/>
  <c r="K177" i="31"/>
  <c r="D177" i="31"/>
  <c r="D194" i="31"/>
  <c r="K194" i="31"/>
  <c r="D206" i="31"/>
  <c r="K206" i="31"/>
  <c r="K217" i="31"/>
  <c r="O33" i="31"/>
  <c r="D217" i="31"/>
  <c r="K240" i="31"/>
  <c r="K139" i="31"/>
  <c r="D139" i="31"/>
  <c r="K151" i="31"/>
  <c r="D151" i="31"/>
  <c r="D165" i="31"/>
  <c r="K165" i="31"/>
  <c r="K187" i="31"/>
  <c r="D187" i="31"/>
  <c r="D202" i="31"/>
  <c r="K202" i="31"/>
  <c r="D218" i="31"/>
  <c r="K218" i="31"/>
  <c r="K236" i="31"/>
  <c r="D160" i="31"/>
  <c r="K160" i="31"/>
  <c r="K222" i="31"/>
  <c r="D222" i="31"/>
  <c r="K141" i="31"/>
  <c r="D141" i="31"/>
  <c r="K200" i="31"/>
  <c r="D200" i="31"/>
  <c r="D140" i="31"/>
  <c r="K140" i="31"/>
  <c r="K157" i="31"/>
  <c r="O28" i="31"/>
  <c r="D157" i="31"/>
  <c r="D199" i="31"/>
  <c r="K199" i="31"/>
  <c r="K143" i="31"/>
  <c r="D143" i="31"/>
  <c r="D190" i="31"/>
  <c r="K190" i="31"/>
  <c r="O34" i="31"/>
  <c r="K229" i="31"/>
  <c r="D229" i="31"/>
  <c r="D225" i="31"/>
  <c r="K225" i="31"/>
  <c r="K134" i="31"/>
  <c r="D134" i="31"/>
  <c r="D148" i="31"/>
  <c r="K148" i="31"/>
  <c r="D164" i="31"/>
  <c r="K164" i="31"/>
  <c r="K182" i="31"/>
  <c r="D182" i="31"/>
  <c r="D193" i="31"/>
  <c r="O31" i="31"/>
  <c r="K193" i="31"/>
  <c r="K208" i="31"/>
  <c r="D208" i="31"/>
  <c r="K228" i="31"/>
  <c r="D228" i="31"/>
  <c r="K163" i="31"/>
  <c r="D163" i="31"/>
  <c r="K178" i="31"/>
  <c r="D178" i="31"/>
  <c r="K191" i="31"/>
  <c r="D191" i="31"/>
  <c r="D207" i="31"/>
  <c r="K207" i="31"/>
  <c r="D220" i="31"/>
  <c r="K220" i="31"/>
  <c r="K147" i="31"/>
  <c r="D147" i="31"/>
  <c r="D159" i="31"/>
  <c r="K159" i="31"/>
  <c r="O29" i="31"/>
  <c r="K169" i="31"/>
  <c r="D169" i="31"/>
  <c r="D185" i="31"/>
  <c r="K185" i="31"/>
  <c r="K203" i="31"/>
  <c r="D203" i="31"/>
  <c r="D214" i="31"/>
  <c r="K214" i="31"/>
  <c r="D224" i="31"/>
  <c r="K224" i="31"/>
  <c r="D145" i="31"/>
  <c r="K145" i="31"/>
  <c r="O27" i="31"/>
  <c r="K156" i="31"/>
  <c r="D156" i="31"/>
  <c r="K176" i="31"/>
  <c r="D176" i="31"/>
  <c r="D195" i="31"/>
  <c r="K195" i="31"/>
  <c r="D209" i="31"/>
  <c r="K209" i="31"/>
  <c r="K237" i="31"/>
  <c r="K234" i="31"/>
  <c r="D227" i="31"/>
  <c r="K227" i="31"/>
  <c r="K179" i="31"/>
  <c r="D179" i="31"/>
  <c r="K175" i="31"/>
  <c r="D175" i="31"/>
  <c r="K233" i="31"/>
  <c r="K168" i="31"/>
  <c r="D168" i="31"/>
  <c r="D221" i="31"/>
  <c r="K221" i="31"/>
  <c r="D155" i="31"/>
  <c r="K155" i="31"/>
  <c r="D153" i="31"/>
  <c r="K153" i="31"/>
  <c r="K170" i="31"/>
  <c r="D170" i="31"/>
  <c r="D186" i="31"/>
  <c r="K186" i="31"/>
  <c r="D197" i="31"/>
  <c r="K197" i="31"/>
  <c r="K213" i="31"/>
  <c r="D213" i="31"/>
  <c r="K235" i="31"/>
  <c r="K133" i="31"/>
  <c r="D133" i="31"/>
  <c r="O26" i="31"/>
  <c r="K149" i="31"/>
  <c r="D149" i="31"/>
  <c r="K167" i="31"/>
  <c r="D167" i="31"/>
  <c r="D180" i="31"/>
  <c r="K180" i="31"/>
  <c r="K211" i="31"/>
  <c r="D211" i="31"/>
  <c r="K223" i="31"/>
  <c r="D223" i="31"/>
  <c r="D150" i="31"/>
  <c r="K150" i="31"/>
  <c r="D162" i="31"/>
  <c r="K162" i="31"/>
  <c r="K173" i="31"/>
  <c r="D173" i="31"/>
  <c r="K188" i="31"/>
  <c r="D188" i="31"/>
  <c r="D205" i="31"/>
  <c r="K205" i="31"/>
  <c r="O32" i="31"/>
  <c r="K216" i="31"/>
  <c r="D216" i="31"/>
  <c r="K230" i="31"/>
  <c r="K135" i="31"/>
  <c r="D135" i="31"/>
  <c r="K146" i="31"/>
  <c r="D146" i="31"/>
  <c r="D161" i="31"/>
  <c r="K161" i="31"/>
  <c r="D183" i="31"/>
  <c r="K183" i="31"/>
  <c r="K198" i="31"/>
  <c r="D198" i="31"/>
  <c r="D212" i="31"/>
  <c r="K212" i="31"/>
  <c r="K238" i="31"/>
  <c r="K232" i="31"/>
  <c r="Q40" i="31"/>
  <c r="Q41" i="31"/>
  <c r="D7" i="31"/>
  <c r="D9" i="31"/>
  <c r="D230" i="31" l="1"/>
  <c r="D239" i="31"/>
  <c r="C39" i="25"/>
  <c r="C43" i="25"/>
  <c r="N26" i="31"/>
  <c r="N29" i="31"/>
  <c r="N28" i="31"/>
  <c r="D231" i="31"/>
  <c r="K242" i="31"/>
  <c r="K246" i="31"/>
  <c r="N27" i="31"/>
  <c r="K252" i="31"/>
  <c r="N30" i="31"/>
  <c r="N32" i="31"/>
  <c r="D232" i="31"/>
  <c r="D238" i="31"/>
  <c r="D235" i="31"/>
  <c r="D233" i="31"/>
  <c r="D236" i="31"/>
  <c r="K244" i="31"/>
  <c r="K250" i="31"/>
  <c r="K247" i="31"/>
  <c r="K245" i="31"/>
  <c r="D234" i="31"/>
  <c r="D237" i="31"/>
  <c r="K243" i="31"/>
  <c r="K249" i="31"/>
  <c r="N31" i="31"/>
  <c r="K241" i="31"/>
  <c r="D241" i="31"/>
  <c r="O35" i="31"/>
  <c r="K248" i="31"/>
  <c r="D240" i="31"/>
  <c r="N33" i="31"/>
  <c r="K251" i="31"/>
  <c r="F10" i="31"/>
  <c r="R33" i="31" l="1"/>
  <c r="R32" i="31"/>
  <c r="R26" i="31"/>
  <c r="R30" i="31"/>
  <c r="R27" i="31"/>
  <c r="R31" i="31"/>
  <c r="R28" i="31"/>
  <c r="R29" i="31"/>
  <c r="D251" i="31"/>
  <c r="N34" i="31"/>
  <c r="D244" i="31"/>
  <c r="D243" i="31"/>
  <c r="K262" i="31"/>
  <c r="D262" i="31"/>
  <c r="D252" i="31"/>
  <c r="D248" i="31"/>
  <c r="D249" i="31"/>
  <c r="D245" i="31"/>
  <c r="D246" i="31"/>
  <c r="D247" i="31"/>
  <c r="D254" i="31"/>
  <c r="K254" i="31"/>
  <c r="K263" i="31"/>
  <c r="D263" i="31"/>
  <c r="D255" i="31"/>
  <c r="K255" i="31"/>
  <c r="K259" i="31"/>
  <c r="D259" i="31"/>
  <c r="D264" i="31"/>
  <c r="K264" i="31"/>
  <c r="D258" i="31"/>
  <c r="K258" i="31"/>
  <c r="D260" i="31"/>
  <c r="K260" i="31"/>
  <c r="D242" i="31"/>
  <c r="K253" i="31"/>
  <c r="O36" i="31"/>
  <c r="D253" i="31"/>
  <c r="D261" i="31"/>
  <c r="K261" i="31"/>
  <c r="D257" i="31"/>
  <c r="K257" i="31"/>
  <c r="D250" i="31"/>
  <c r="K256" i="31"/>
  <c r="D256" i="31"/>
  <c r="D10" i="31"/>
  <c r="R34" i="31" l="1"/>
  <c r="C53" i="25"/>
  <c r="N36" i="31"/>
  <c r="N35" i="31"/>
  <c r="R35" i="31" l="1"/>
  <c r="R36" i="31"/>
  <c r="E214" i="31" l="1"/>
  <c r="E200" i="31"/>
  <c r="E188" i="31"/>
  <c r="E228" i="31"/>
  <c r="E221" i="31"/>
  <c r="E152" i="31"/>
  <c r="E191" i="31"/>
  <c r="E212" i="31"/>
  <c r="E143" i="31"/>
  <c r="E209" i="31"/>
  <c r="E175" i="31"/>
  <c r="E176" i="31"/>
  <c r="E137" i="31"/>
  <c r="E171" i="31"/>
  <c r="E197" i="31"/>
  <c r="E219" i="31"/>
  <c r="E173" i="31"/>
  <c r="E179" i="31"/>
  <c r="E225" i="31"/>
  <c r="E199" i="31"/>
  <c r="E151" i="31"/>
  <c r="E156" i="31"/>
  <c r="E211" i="31"/>
  <c r="E134" i="31"/>
  <c r="E172" i="31"/>
  <c r="E196" i="31"/>
  <c r="E192" i="31"/>
  <c r="E190" i="31"/>
  <c r="E213" i="31"/>
  <c r="E146" i="31"/>
  <c r="E206" i="31"/>
  <c r="E207" i="31"/>
  <c r="E150" i="31"/>
  <c r="E159" i="31"/>
  <c r="E164" i="31"/>
  <c r="E220" i="31"/>
  <c r="E149" i="31"/>
  <c r="E142" i="31"/>
  <c r="E202" i="31"/>
  <c r="E198" i="31"/>
  <c r="E153" i="31"/>
  <c r="E148" i="31"/>
  <c r="E227" i="31"/>
  <c r="E174" i="31"/>
  <c r="E223" i="31"/>
  <c r="E166" i="31"/>
  <c r="E184" i="31"/>
  <c r="E139" i="31"/>
  <c r="E141" i="31"/>
  <c r="E208" i="31"/>
  <c r="E178" i="31"/>
  <c r="E226" i="31"/>
  <c r="E167" i="31"/>
  <c r="E162" i="31"/>
  <c r="E144" i="31"/>
  <c r="E222" i="31"/>
  <c r="E204" i="31"/>
  <c r="E165" i="31"/>
  <c r="E170" i="31"/>
  <c r="E224" i="31"/>
  <c r="E186" i="31"/>
  <c r="E158" i="31"/>
  <c r="E195" i="31"/>
  <c r="E140" i="31"/>
  <c r="E135" i="31"/>
  <c r="E177" i="31"/>
  <c r="E216" i="31"/>
  <c r="E187" i="31"/>
  <c r="E161" i="31"/>
  <c r="E194" i="31"/>
  <c r="E215" i="31"/>
  <c r="E218" i="31"/>
  <c r="E185" i="31"/>
  <c r="E155" i="31"/>
  <c r="E147" i="31"/>
  <c r="E163" i="31"/>
  <c r="E201" i="31"/>
  <c r="E154" i="31"/>
  <c r="E183" i="31"/>
  <c r="E138" i="31"/>
  <c r="E136" i="31"/>
  <c r="E189" i="31"/>
  <c r="E203" i="31"/>
  <c r="E210" i="31"/>
  <c r="E180" i="31"/>
  <c r="E168" i="31"/>
  <c r="E182" i="31"/>
  <c r="E160" i="31"/>
  <c r="G159" i="31" l="1"/>
  <c r="G196" i="31"/>
  <c r="G179" i="31"/>
  <c r="G137" i="31"/>
  <c r="G221" i="31"/>
  <c r="G182" i="31"/>
  <c r="G180" i="31"/>
  <c r="G203" i="31"/>
  <c r="G136" i="31"/>
  <c r="G183" i="31"/>
  <c r="G201" i="31"/>
  <c r="G163" i="31"/>
  <c r="G185" i="31"/>
  <c r="G218" i="31"/>
  <c r="G194" i="31"/>
  <c r="G187" i="31"/>
  <c r="G216" i="31"/>
  <c r="G135" i="31"/>
  <c r="G158" i="31"/>
  <c r="G170" i="31"/>
  <c r="G204" i="31"/>
  <c r="G222" i="31"/>
  <c r="G162" i="31"/>
  <c r="G226" i="31"/>
  <c r="G178" i="31"/>
  <c r="G141" i="31"/>
  <c r="G184" i="31"/>
  <c r="G223" i="31"/>
  <c r="G227" i="31"/>
  <c r="G148" i="31"/>
  <c r="G198" i="31"/>
  <c r="G207" i="31"/>
  <c r="G213" i="31"/>
  <c r="G199" i="31"/>
  <c r="G197" i="31"/>
  <c r="G143" i="31"/>
  <c r="G188" i="31"/>
  <c r="G168" i="31"/>
  <c r="G210" i="31"/>
  <c r="G189" i="31"/>
  <c r="G138" i="31"/>
  <c r="G154" i="31"/>
  <c r="G147" i="31"/>
  <c r="G155" i="31"/>
  <c r="G215" i="31"/>
  <c r="G161" i="31"/>
  <c r="G177" i="31"/>
  <c r="G140" i="31"/>
  <c r="G195" i="31"/>
  <c r="G186" i="31"/>
  <c r="G224" i="31"/>
  <c r="G165" i="31"/>
  <c r="G144" i="31"/>
  <c r="G167" i="31"/>
  <c r="G208" i="31"/>
  <c r="G139" i="31"/>
  <c r="G166" i="31"/>
  <c r="G174" i="31"/>
  <c r="G153" i="31"/>
  <c r="G202" i="31"/>
  <c r="G142" i="31"/>
  <c r="G149" i="31"/>
  <c r="G160" i="31"/>
  <c r="G220" i="31"/>
  <c r="G192" i="31"/>
  <c r="G156" i="31"/>
  <c r="G173" i="31"/>
  <c r="G209" i="31"/>
  <c r="G191" i="31"/>
  <c r="G164" i="31"/>
  <c r="G150" i="31"/>
  <c r="G206" i="31"/>
  <c r="G146" i="31"/>
  <c r="G190" i="31"/>
  <c r="G172" i="31"/>
  <c r="G134" i="31"/>
  <c r="G211" i="31"/>
  <c r="G151" i="31"/>
  <c r="G225" i="31"/>
  <c r="G219" i="31"/>
  <c r="G171" i="31"/>
  <c r="G176" i="31"/>
  <c r="G175" i="31"/>
  <c r="G212" i="31"/>
  <c r="G152" i="31"/>
  <c r="G228" i="31"/>
  <c r="G200" i="31"/>
  <c r="G214" i="31"/>
  <c r="C246" i="31"/>
  <c r="E234" i="31"/>
  <c r="C251" i="31"/>
  <c r="E239" i="31"/>
  <c r="E236" i="31"/>
  <c r="C248" i="31"/>
  <c r="E233" i="31"/>
  <c r="C245" i="31"/>
  <c r="E232" i="31"/>
  <c r="C244" i="31"/>
  <c r="E240" i="31"/>
  <c r="C252" i="31"/>
  <c r="C247" i="31"/>
  <c r="E235" i="31"/>
  <c r="C250" i="31"/>
  <c r="E238" i="31"/>
  <c r="C243" i="31"/>
  <c r="E231" i="31"/>
  <c r="E230" i="31"/>
  <c r="C242" i="31"/>
  <c r="E237" i="31"/>
  <c r="C249" i="31"/>
  <c r="P40" i="31"/>
  <c r="E29" i="25"/>
  <c r="E28" i="25"/>
  <c r="C9" i="31"/>
  <c r="E31" i="25"/>
  <c r="E27" i="25"/>
  <c r="P41" i="31"/>
  <c r="E26" i="25"/>
  <c r="E25" i="25"/>
  <c r="E30" i="25"/>
  <c r="E24" i="25"/>
  <c r="E23" i="25"/>
  <c r="C7" i="31"/>
  <c r="G238" i="31" l="1"/>
  <c r="G230" i="31"/>
  <c r="G231" i="31"/>
  <c r="G235" i="31"/>
  <c r="G234" i="31"/>
  <c r="G239" i="31"/>
  <c r="G240" i="31"/>
  <c r="G233" i="31"/>
  <c r="G237" i="31"/>
  <c r="G232" i="31"/>
  <c r="G236" i="31"/>
  <c r="G7" i="31"/>
  <c r="G44" i="25" s="1"/>
  <c r="E44" i="25"/>
  <c r="G9" i="31"/>
  <c r="G40" i="25" s="1"/>
  <c r="E40" i="25"/>
  <c r="M32" i="31"/>
  <c r="E205" i="31"/>
  <c r="C261" i="31"/>
  <c r="E261" i="31" s="1"/>
  <c r="E249" i="31"/>
  <c r="E248" i="31"/>
  <c r="C260" i="31"/>
  <c r="E260" i="31" s="1"/>
  <c r="E133" i="31"/>
  <c r="M26" i="31"/>
  <c r="C241" i="31"/>
  <c r="E229" i="31"/>
  <c r="M34" i="31"/>
  <c r="M27" i="31"/>
  <c r="E145" i="31"/>
  <c r="C254" i="31"/>
  <c r="E254" i="31" s="1"/>
  <c r="E242" i="31"/>
  <c r="E252" i="31"/>
  <c r="C264" i="31"/>
  <c r="E264" i="31" s="1"/>
  <c r="E245" i="31"/>
  <c r="C257" i="31"/>
  <c r="E257" i="31" s="1"/>
  <c r="E181" i="31"/>
  <c r="M30" i="31"/>
  <c r="E157" i="31"/>
  <c r="M28" i="31"/>
  <c r="E193" i="31"/>
  <c r="M31" i="31"/>
  <c r="C262" i="31"/>
  <c r="E262" i="31" s="1"/>
  <c r="E250" i="31"/>
  <c r="C263" i="31"/>
  <c r="E263" i="31" s="1"/>
  <c r="E251" i="31"/>
  <c r="C256" i="31"/>
  <c r="E256" i="31" s="1"/>
  <c r="E244" i="31"/>
  <c r="M29" i="31"/>
  <c r="E169" i="31"/>
  <c r="E217" i="31"/>
  <c r="M33" i="31"/>
  <c r="C255" i="31"/>
  <c r="E255" i="31" s="1"/>
  <c r="E243" i="31"/>
  <c r="E247" i="31"/>
  <c r="C259" i="31"/>
  <c r="E259" i="31" s="1"/>
  <c r="C258" i="31"/>
  <c r="E258" i="31" s="1"/>
  <c r="E246" i="31"/>
  <c r="E7" i="31"/>
  <c r="G24" i="25"/>
  <c r="G26" i="25"/>
  <c r="E9" i="31"/>
  <c r="G23" i="25"/>
  <c r="G29" i="25"/>
  <c r="R40" i="31"/>
  <c r="E32" i="25"/>
  <c r="G28" i="25"/>
  <c r="G25" i="25"/>
  <c r="R41" i="31"/>
  <c r="G31" i="25"/>
  <c r="G30" i="25"/>
  <c r="G27" i="25"/>
  <c r="G256" i="31" l="1"/>
  <c r="G245" i="31"/>
  <c r="G246" i="31"/>
  <c r="G243" i="31"/>
  <c r="G251" i="31"/>
  <c r="G264" i="31"/>
  <c r="G248" i="31"/>
  <c r="G262" i="31"/>
  <c r="G260" i="31"/>
  <c r="G258" i="31"/>
  <c r="G255" i="31"/>
  <c r="G263" i="31"/>
  <c r="G252" i="31"/>
  <c r="G249" i="31"/>
  <c r="G247" i="31"/>
  <c r="G254" i="31"/>
  <c r="G259" i="31"/>
  <c r="G244" i="31"/>
  <c r="G250" i="31"/>
  <c r="G257" i="31"/>
  <c r="G242" i="31"/>
  <c r="G261" i="31"/>
  <c r="T40" i="31"/>
  <c r="T41" i="31"/>
  <c r="P27" i="31"/>
  <c r="Q27" i="31"/>
  <c r="Q33" i="31"/>
  <c r="P33" i="31"/>
  <c r="Q34" i="31"/>
  <c r="P34" i="31"/>
  <c r="G133" i="31"/>
  <c r="P26" i="31"/>
  <c r="Q26" i="31"/>
  <c r="P28" i="31"/>
  <c r="Q28" i="31"/>
  <c r="G217" i="31"/>
  <c r="G157" i="31"/>
  <c r="G229" i="31"/>
  <c r="G205" i="31"/>
  <c r="Q29" i="31"/>
  <c r="P29" i="31"/>
  <c r="G193" i="31"/>
  <c r="G181" i="31"/>
  <c r="G169" i="31"/>
  <c r="Q31" i="31"/>
  <c r="P31" i="31"/>
  <c r="P30" i="31"/>
  <c r="Q30" i="31"/>
  <c r="G145" i="31"/>
  <c r="E241" i="31"/>
  <c r="C253" i="31"/>
  <c r="M35" i="31"/>
  <c r="P32" i="31"/>
  <c r="Q32" i="31"/>
  <c r="G32" i="25"/>
  <c r="C10" i="31"/>
  <c r="E54" i="25" l="1"/>
  <c r="G10" i="31"/>
  <c r="G54" i="25" s="1"/>
  <c r="Q35" i="31"/>
  <c r="P35" i="31"/>
  <c r="G241" i="31"/>
  <c r="E253" i="31"/>
  <c r="M36" i="31"/>
  <c r="E10" i="31"/>
  <c r="Q36" i="31" l="1"/>
  <c r="P36" i="31"/>
  <c r="G253" i="31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<sst xmlns="http://schemas.openxmlformats.org/spreadsheetml/2006/main" count="1225" uniqueCount="187">
  <si>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</si>
  <si>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</si>
  <si>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</si>
  <si>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</si>
  <si>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</si>
  <si>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</si>
  <si>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</si>
  <si>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</si>
  <si>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</si>
  <si>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</si>
  <si>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</si>
  <si>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</si>
  <si>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</si>
  <si>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</si>
  <si>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</si>
  <si>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</si>
  <si>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</si>
  <si>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</si>
  <si>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</si>
  <si>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</si>
  <si>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</si>
  <si>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</si>
  <si>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</si>
  <si>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</si>
  <si>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</si>
  <si>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</si>
  <si>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</si>
  <si>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</si>
  <si>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</si>
  <si>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</si>
  <si>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</si>
  <si>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</si>
  <si>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</si>
  <si>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</si>
  <si>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</si>
  <si>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Fixed</t>
  </si>
  <si>
    <t>CF</t>
  </si>
  <si>
    <t>Appendix B</t>
  </si>
  <si>
    <t xml:space="preserve">  Payment Factor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</si>
  <si>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</si>
  <si>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</si>
  <si>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</si>
  <si>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</si>
  <si>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</si>
  <si>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</si>
  <si>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</si>
  <si>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</si>
  <si>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</si>
  <si>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</si>
  <si>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</si>
  <si>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</si>
  <si>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</si>
  <si>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</si>
  <si>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</si>
  <si>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</si>
  <si>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</si>
  <si>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</si>
  <si>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</si>
  <si>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</si>
  <si>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</si>
  <si>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</si>
  <si>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</si>
  <si>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</si>
  <si>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</si>
  <si>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</si>
  <si>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</si>
  <si>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IRP - Utah Greenfield</t>
  </si>
  <si>
    <t>IRP West Side</t>
  </si>
  <si>
    <t>IRP - Wyo NE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</si>
  <si>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</si>
  <si>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</si>
  <si>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</si>
  <si>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</si>
  <si>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</si>
  <si>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</si>
  <si>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</si>
  <si>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</si>
  <si>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</si>
  <si>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</si>
  <si>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</si>
  <si>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</si>
  <si>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</si>
  <si>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</si>
  <si>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</si>
  <si>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</si>
  <si>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</si>
  <si>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</si>
  <si>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</si>
  <si>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</si>
  <si>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</si>
  <si>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Aeolus Wind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</si>
  <si>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</si>
  <si>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</si>
  <si>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</si>
  <si>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</si>
  <si>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</si>
  <si>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</si>
  <si>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</si>
  <si>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</si>
  <si>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 xml:space="preserve">start </t>
  </si>
  <si>
    <t>end</t>
  </si>
  <si>
    <t>2017 IRP Aeolus-Bridger/Anticline Transmission</t>
  </si>
  <si>
    <t>Months In Service</t>
  </si>
  <si>
    <t>#</t>
  </si>
  <si>
    <t>Transfer Capacity (MW)</t>
  </si>
  <si>
    <t>15 Year Starting 2018</t>
  </si>
  <si>
    <t>15 Year Starting 2019</t>
  </si>
  <si>
    <t>20 Year Starting 2019</t>
  </si>
  <si>
    <t>Transmission Deferral (MW)</t>
  </si>
  <si>
    <t>IRP17 Aeolus Trans</t>
  </si>
  <si>
    <t>Retail Revenue Requirement</t>
  </si>
  <si>
    <t>Retail Revenue Requirement
($/kW-year, 2021$)</t>
  </si>
  <si>
    <t>Transmission Deferral %</t>
  </si>
  <si>
    <t>Transmission Upgrade Capacity</t>
  </si>
  <si>
    <t>2017 $</t>
  </si>
  <si>
    <t>2020 $</t>
  </si>
  <si>
    <t>West Side</t>
  </si>
  <si>
    <t>Network Upgrade ($/MWh)</t>
  </si>
  <si>
    <t>First Year real levelized</t>
  </si>
  <si>
    <t>2017 IRP Update Wyoming Wind Resource</t>
  </si>
  <si>
    <t>Plant Costs  - 2017 IRP Update - Table 5.4 &amp; 5.5</t>
  </si>
  <si>
    <t>2021 $</t>
  </si>
  <si>
    <t>2030 $</t>
  </si>
  <si>
    <t>Network Upgrade</t>
  </si>
  <si>
    <t>2017 IRP Update Wyoming DJ Wind Resource</t>
  </si>
  <si>
    <t>2017 IRP Update Utah Wind Resource</t>
  </si>
  <si>
    <t>2036 $</t>
  </si>
  <si>
    <t>2033 $</t>
  </si>
  <si>
    <t>2017 IRP Update ID Wind Resource</t>
  </si>
  <si>
    <t>2035 $</t>
  </si>
  <si>
    <t>2017 IRP Update Walla Walla Wind Resource</t>
  </si>
  <si>
    <t>2017 IRP Update Yakima Wind Resource</t>
  </si>
  <si>
    <t>2017 IRP Update Oregon Wind Resource</t>
  </si>
  <si>
    <t>2032 $</t>
  </si>
  <si>
    <t>2017 IRP Yakima Solar Resource-2030</t>
  </si>
  <si>
    <t>2017 IRP Yakima Solar Resource-2032</t>
  </si>
  <si>
    <t>2017 IRP Yakima Solar Resource-2033</t>
  </si>
  <si>
    <t>2017 IRP Update Utah Solar Resource-2035</t>
  </si>
  <si>
    <t>2017 IRP Update Utah Solar Resource-2033</t>
  </si>
  <si>
    <t>2017 IRP Oregon Solar Resource-2030</t>
  </si>
  <si>
    <t>2017 IRP Oregon Solar Resource-2031</t>
  </si>
  <si>
    <t>2031 $</t>
  </si>
  <si>
    <t>IRP17 WYAE WindCDR2021</t>
  </si>
  <si>
    <t>IRP17 SOregonCal Solar</t>
  </si>
  <si>
    <t>IRP17 UT Wind</t>
  </si>
  <si>
    <t>IRP17 WallaW Wind</t>
  </si>
  <si>
    <t>IRP17 Yakima Wind</t>
  </si>
  <si>
    <t>IRP17 S Oregon Wind</t>
  </si>
  <si>
    <t>Supply Side tables</t>
  </si>
  <si>
    <t>IRP17 Utah South Solar T</t>
  </si>
  <si>
    <t>Year of deferral</t>
  </si>
  <si>
    <t xml:space="preserve">IRP17 Yakima Solar2030 </t>
  </si>
  <si>
    <t>IRP17 Yakima Solar2032</t>
  </si>
  <si>
    <t>IRP17 Yakima Solar2033</t>
  </si>
  <si>
    <t>IRP17 Utah South Solar T2033</t>
  </si>
  <si>
    <t>IRP17 Utah South Solar T2035</t>
  </si>
  <si>
    <t>IRP17 Utah South Solar F2035</t>
  </si>
  <si>
    <t>IRP17 SOregonCal Solar2030'</t>
  </si>
  <si>
    <t>IRP17 SOregonCal Solar2031</t>
  </si>
  <si>
    <t>IRP17 SOregonCal Solar2032</t>
  </si>
  <si>
    <t>IRP17 SOregonCal Solar2033</t>
  </si>
  <si>
    <t>IRP17 Yakima Solar2030</t>
  </si>
  <si>
    <t>if Defferred 1</t>
  </si>
  <si>
    <t>IRP17 Utah South Solar F</t>
  </si>
  <si>
    <t>IRP17 SOregonCal Solar2030</t>
  </si>
  <si>
    <t>Proration Months</t>
  </si>
  <si>
    <t>Proration Months_PTC</t>
  </si>
  <si>
    <t>Discount Rate - 2017 IRP update</t>
  </si>
  <si>
    <t>QF - Sch37 - UT - Solar T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</si>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</sst>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&quot;$&quot;#,##0.000_);[Red]\(&quot;$&quot;#,##0.000\)"/>
    <numFmt numFmtId="179" formatCode="#,##0\ ;\(#,##0\)"/>
    <numFmt numFmtId="180" formatCode="_(* #,##0.0000_);_(* \(#,##0.0000\);_(* &quot;-&quot;??_);_(@_)"/>
    <numFmt numFmtId="181" formatCode="_(* #,##0.000_);[Red]_(* \(#,##0.000\);_(* &quot;-&quot;_);_(@_)"/>
    <numFmt numFmtId="182" formatCode="&quot;$&quot;#,##0.00_)"/>
    <numFmt numFmtId="183" formatCode="#,##0.0000_);\(#,##0.0000\)"/>
  </numFmts>
  <fonts count="38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1"/>
      <color theme="1"/>
      <name val="Times New Roman"/>
      <family val="1"/>
    </font>
    <font>
      <sz val="9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1">
    <xf numFmtId="171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 applyNumberFormat="0" applyFill="0" applyBorder="0" applyAlignment="0">
      <protection locked="0"/>
    </xf>
    <xf numFmtId="41" fontId="5" fillId="0" borderId="0"/>
    <xf numFmtId="171" fontId="5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41" fontId="5" fillId="0" borderId="0"/>
    <xf numFmtId="171" fontId="5" fillId="0" borderId="0"/>
    <xf numFmtId="171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24" fillId="0" borderId="0" applyFont="0" applyFill="0" applyBorder="0" applyProtection="0">
      <alignment horizontal="right"/>
    </xf>
    <xf numFmtId="176" fontId="16" fillId="0" borderId="0" applyNumberFormat="0" applyFill="0" applyBorder="0" applyAlignment="0" applyProtection="0"/>
    <xf numFmtId="0" fontId="14" fillId="0" borderId="20" applyNumberFormat="0" applyBorder="0" applyAlignment="0"/>
    <xf numFmtId="12" fontId="25" fillId="7" borderId="19">
      <alignment horizontal="left"/>
    </xf>
    <xf numFmtId="37" fontId="14" fillId="8" borderId="0" applyNumberFormat="0" applyBorder="0" applyAlignment="0" applyProtection="0"/>
    <xf numFmtId="37" fontId="14" fillId="0" borderId="0"/>
    <xf numFmtId="3" fontId="21" fillId="9" borderId="21" applyProtection="0"/>
    <xf numFmtId="171" fontId="3" fillId="0" borderId="0"/>
    <xf numFmtId="9" fontId="3" fillId="0" borderId="0" applyFont="0" applyFill="0" applyBorder="0" applyAlignment="0" applyProtection="0"/>
    <xf numFmtId="171" fontId="5" fillId="0" borderId="0"/>
    <xf numFmtId="0" fontId="3" fillId="0" borderId="0"/>
    <xf numFmtId="171" fontId="3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</cellStyleXfs>
  <cellXfs count="290">
    <xf numFmtId="171" fontId="0" fillId="0" borderId="0" xfId="0"/>
    <xf numFmtId="171" fontId="6" fillId="0" borderId="0" xfId="0" applyFont="1" applyFill="1" applyAlignment="1">
      <alignment horizontal="centerContinuous"/>
    </xf>
    <xf numFmtId="171" fontId="9" fillId="0" borderId="0" xfId="0" applyFont="1" applyFill="1" applyAlignment="1">
      <alignment horizontal="centerContinuous"/>
    </xf>
    <xf numFmtId="171" fontId="5" fillId="0" borderId="0" xfId="0" applyFont="1" applyFill="1"/>
    <xf numFmtId="171" fontId="7" fillId="0" borderId="0" xfId="0" applyFont="1" applyFill="1" applyAlignment="1">
      <alignment horizontal="centerContinuous"/>
    </xf>
    <xf numFmtId="171" fontId="5" fillId="0" borderId="0" xfId="0" applyFont="1" applyFill="1" applyBorder="1"/>
    <xf numFmtId="171" fontId="5" fillId="0" borderId="0" xfId="0" applyFont="1" applyFill="1" applyAlignment="1">
      <alignment horizontal="center"/>
    </xf>
    <xf numFmtId="8" fontId="5" fillId="0" borderId="0" xfId="0" applyNumberFormat="1" applyFont="1" applyFill="1"/>
    <xf numFmtId="8" fontId="5" fillId="0" borderId="2" xfId="0" applyNumberFormat="1" applyFont="1" applyFill="1" applyBorder="1" applyAlignment="1">
      <alignment horizontal="center"/>
    </xf>
    <xf numFmtId="8" fontId="5" fillId="0" borderId="0" xfId="0" applyNumberFormat="1" applyFont="1" applyFill="1" applyBorder="1" applyAlignment="1">
      <alignment horizontal="center"/>
    </xf>
    <xf numFmtId="171" fontId="5" fillId="0" borderId="0" xfId="0" quotePrefix="1" applyFont="1" applyFill="1"/>
    <xf numFmtId="171" fontId="5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center"/>
    </xf>
    <xf numFmtId="8" fontId="5" fillId="0" borderId="8" xfId="0" applyNumberFormat="1" applyFont="1" applyFill="1" applyBorder="1" applyAlignment="1">
      <alignment horizontal="center"/>
    </xf>
    <xf numFmtId="8" fontId="5" fillId="0" borderId="11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 wrapText="1"/>
    </xf>
    <xf numFmtId="171" fontId="12" fillId="0" borderId="6" xfId="0" quotePrefix="1" applyFont="1" applyFill="1" applyBorder="1" applyAlignment="1">
      <alignment horizontal="center" wrapText="1"/>
    </xf>
    <xf numFmtId="171" fontId="12" fillId="0" borderId="6" xfId="0" applyFont="1" applyFill="1" applyBorder="1" applyAlignment="1">
      <alignment horizontal="center" wrapText="1"/>
    </xf>
    <xf numFmtId="171" fontId="4" fillId="0" borderId="0" xfId="0" applyFont="1" applyFill="1" applyAlignment="1">
      <alignment horizontal="centerContinuous"/>
    </xf>
    <xf numFmtId="171" fontId="4" fillId="0" borderId="5" xfId="0" applyFont="1" applyFill="1" applyBorder="1"/>
    <xf numFmtId="171" fontId="4" fillId="0" borderId="13" xfId="0" applyFont="1" applyFill="1" applyBorder="1" applyAlignment="1">
      <alignment horizontal="center"/>
    </xf>
    <xf numFmtId="171" fontId="4" fillId="0" borderId="6" xfId="0" applyFont="1" applyFill="1" applyBorder="1"/>
    <xf numFmtId="171" fontId="4" fillId="0" borderId="6" xfId="0" applyFont="1" applyFill="1" applyBorder="1" applyAlignment="1">
      <alignment horizontal="center"/>
    </xf>
    <xf numFmtId="8" fontId="1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171" fontId="7" fillId="0" borderId="7" xfId="0" applyFont="1" applyFill="1" applyBorder="1" applyAlignment="1">
      <alignment horizontal="centerContinuous"/>
    </xf>
    <xf numFmtId="171" fontId="14" fillId="2" borderId="0" xfId="0" applyFont="1" applyFill="1" applyAlignment="1">
      <alignment horizontal="centerContinuous"/>
    </xf>
    <xf numFmtId="171" fontId="16" fillId="2" borderId="0" xfId="0" applyFont="1" applyFill="1" applyBorder="1" applyAlignment="1">
      <alignment horizontal="centerContinuous"/>
    </xf>
    <xf numFmtId="170" fontId="14" fillId="2" borderId="0" xfId="1" applyNumberFormat="1" applyFont="1" applyFill="1" applyAlignment="1">
      <alignment horizontal="centerContinuous"/>
    </xf>
    <xf numFmtId="171" fontId="14" fillId="0" borderId="0" xfId="0" applyFont="1" applyFill="1" applyBorder="1"/>
    <xf numFmtId="171" fontId="16" fillId="0" borderId="0" xfId="0" applyFont="1" applyFill="1" applyBorder="1" applyAlignment="1">
      <alignment wrapText="1"/>
    </xf>
    <xf numFmtId="171" fontId="14" fillId="0" borderId="0" xfId="0" applyFont="1" applyFill="1" applyBorder="1" applyAlignment="1">
      <alignment horizontal="center"/>
    </xf>
    <xf numFmtId="168" fontId="14" fillId="0" borderId="0" xfId="0" applyNumberFormat="1" applyFont="1" applyFill="1" applyBorder="1"/>
    <xf numFmtId="2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39" fontId="5" fillId="0" borderId="0" xfId="0" applyNumberFormat="1" applyFont="1" applyFill="1" applyBorder="1" applyAlignment="1">
      <alignment horizontal="center"/>
    </xf>
    <xf numFmtId="171" fontId="4" fillId="0" borderId="0" xfId="0" applyFont="1" applyFill="1" applyBorder="1" applyAlignment="1">
      <alignment horizontal="center"/>
    </xf>
    <xf numFmtId="171" fontId="4" fillId="0" borderId="16" xfId="0" applyFont="1" applyFill="1" applyBorder="1" applyAlignment="1">
      <alignment horizontal="centerContinuous"/>
    </xf>
    <xf numFmtId="167" fontId="0" fillId="0" borderId="0" xfId="8" applyNumberFormat="1" applyFont="1" applyFill="1"/>
    <xf numFmtId="171" fontId="4" fillId="0" borderId="16" xfId="5" applyFont="1" applyFill="1" applyBorder="1" applyAlignment="1">
      <alignment horizontal="centerContinuous"/>
    </xf>
    <xf numFmtId="171" fontId="20" fillId="0" borderId="0" xfId="5" applyFont="1" applyFill="1" applyBorder="1"/>
    <xf numFmtId="2" fontId="5" fillId="0" borderId="2" xfId="0" applyNumberFormat="1" applyFont="1" applyFill="1" applyBorder="1" applyAlignment="1">
      <alignment horizontal="center"/>
    </xf>
    <xf numFmtId="8" fontId="5" fillId="0" borderId="0" xfId="0" quotePrefix="1" applyNumberFormat="1" applyFont="1" applyFill="1" applyBorder="1" applyAlignment="1">
      <alignment horizontal="center"/>
    </xf>
    <xf numFmtId="171" fontId="14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left" indent="1"/>
    </xf>
    <xf numFmtId="171" fontId="5" fillId="0" borderId="0" xfId="0" applyFont="1" applyFill="1" applyAlignment="1">
      <alignment horizontal="left" indent="1"/>
    </xf>
    <xf numFmtId="171" fontId="0" fillId="0" borderId="0" xfId="0" applyFill="1"/>
    <xf numFmtId="43" fontId="0" fillId="0" borderId="0" xfId="1" applyFont="1" applyFill="1"/>
    <xf numFmtId="171" fontId="0" fillId="0" borderId="0" xfId="0" quotePrefix="1" applyFont="1" applyFill="1"/>
    <xf numFmtId="167" fontId="5" fillId="0" borderId="0" xfId="8" applyNumberFormat="1" applyFont="1" applyFill="1" applyAlignment="1">
      <alignment horizontal="center"/>
    </xf>
    <xf numFmtId="41" fontId="5" fillId="0" borderId="0" xfId="11"/>
    <xf numFmtId="41" fontId="5" fillId="0" borderId="0" xfId="11" applyFont="1" applyFill="1"/>
    <xf numFmtId="0" fontId="0" fillId="0" borderId="0" xfId="11" applyNumberFormat="1" applyFont="1" applyFill="1" applyAlignment="1">
      <alignment horizontal="left"/>
    </xf>
    <xf numFmtId="171" fontId="3" fillId="0" borderId="0" xfId="10" applyNumberFormat="1" applyFont="1"/>
    <xf numFmtId="173" fontId="3" fillId="5" borderId="0" xfId="10" applyNumberFormat="1" applyFont="1" applyFill="1"/>
    <xf numFmtId="169" fontId="3" fillId="0" borderId="0" xfId="2" applyNumberFormat="1" applyFont="1"/>
    <xf numFmtId="10" fontId="3" fillId="0" borderId="0" xfId="8" applyNumberFormat="1" applyFont="1"/>
    <xf numFmtId="171" fontId="3" fillId="0" borderId="5" xfId="10" applyNumberFormat="1" applyFont="1" applyBorder="1"/>
    <xf numFmtId="171" fontId="3" fillId="0" borderId="7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Continuous"/>
    </xf>
    <xf numFmtId="171" fontId="3" fillId="0" borderId="4" xfId="10" applyNumberFormat="1" applyFont="1" applyBorder="1" applyAlignment="1">
      <alignment horizontal="centerContinuous"/>
    </xf>
    <xf numFmtId="171" fontId="3" fillId="0" borderId="6" xfId="10" applyNumberFormat="1" applyFont="1" applyBorder="1"/>
    <xf numFmtId="171" fontId="3" fillId="0" borderId="4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"/>
    </xf>
    <xf numFmtId="171" fontId="3" fillId="0" borderId="6" xfId="10" applyNumberFormat="1" applyFont="1" applyBorder="1" applyAlignment="1">
      <alignment horizontal="center"/>
    </xf>
    <xf numFmtId="171" fontId="3" fillId="0" borderId="9" xfId="10" applyNumberFormat="1" applyFont="1" applyBorder="1" applyAlignment="1">
      <alignment horizontal="centerContinuous"/>
    </xf>
    <xf numFmtId="171" fontId="3" fillId="0" borderId="2" xfId="10" applyNumberFormat="1" applyFont="1" applyBorder="1"/>
    <xf numFmtId="41" fontId="3" fillId="0" borderId="8" xfId="10" applyNumberFormat="1" applyFont="1" applyBorder="1"/>
    <xf numFmtId="41" fontId="3" fillId="0" borderId="11" xfId="10" applyNumberFormat="1" applyFont="1" applyBorder="1"/>
    <xf numFmtId="168" fontId="3" fillId="0" borderId="8" xfId="10" applyNumberFormat="1" applyFont="1" applyBorder="1"/>
    <xf numFmtId="0" fontId="3" fillId="0" borderId="0" xfId="10" applyNumberFormat="1" applyFont="1"/>
    <xf numFmtId="17" fontId="3" fillId="0" borderId="5" xfId="10" applyNumberFormat="1" applyFont="1" applyBorder="1" applyAlignment="1">
      <alignment horizontal="center"/>
    </xf>
    <xf numFmtId="171" fontId="3" fillId="0" borderId="0" xfId="10" applyNumberFormat="1" applyFont="1" applyBorder="1"/>
    <xf numFmtId="168" fontId="3" fillId="0" borderId="11" xfId="10" applyNumberFormat="1" applyFont="1" applyBorder="1"/>
    <xf numFmtId="171" fontId="3" fillId="0" borderId="13" xfId="10" applyNumberFormat="1" applyFont="1" applyBorder="1"/>
    <xf numFmtId="17" fontId="3" fillId="0" borderId="13" xfId="10" applyNumberFormat="1" applyFont="1" applyBorder="1" applyAlignment="1">
      <alignment horizontal="center"/>
    </xf>
    <xf numFmtId="171" fontId="3" fillId="0" borderId="1" xfId="10" applyNumberFormat="1" applyFont="1" applyBorder="1"/>
    <xf numFmtId="41" fontId="3" fillId="0" borderId="12" xfId="10" applyNumberFormat="1" applyFont="1" applyBorder="1"/>
    <xf numFmtId="168" fontId="3" fillId="0" borderId="12" xfId="10" applyNumberFormat="1" applyFont="1" applyBorder="1"/>
    <xf numFmtId="17" fontId="3" fillId="0" borderId="6" xfId="10" applyNumberFormat="1" applyFont="1" applyBorder="1" applyAlignment="1">
      <alignment horizontal="center"/>
    </xf>
    <xf numFmtId="171" fontId="3" fillId="0" borderId="0" xfId="10" applyNumberFormat="1" applyFont="1" applyAlignment="1">
      <alignment horizontal="center"/>
    </xf>
    <xf numFmtId="171" fontId="15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1" fontId="0" fillId="0" borderId="0" xfId="0" applyFont="1" applyFill="1"/>
    <xf numFmtId="171" fontId="0" fillId="0" borderId="0" xfId="0" applyFont="1" applyFill="1" applyBorder="1"/>
    <xf numFmtId="1" fontId="0" fillId="0" borderId="0" xfId="6" applyNumberFormat="1" applyFont="1" applyFill="1" applyAlignment="1" applyProtection="1">
      <alignment horizontal="center"/>
      <protection locked="0"/>
    </xf>
    <xf numFmtId="171" fontId="5" fillId="0" borderId="0" xfId="10" applyNumberFormat="1" applyFont="1"/>
    <xf numFmtId="172" fontId="0" fillId="0" borderId="0" xfId="0" applyNumberFormat="1"/>
    <xf numFmtId="171" fontId="19" fillId="6" borderId="0" xfId="10" applyNumberFormat="1" applyFont="1" applyFill="1"/>
    <xf numFmtId="7" fontId="3" fillId="0" borderId="0" xfId="2" applyNumberFormat="1" applyFont="1"/>
    <xf numFmtId="171" fontId="3" fillId="0" borderId="5" xfId="10" applyNumberFormat="1" applyFont="1" applyBorder="1" applyAlignment="1">
      <alignment horizontal="center"/>
    </xf>
    <xf numFmtId="174" fontId="3" fillId="0" borderId="0" xfId="8" applyNumberFormat="1" applyFont="1"/>
    <xf numFmtId="171" fontId="8" fillId="0" borderId="0" xfId="0" applyFont="1" applyFill="1"/>
    <xf numFmtId="171" fontId="16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1" fontId="16" fillId="2" borderId="0" xfId="0" applyFont="1" applyFill="1" applyAlignment="1">
      <alignment horizontal="centerContinuous"/>
    </xf>
    <xf numFmtId="171" fontId="8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1" fontId="8" fillId="0" borderId="0" xfId="0" applyFont="1" applyFill="1" applyBorder="1" applyAlignment="1">
      <alignment horizontal="center"/>
    </xf>
    <xf numFmtId="171" fontId="14" fillId="2" borderId="0" xfId="0" applyFont="1" applyFill="1" applyBorder="1" applyAlignment="1">
      <alignment horizontal="centerContinuous" wrapText="1"/>
    </xf>
    <xf numFmtId="171" fontId="8" fillId="0" borderId="0" xfId="0" applyFont="1" applyFill="1" applyAlignment="1">
      <alignment horizontal="center"/>
    </xf>
    <xf numFmtId="171" fontId="14" fillId="0" borderId="15" xfId="0" applyFont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171" fontId="8" fillId="4" borderId="14" xfId="0" applyFont="1" applyFill="1" applyBorder="1"/>
    <xf numFmtId="0" fontId="4" fillId="0" borderId="0" xfId="0" applyNumberFormat="1" applyFont="1" applyFill="1" applyAlignment="1"/>
    <xf numFmtId="171" fontId="15" fillId="0" borderId="0" xfId="10" applyNumberFormat="1" applyFont="1"/>
    <xf numFmtId="177" fontId="5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3" fillId="0" borderId="0" xfId="10" applyNumberFormat="1" applyFont="1"/>
    <xf numFmtId="167" fontId="3" fillId="5" borderId="0" xfId="8" applyNumberFormat="1" applyFont="1" applyFill="1"/>
    <xf numFmtId="171" fontId="27" fillId="0" borderId="0" xfId="0" applyFont="1"/>
    <xf numFmtId="171" fontId="27" fillId="0" borderId="7" xfId="0" applyFont="1" applyBorder="1"/>
    <xf numFmtId="167" fontId="26" fillId="0" borderId="7" xfId="24" applyNumberFormat="1" applyFont="1" applyFill="1" applyBorder="1"/>
    <xf numFmtId="171" fontId="26" fillId="0" borderId="0" xfId="0" applyFont="1"/>
    <xf numFmtId="9" fontId="26" fillId="0" borderId="0" xfId="8" applyFont="1"/>
    <xf numFmtId="43" fontId="3" fillId="0" borderId="0" xfId="10" applyNumberFormat="1" applyFont="1"/>
    <xf numFmtId="171" fontId="28" fillId="0" borderId="0" xfId="10" applyNumberFormat="1" applyFont="1"/>
    <xf numFmtId="171" fontId="6" fillId="0" borderId="0" xfId="25" applyFont="1" applyFill="1" applyAlignment="1">
      <alignment horizontal="centerContinuous"/>
    </xf>
    <xf numFmtId="171" fontId="5" fillId="0" borderId="0" xfId="25" applyFont="1" applyFill="1" applyAlignment="1">
      <alignment horizontal="centerContinuous"/>
    </xf>
    <xf numFmtId="171" fontId="5" fillId="0" borderId="0" xfId="25" applyFont="1" applyFill="1"/>
    <xf numFmtId="171" fontId="5" fillId="0" borderId="0" xfId="25" applyFont="1" applyFill="1" applyBorder="1" applyAlignment="1">
      <alignment horizontal="centerContinuous"/>
    </xf>
    <xf numFmtId="171" fontId="5" fillId="0" borderId="0" xfId="25" applyFont="1" applyFill="1" applyBorder="1"/>
    <xf numFmtId="171" fontId="4" fillId="0" borderId="5" xfId="25" applyFont="1" applyFill="1" applyBorder="1" applyAlignment="1">
      <alignment horizontal="center"/>
    </xf>
    <xf numFmtId="171" fontId="4" fillId="0" borderId="5" xfId="25" applyFont="1" applyFill="1" applyBorder="1" applyAlignment="1">
      <alignment horizontal="center" wrapText="1"/>
    </xf>
    <xf numFmtId="171" fontId="9" fillId="0" borderId="6" xfId="25" applyFont="1" applyFill="1" applyBorder="1" applyAlignment="1">
      <alignment horizontal="centerContinuous"/>
    </xf>
    <xf numFmtId="171" fontId="12" fillId="0" borderId="6" xfId="25" quotePrefix="1" applyFont="1" applyFill="1" applyBorder="1" applyAlignment="1">
      <alignment horizontal="center" wrapText="1"/>
    </xf>
    <xf numFmtId="171" fontId="12" fillId="0" borderId="6" xfId="25" applyFont="1" applyFill="1" applyBorder="1" applyAlignment="1">
      <alignment horizontal="center" wrapText="1"/>
    </xf>
    <xf numFmtId="171" fontId="8" fillId="0" borderId="0" xfId="25" quotePrefix="1" applyFont="1" applyFill="1" applyBorder="1" applyAlignment="1">
      <alignment horizontal="center"/>
    </xf>
    <xf numFmtId="0" fontId="5" fillId="0" borderId="0" xfId="25" applyNumberFormat="1" applyFont="1" applyFill="1"/>
    <xf numFmtId="6" fontId="5" fillId="0" borderId="0" xfId="25" applyNumberFormat="1" applyFont="1" applyFill="1" applyAlignment="1">
      <alignment horizontal="right"/>
    </xf>
    <xf numFmtId="8" fontId="5" fillId="0" borderId="0" xfId="25" applyNumberFormat="1" applyFont="1" applyFill="1" applyAlignment="1">
      <alignment horizontal="right"/>
    </xf>
    <xf numFmtId="8" fontId="5" fillId="0" borderId="0" xfId="25" applyNumberFormat="1" applyFont="1" applyFill="1"/>
    <xf numFmtId="8" fontId="5" fillId="0" borderId="0" xfId="25" applyNumberFormat="1" applyFont="1" applyFill="1" applyBorder="1"/>
    <xf numFmtId="178" fontId="5" fillId="0" borderId="0" xfId="25" applyNumberFormat="1" applyFont="1" applyFill="1" applyAlignment="1">
      <alignment horizontal="right"/>
    </xf>
    <xf numFmtId="165" fontId="5" fillId="0" borderId="0" xfId="25" applyNumberFormat="1" applyFont="1" applyFill="1" applyAlignment="1">
      <alignment horizontal="center"/>
    </xf>
    <xf numFmtId="171" fontId="5" fillId="0" borderId="0" xfId="25" quotePrefix="1" applyFont="1" applyFill="1"/>
    <xf numFmtId="0" fontId="5" fillId="0" borderId="0" xfId="26" applyFont="1"/>
    <xf numFmtId="14" fontId="5" fillId="0" borderId="0" xfId="27" applyNumberFormat="1" applyFont="1"/>
    <xf numFmtId="0" fontId="5" fillId="0" borderId="0" xfId="25" applyNumberFormat="1" applyFont="1" applyFill="1" applyBorder="1"/>
    <xf numFmtId="165" fontId="5" fillId="0" borderId="0" xfId="25" applyNumberFormat="1" applyFont="1" applyFill="1" applyBorder="1" applyAlignment="1">
      <alignment horizontal="center"/>
    </xf>
    <xf numFmtId="8" fontId="5" fillId="0" borderId="0" xfId="25" applyNumberFormat="1" applyFont="1" applyFill="1" applyBorder="1" applyAlignment="1">
      <alignment horizontal="right"/>
    </xf>
    <xf numFmtId="8" fontId="5" fillId="0" borderId="0" xfId="25" applyNumberFormat="1" applyFont="1" applyFill="1" applyAlignment="1">
      <alignment horizontal="center"/>
    </xf>
    <xf numFmtId="171" fontId="7" fillId="0" borderId="0" xfId="25" applyFont="1" applyFill="1" applyAlignment="1">
      <alignment horizontal="centerContinuous"/>
    </xf>
    <xf numFmtId="171" fontId="4" fillId="0" borderId="0" xfId="25" applyFont="1" applyFill="1" applyAlignment="1">
      <alignment horizontal="centerContinuous"/>
    </xf>
    <xf numFmtId="171" fontId="5" fillId="0" borderId="0" xfId="25" applyFont="1" applyFill="1" applyAlignment="1">
      <alignment horizontal="center"/>
    </xf>
    <xf numFmtId="41" fontId="5" fillId="0" borderId="0" xfId="4" applyFont="1" applyFill="1"/>
    <xf numFmtId="171" fontId="4" fillId="0" borderId="17" xfId="25" applyFont="1" applyFill="1" applyBorder="1" applyAlignment="1">
      <alignment horizontal="centerContinuous"/>
    </xf>
    <xf numFmtId="171" fontId="5" fillId="0" borderId="17" xfId="25" applyFont="1" applyFill="1" applyBorder="1"/>
    <xf numFmtId="171" fontId="5" fillId="0" borderId="18" xfId="25" applyFont="1" applyFill="1" applyBorder="1"/>
    <xf numFmtId="171" fontId="4" fillId="0" borderId="16" xfId="25" applyFont="1" applyFill="1" applyBorder="1" applyAlignment="1">
      <alignment horizontal="center"/>
    </xf>
    <xf numFmtId="171" fontId="4" fillId="0" borderId="17" xfId="5" applyFont="1" applyFill="1" applyBorder="1" applyAlignment="1">
      <alignment horizontal="centerContinuous"/>
    </xf>
    <xf numFmtId="171" fontId="5" fillId="0" borderId="17" xfId="25" applyFont="1" applyFill="1" applyBorder="1" applyAlignment="1">
      <alignment horizontal="centerContinuous"/>
    </xf>
    <xf numFmtId="8" fontId="5" fillId="0" borderId="0" xfId="2" applyNumberFormat="1" applyFont="1" applyFill="1"/>
    <xf numFmtId="179" fontId="29" fillId="0" borderId="0" xfId="28" applyNumberFormat="1" applyAlignment="1" applyProtection="1"/>
    <xf numFmtId="1" fontId="5" fillId="0" borderId="0" xfId="6" applyNumberFormat="1" applyFont="1" applyFill="1" applyAlignment="1" applyProtection="1">
      <alignment horizontal="center"/>
      <protection locked="0"/>
    </xf>
    <xf numFmtId="179" fontId="30" fillId="0" borderId="0" xfId="0" applyNumberFormat="1" applyFont="1"/>
    <xf numFmtId="172" fontId="4" fillId="0" borderId="0" xfId="25" applyNumberFormat="1" applyFont="1" applyFill="1"/>
    <xf numFmtId="172" fontId="5" fillId="0" borderId="0" xfId="25" applyNumberFormat="1" applyFont="1" applyFill="1"/>
    <xf numFmtId="167" fontId="5" fillId="0" borderId="0" xfId="8" applyNumberFormat="1" applyFont="1" applyFill="1"/>
    <xf numFmtId="164" fontId="5" fillId="0" borderId="0" xfId="25" applyNumberFormat="1" applyFont="1" applyFill="1"/>
    <xf numFmtId="174" fontId="5" fillId="0" borderId="0" xfId="25" applyNumberFormat="1" applyFont="1" applyFill="1" applyBorder="1"/>
    <xf numFmtId="0" fontId="0" fillId="0" borderId="0" xfId="0" applyNumberFormat="1" applyFont="1"/>
    <xf numFmtId="44" fontId="26" fillId="0" borderId="0" xfId="2" applyFont="1" applyFill="1"/>
    <xf numFmtId="174" fontId="31" fillId="0" borderId="0" xfId="0" applyNumberFormat="1" applyFont="1" applyFill="1" applyProtection="1">
      <protection locked="0"/>
    </xf>
    <xf numFmtId="9" fontId="5" fillId="0" borderId="0" xfId="25" applyNumberFormat="1" applyFont="1" applyFill="1"/>
    <xf numFmtId="43" fontId="5" fillId="0" borderId="0" xfId="2" applyNumberFormat="1" applyFont="1" applyFill="1"/>
    <xf numFmtId="167" fontId="5" fillId="0" borderId="0" xfId="25" applyNumberFormat="1" applyFont="1" applyFill="1"/>
    <xf numFmtId="43" fontId="5" fillId="0" borderId="0" xfId="25" applyNumberFormat="1" applyFont="1" applyFill="1" applyBorder="1" applyAlignment="1">
      <alignment horizontal="right"/>
    </xf>
    <xf numFmtId="10" fontId="5" fillId="0" borderId="0" xfId="8" applyNumberFormat="1" applyFont="1" applyFill="1"/>
    <xf numFmtId="172" fontId="5" fillId="0" borderId="0" xfId="25" applyNumberFormat="1" applyFont="1" applyFill="1" applyBorder="1"/>
    <xf numFmtId="171" fontId="5" fillId="0" borderId="0" xfId="25" applyNumberFormat="1" applyFont="1" applyFill="1"/>
    <xf numFmtId="171" fontId="5" fillId="0" borderId="0" xfId="25" applyNumberFormat="1" applyFont="1" applyFill="1" applyAlignment="1">
      <alignment horizontal="right"/>
    </xf>
    <xf numFmtId="171" fontId="5" fillId="0" borderId="0" xfId="6" applyNumberFormat="1" applyFont="1" applyFill="1" applyAlignment="1" applyProtection="1">
      <alignment horizontal="center"/>
      <protection locked="0"/>
    </xf>
    <xf numFmtId="171" fontId="5" fillId="0" borderId="0" xfId="25" applyNumberFormat="1" applyFont="1" applyFill="1" applyBorder="1"/>
    <xf numFmtId="43" fontId="5" fillId="0" borderId="0" xfId="25" applyNumberFormat="1" applyFont="1" applyFill="1" applyAlignment="1">
      <alignment horizontal="right"/>
    </xf>
    <xf numFmtId="174" fontId="30" fillId="0" borderId="0" xfId="8" applyNumberFormat="1" applyFont="1"/>
    <xf numFmtId="2" fontId="5" fillId="0" borderId="0" xfId="6" applyNumberFormat="1" applyFont="1" applyFill="1" applyAlignment="1" applyProtection="1">
      <alignment horizontal="center"/>
      <protection locked="0"/>
    </xf>
    <xf numFmtId="171" fontId="4" fillId="0" borderId="0" xfId="25" applyFont="1" applyFill="1" applyBorder="1" applyAlignment="1">
      <alignment horizontal="center" wrapText="1"/>
    </xf>
    <xf numFmtId="172" fontId="3" fillId="0" borderId="0" xfId="10" applyNumberFormat="1" applyFont="1"/>
    <xf numFmtId="0" fontId="5" fillId="0" borderId="0" xfId="0" applyNumberFormat="1" applyFont="1" applyFill="1" applyBorder="1" applyAlignment="1">
      <alignment horizontal="center"/>
    </xf>
    <xf numFmtId="171" fontId="4" fillId="0" borderId="0" xfId="0" applyFont="1" applyAlignment="1">
      <alignment horizontal="left"/>
    </xf>
    <xf numFmtId="167" fontId="0" fillId="0" borderId="0" xfId="8" applyNumberFormat="1" applyFont="1"/>
    <xf numFmtId="171" fontId="26" fillId="0" borderId="0" xfId="0" applyFont="1" applyFill="1"/>
    <xf numFmtId="6" fontId="5" fillId="6" borderId="0" xfId="2" applyNumberFormat="1" applyFont="1" applyFill="1"/>
    <xf numFmtId="9" fontId="5" fillId="6" borderId="0" xfId="25" applyNumberFormat="1" applyFont="1" applyFill="1"/>
    <xf numFmtId="171" fontId="0" fillId="0" borderId="0" xfId="0" applyNumberFormat="1"/>
    <xf numFmtId="171" fontId="5" fillId="0" borderId="1" xfId="0" applyFont="1" applyFill="1" applyBorder="1" applyAlignment="1">
      <alignment horizontal="center"/>
    </xf>
    <xf numFmtId="171" fontId="5" fillId="0" borderId="1" xfId="0" quotePrefix="1" applyFont="1" applyFill="1" applyBorder="1" applyAlignment="1">
      <alignment horizontal="center"/>
    </xf>
    <xf numFmtId="171" fontId="3" fillId="0" borderId="0" xfId="10" applyNumberFormat="1" applyFont="1" applyAlignment="1">
      <alignment horizontal="left" vertical="top"/>
    </xf>
    <xf numFmtId="180" fontId="3" fillId="0" borderId="0" xfId="10" applyNumberFormat="1" applyFont="1"/>
    <xf numFmtId="171" fontId="3" fillId="0" borderId="0" xfId="10" applyNumberFormat="1" applyFont="1" applyFill="1"/>
    <xf numFmtId="173" fontId="0" fillId="0" borderId="0" xfId="0" applyNumberFormat="1"/>
    <xf numFmtId="171" fontId="3" fillId="10" borderId="0" xfId="10" applyNumberFormat="1" applyFont="1" applyFill="1" applyBorder="1"/>
    <xf numFmtId="41" fontId="3" fillId="10" borderId="11" xfId="10" applyNumberFormat="1" applyFont="1" applyFill="1" applyBorder="1"/>
    <xf numFmtId="168" fontId="3" fillId="10" borderId="11" xfId="10" applyNumberFormat="1" applyFont="1" applyFill="1" applyBorder="1"/>
    <xf numFmtId="171" fontId="3" fillId="10" borderId="1" xfId="10" applyNumberFormat="1" applyFont="1" applyFill="1" applyBorder="1"/>
    <xf numFmtId="41" fontId="3" fillId="10" borderId="12" xfId="10" applyNumberFormat="1" applyFont="1" applyFill="1" applyBorder="1"/>
    <xf numFmtId="168" fontId="3" fillId="10" borderId="12" xfId="10" applyNumberFormat="1" applyFont="1" applyFill="1" applyBorder="1"/>
    <xf numFmtId="171" fontId="3" fillId="10" borderId="2" xfId="10" applyNumberFormat="1" applyFont="1" applyFill="1" applyBorder="1"/>
    <xf numFmtId="41" fontId="3" fillId="10" borderId="8" xfId="10" applyNumberFormat="1" applyFont="1" applyFill="1" applyBorder="1"/>
    <xf numFmtId="168" fontId="3" fillId="10" borderId="8" xfId="10" applyNumberFormat="1" applyFont="1" applyFill="1" applyBorder="1"/>
    <xf numFmtId="6" fontId="5" fillId="0" borderId="0" xfId="26" applyNumberFormat="1" applyFont="1"/>
    <xf numFmtId="181" fontId="5" fillId="0" borderId="0" xfId="25" applyNumberFormat="1" applyFont="1" applyFill="1"/>
    <xf numFmtId="43" fontId="5" fillId="0" borderId="0" xfId="29" applyFont="1" applyFill="1"/>
    <xf numFmtId="0" fontId="5" fillId="0" borderId="0" xfId="25" applyNumberFormat="1" applyFont="1" applyFill="1" applyBorder="1" applyAlignment="1">
      <alignment horizontal="right"/>
    </xf>
    <xf numFmtId="171" fontId="32" fillId="0" borderId="0" xfId="0" applyFont="1" applyAlignment="1">
      <alignment horizontal="center"/>
    </xf>
    <xf numFmtId="171" fontId="4" fillId="0" borderId="0" xfId="0" applyFont="1" applyAlignment="1">
      <alignment vertical="top" wrapText="1"/>
    </xf>
    <xf numFmtId="171" fontId="4" fillId="0" borderId="0" xfId="0" applyFont="1" applyAlignment="1">
      <alignment horizontal="left" vertical="top" wrapText="1"/>
    </xf>
    <xf numFmtId="17" fontId="3" fillId="10" borderId="0" xfId="10" applyNumberFormat="1" applyFont="1" applyFill="1"/>
    <xf numFmtId="17" fontId="3" fillId="10" borderId="5" xfId="10" applyNumberFormat="1" applyFont="1" applyFill="1" applyBorder="1" applyAlignment="1">
      <alignment horizontal="center"/>
    </xf>
    <xf numFmtId="17" fontId="3" fillId="10" borderId="13" xfId="10" applyNumberFormat="1" applyFont="1" applyFill="1" applyBorder="1" applyAlignment="1">
      <alignment horizontal="center"/>
    </xf>
    <xf numFmtId="17" fontId="3" fillId="10" borderId="6" xfId="1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82" fontId="5" fillId="0" borderId="0" xfId="0" applyNumberFormat="1" applyFont="1" applyFill="1" applyBorder="1" applyAlignment="1">
      <alignment horizontal="center"/>
    </xf>
    <xf numFmtId="8" fontId="5" fillId="0" borderId="0" xfId="25" applyNumberFormat="1" applyFont="1" applyFill="1" applyAlignment="1">
      <alignment horizontal="right" vertical="center"/>
    </xf>
    <xf numFmtId="171" fontId="15" fillId="0" borderId="0" xfId="10" applyNumberFormat="1" applyFont="1" applyAlignment="1">
      <alignment horizontal="right"/>
    </xf>
    <xf numFmtId="171" fontId="0" fillId="0" borderId="0" xfId="0" applyAlignment="1">
      <alignment wrapText="1"/>
    </xf>
    <xf numFmtId="179" fontId="33" fillId="0" borderId="0" xfId="0" applyNumberFormat="1" applyFont="1"/>
    <xf numFmtId="171" fontId="34" fillId="0" borderId="0" xfId="25" applyFont="1" applyFill="1"/>
    <xf numFmtId="9" fontId="34" fillId="0" borderId="0" xfId="8" applyFont="1" applyFill="1"/>
    <xf numFmtId="172" fontId="5" fillId="0" borderId="0" xfId="25" applyNumberFormat="1" applyFont="1" applyFill="1" applyAlignment="1">
      <alignment horizontal="right"/>
    </xf>
    <xf numFmtId="43" fontId="5" fillId="0" borderId="0" xfId="25" applyNumberFormat="1" applyFont="1" applyFill="1"/>
    <xf numFmtId="9" fontId="34" fillId="0" borderId="0" xfId="25" applyNumberFormat="1" applyFont="1" applyFill="1"/>
    <xf numFmtId="179" fontId="30" fillId="0" borderId="0" xfId="0" applyNumberFormat="1" applyFont="1" applyFill="1"/>
    <xf numFmtId="174" fontId="30" fillId="0" borderId="0" xfId="8" applyNumberFormat="1" applyFont="1" applyFill="1"/>
    <xf numFmtId="171" fontId="5" fillId="0" borderId="0" xfId="0" applyFont="1" applyFill="1" applyAlignment="1">
      <alignment wrapText="1"/>
    </xf>
    <xf numFmtId="171" fontId="5" fillId="0" borderId="0" xfId="0" applyFont="1" applyFill="1" applyAlignment="1">
      <alignment horizontal="center" wrapText="1"/>
    </xf>
    <xf numFmtId="171" fontId="5" fillId="0" borderId="0" xfId="0" applyFont="1" applyFill="1" applyBorder="1" applyAlignment="1">
      <alignment horizontal="center" wrapText="1"/>
    </xf>
    <xf numFmtId="171" fontId="4" fillId="0" borderId="0" xfId="0" applyFont="1" applyFill="1" applyBorder="1" applyAlignment="1">
      <alignment horizontal="center" wrapText="1"/>
    </xf>
    <xf numFmtId="167" fontId="5" fillId="0" borderId="0" xfId="8" applyNumberFormat="1" applyFont="1" applyFill="1" applyAlignment="1">
      <alignment horizontal="center" wrapText="1"/>
    </xf>
    <xf numFmtId="2" fontId="5" fillId="0" borderId="0" xfId="0" applyNumberFormat="1" applyFont="1" applyFill="1" applyAlignment="1">
      <alignment horizontal="center" wrapText="1"/>
    </xf>
    <xf numFmtId="171" fontId="0" fillId="0" borderId="0" xfId="0" applyFill="1" applyAlignment="1">
      <alignment wrapText="1"/>
    </xf>
    <xf numFmtId="171" fontId="27" fillId="0" borderId="6" xfId="0" applyFont="1" applyBorder="1" applyAlignment="1">
      <alignment horizontal="center" wrapText="1"/>
    </xf>
    <xf numFmtId="171" fontId="26" fillId="0" borderId="6" xfId="0" applyFont="1" applyFill="1" applyBorder="1" applyAlignment="1">
      <alignment horizontal="center" wrapText="1"/>
    </xf>
    <xf numFmtId="167" fontId="5" fillId="6" borderId="0" xfId="25" applyNumberFormat="1" applyFont="1" applyFill="1"/>
    <xf numFmtId="171" fontId="0" fillId="0" borderId="0" xfId="0" applyAlignment="1">
      <alignment wrapText="1"/>
    </xf>
    <xf numFmtId="8" fontId="5" fillId="0" borderId="0" xfId="8" applyNumberFormat="1" applyFont="1" applyFill="1"/>
    <xf numFmtId="171" fontId="0" fillId="0" borderId="0" xfId="0" applyAlignment="1">
      <alignment wrapText="1"/>
    </xf>
    <xf numFmtId="183" fontId="0" fillId="0" borderId="0" xfId="1" applyNumberFormat="1" applyFont="1"/>
    <xf numFmtId="171" fontId="0" fillId="11" borderId="0" xfId="0" applyFill="1" applyAlignment="1">
      <alignment wrapText="1"/>
    </xf>
    <xf numFmtId="167" fontId="23" fillId="0" borderId="0" xfId="8" applyNumberFormat="1" applyFont="1" applyFill="1" applyAlignment="1">
      <alignment wrapText="1"/>
    </xf>
    <xf numFmtId="171" fontId="15" fillId="0" borderId="7" xfId="23" applyFont="1" applyFill="1" applyBorder="1" applyAlignment="1">
      <alignment horizontal="center" wrapText="1"/>
    </xf>
    <xf numFmtId="171" fontId="4" fillId="0" borderId="0" xfId="0" applyFont="1" applyAlignment="1">
      <alignment wrapText="1"/>
    </xf>
    <xf numFmtId="171" fontId="5" fillId="0" borderId="0" xfId="25" applyFont="1" applyFill="1" applyAlignment="1">
      <alignment wrapText="1"/>
    </xf>
    <xf numFmtId="171" fontId="5" fillId="0" borderId="0" xfId="0" applyFont="1" applyFill="1" applyAlignment="1">
      <alignment horizontal="center"/>
    </xf>
    <xf numFmtId="171" fontId="35" fillId="0" borderId="0" xfId="0" applyFont="1" applyFill="1" applyAlignment="1">
      <alignment horizontal="centerContinuous"/>
    </xf>
    <xf numFmtId="171" fontId="36" fillId="0" borderId="0" xfId="0" applyFont="1" applyFill="1" applyAlignment="1">
      <alignment horizontal="centerContinuous"/>
    </xf>
    <xf numFmtId="171" fontId="6" fillId="0" borderId="0" xfId="0" applyFont="1" applyFill="1" applyBorder="1" applyAlignment="1">
      <alignment horizontal="centerContinuous"/>
    </xf>
    <xf numFmtId="171" fontId="7" fillId="0" borderId="0" xfId="0" applyFont="1" applyFill="1" applyBorder="1" applyAlignment="1">
      <alignment horizontal="centerContinuous"/>
    </xf>
    <xf numFmtId="171" fontId="5" fillId="0" borderId="0" xfId="0" quotePrefix="1" applyFont="1" applyFill="1" applyBorder="1" applyAlignment="1">
      <alignment horizontal="center"/>
    </xf>
    <xf numFmtId="8" fontId="37" fillId="0" borderId="0" xfId="0" applyNumberFormat="1" applyFont="1" applyFill="1" applyAlignment="1">
      <alignment horizontal="center"/>
    </xf>
    <xf numFmtId="8" fontId="37" fillId="0" borderId="0" xfId="0" applyNumberFormat="1" applyFont="1" applyFill="1" applyBorder="1" applyAlignment="1">
      <alignment horizontal="left"/>
    </xf>
    <xf numFmtId="171" fontId="5" fillId="0" borderId="22" xfId="0" applyFont="1" applyFill="1" applyBorder="1" applyAlignment="1">
      <alignment horizontal="center"/>
    </xf>
    <xf numFmtId="171" fontId="5" fillId="0" borderId="5" xfId="0" applyFont="1" applyFill="1" applyBorder="1" applyAlignment="1">
      <alignment horizontal="centerContinuous"/>
    </xf>
    <xf numFmtId="171" fontId="5" fillId="0" borderId="5" xfId="0" quotePrefix="1" applyFont="1" applyFill="1" applyBorder="1" applyAlignment="1">
      <alignment horizontal="centerContinuous"/>
    </xf>
    <xf numFmtId="171" fontId="5" fillId="0" borderId="4" xfId="0" applyFont="1" applyFill="1" applyBorder="1" applyAlignment="1">
      <alignment horizontal="centerContinuous"/>
    </xf>
    <xf numFmtId="171" fontId="5" fillId="0" borderId="7" xfId="0" applyFont="1" applyFill="1" applyBorder="1" applyAlignment="1">
      <alignment horizontal="centerContinuous"/>
    </xf>
    <xf numFmtId="171" fontId="5" fillId="0" borderId="3" xfId="0" applyFont="1" applyFill="1" applyBorder="1" applyAlignment="1">
      <alignment horizontal="centerContinuous"/>
    </xf>
    <xf numFmtId="171" fontId="5" fillId="0" borderId="22" xfId="0" applyFont="1" applyFill="1" applyBorder="1" applyAlignment="1">
      <alignment horizontal="centerContinuous"/>
    </xf>
    <xf numFmtId="171" fontId="5" fillId="0" borderId="2" xfId="0" applyFont="1" applyFill="1" applyBorder="1" applyAlignment="1">
      <alignment horizontal="centerContinuous"/>
    </xf>
    <xf numFmtId="171" fontId="5" fillId="0" borderId="8" xfId="0" applyFont="1" applyFill="1" applyBorder="1" applyAlignment="1">
      <alignment horizontal="centerContinuous"/>
    </xf>
    <xf numFmtId="171" fontId="5" fillId="0" borderId="23" xfId="0" applyFont="1" applyFill="1" applyBorder="1" applyAlignment="1">
      <alignment horizontal="center"/>
    </xf>
    <xf numFmtId="171" fontId="5" fillId="0" borderId="3" xfId="0" applyFont="1" applyFill="1" applyBorder="1" applyAlignment="1">
      <alignment horizontal="center"/>
    </xf>
    <xf numFmtId="171" fontId="5" fillId="0" borderId="9" xfId="0" applyFont="1" applyFill="1" applyBorder="1" applyAlignment="1">
      <alignment horizontal="center"/>
    </xf>
    <xf numFmtId="171" fontId="5" fillId="0" borderId="4" xfId="0" applyFont="1" applyFill="1" applyBorder="1" applyAlignment="1">
      <alignment horizontal="center"/>
    </xf>
    <xf numFmtId="171" fontId="5" fillId="0" borderId="0" xfId="0" quotePrefix="1" applyFont="1" applyFill="1" applyBorder="1"/>
    <xf numFmtId="171" fontId="4" fillId="0" borderId="0" xfId="0" applyFont="1" applyFill="1" applyBorder="1" applyAlignment="1">
      <alignment horizontal="left"/>
    </xf>
    <xf numFmtId="0" fontId="5" fillId="0" borderId="22" xfId="0" applyNumberFormat="1" applyFont="1" applyFill="1" applyBorder="1" applyAlignment="1">
      <alignment horizontal="center"/>
    </xf>
    <xf numFmtId="8" fontId="5" fillId="0" borderId="5" xfId="0" applyNumberFormat="1" applyFont="1" applyFill="1" applyBorder="1"/>
    <xf numFmtId="8" fontId="5" fillId="12" borderId="22" xfId="0" applyNumberFormat="1" applyFont="1" applyFill="1" applyBorder="1" applyAlignment="1">
      <alignment horizontal="center"/>
    </xf>
    <xf numFmtId="8" fontId="5" fillId="12" borderId="2" xfId="0" applyNumberFormat="1" applyFont="1" applyFill="1" applyBorder="1" applyAlignment="1">
      <alignment horizontal="center"/>
    </xf>
    <xf numFmtId="8" fontId="5" fillId="12" borderId="8" xfId="0" applyNumberFormat="1" applyFont="1" applyFill="1" applyBorder="1" applyAlignment="1">
      <alignment horizontal="center"/>
    </xf>
    <xf numFmtId="43" fontId="5" fillId="0" borderId="13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43" fontId="5" fillId="0" borderId="11" xfId="0" applyNumberFormat="1" applyFont="1" applyFill="1" applyBorder="1" applyAlignment="1">
      <alignment horizontal="center"/>
    </xf>
    <xf numFmtId="43" fontId="5" fillId="0" borderId="10" xfId="0" applyNumberFormat="1" applyFont="1" applyFill="1" applyBorder="1" applyAlignment="1">
      <alignment horizontal="center"/>
    </xf>
    <xf numFmtId="0" fontId="5" fillId="0" borderId="23" xfId="0" applyNumberFormat="1" applyFont="1" applyFill="1" applyBorder="1" applyAlignment="1">
      <alignment horizontal="center"/>
    </xf>
    <xf numFmtId="43" fontId="5" fillId="0" borderId="6" xfId="0" applyNumberFormat="1" applyFont="1" applyFill="1" applyBorder="1"/>
    <xf numFmtId="43" fontId="5" fillId="0" borderId="1" xfId="0" applyNumberFormat="1" applyFont="1" applyFill="1" applyBorder="1" applyAlignment="1">
      <alignment horizontal="center"/>
    </xf>
    <xf numFmtId="43" fontId="5" fillId="0" borderId="12" xfId="0" applyNumberFormat="1" applyFont="1" applyFill="1" applyBorder="1" applyAlignment="1">
      <alignment horizontal="center"/>
    </xf>
    <xf numFmtId="43" fontId="5" fillId="0" borderId="23" xfId="0" applyNumberFormat="1" applyFont="1" applyFill="1" applyBorder="1" applyAlignment="1">
      <alignment horizontal="center"/>
    </xf>
    <xf numFmtId="171" fontId="5" fillId="0" borderId="0" xfId="0" applyFont="1" applyFill="1" applyBorder="1" applyAlignment="1">
      <alignment horizontal="left"/>
    </xf>
    <xf numFmtId="171" fontId="5" fillId="0" borderId="0" xfId="0" applyFont="1" applyFill="1" applyAlignment="1">
      <alignment horizontal="center" vertical="top"/>
    </xf>
    <xf numFmtId="171" fontId="5" fillId="0" borderId="0" xfId="0" applyFont="1" applyFill="1" applyAlignment="1">
      <alignment horizontal="center"/>
    </xf>
    <xf numFmtId="165" fontId="5" fillId="0" borderId="0" xfId="25" applyNumberFormat="1" applyFont="1" applyFill="1" applyAlignment="1">
      <alignment horizontal="right" wrapText="1"/>
    </xf>
    <xf numFmtId="171" fontId="0" fillId="0" borderId="0" xfId="0" applyAlignment="1">
      <alignment wrapText="1"/>
    </xf>
  </cellXfs>
  <cellStyles count="31">
    <cellStyle name="Comma" xfId="1" builtinId="3"/>
    <cellStyle name="Comma 2" xfId="14"/>
    <cellStyle name="Comma 3" xfId="29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176" xfId="30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31%20-%20UT%20Compliance%20Filing%20-%20UT%20-%202018%20Jan\Sch%2037%20Filing%20Package\17-035-T07%20RMP%20Wkpr%20-%20Avoided%20Cost%20Study-Wind%2002-22-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3%20May%20-%20Sch%2037%20Update\Scenario\Preliminary%20and%20Draft%20Versions\UT%20Sch%2037%202013%20-%202a%20-%20L&amp;R%20%20Study%20_2013%2005%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cenario\OR%20AC%20Sch%2037%20-%20AC%20%20Study_s1_Update_(OFPC1501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68%20-%20UT%20Compliance%20Filing%20-%20UT%20-%202018%20Apr\Sch%2037%20Filing%20Package\Confidential%20workpapers\18-035-T02%20RMP%20CONF%20Workpaper%201a%20-%20GRID%20AC%20Study%20Solar%20T%2005-15-18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68%20-%20UT%20Compliance%20Filing%20-%20UT%20-%202018%20Apr\Sch%2037%20Filing%20Package\Confidential%20workpapers\18-035-T02%20RMP%20CONF%20Workpaper%201b%20-%20GRID%20AC%20Study%20Solar%20T%2005-15-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 TransCost D2 "/>
      <sheetName val="Table 3 WY Wind 2021"/>
      <sheetName val="Table 3 DJ Wind 2031"/>
      <sheetName val="Table 4"/>
      <sheetName val="Table 5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  <sheetName val="17-035-T07 RMP Wkpr - Avoided C"/>
    </sheetNames>
    <sheetDataSet>
      <sheetData sheetId="0">
        <row r="5">
          <cell r="B5" t="str">
            <v>QF - Sch37 - UT - Wind - 10.0 MW and 31.0% CF</v>
          </cell>
        </row>
        <row r="39">
          <cell r="I39">
            <v>6.5699999999999995E-2</v>
          </cell>
        </row>
      </sheetData>
      <sheetData sheetId="1"/>
      <sheetData sheetId="2"/>
      <sheetData sheetId="3"/>
      <sheetData sheetId="4"/>
      <sheetData sheetId="5">
        <row r="39">
          <cell r="I39">
            <v>2.739633333333332</v>
          </cell>
        </row>
      </sheetData>
      <sheetData sheetId="6">
        <row r="4">
          <cell r="M4" t="str">
            <v>QF - Sch37 - UT - Wind</v>
          </cell>
        </row>
        <row r="6">
          <cell r="M6">
            <v>10</v>
          </cell>
        </row>
        <row r="7">
          <cell r="M7">
            <v>0.31039805936073062</v>
          </cell>
        </row>
      </sheetData>
      <sheetData sheetId="7"/>
      <sheetData sheetId="8"/>
      <sheetData sheetId="9"/>
      <sheetData sheetId="10">
        <row r="39">
          <cell r="I39">
            <v>7.33</v>
          </cell>
        </row>
      </sheetData>
      <sheetData sheetId="11">
        <row r="39">
          <cell r="I39">
            <v>7.24</v>
          </cell>
        </row>
      </sheetData>
      <sheetData sheetId="12">
        <row r="39">
          <cell r="I39">
            <v>7.37</v>
          </cell>
        </row>
      </sheetData>
      <sheetData sheetId="13">
        <row r="39">
          <cell r="I39">
            <v>7.37</v>
          </cell>
        </row>
      </sheetData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>
        <row r="7">
          <cell r="C7">
            <v>16.79951718050917</v>
          </cell>
          <cell r="D7">
            <v>13.875255792487748</v>
          </cell>
          <cell r="E7">
            <v>12.332779609977589</v>
          </cell>
          <cell r="F7">
            <v>9.0451688656305542</v>
          </cell>
          <cell r="G7">
            <v>11.030169005981985</v>
          </cell>
          <cell r="H7">
            <v>11.098671623395159</v>
          </cell>
          <cell r="I7">
            <v>11.210268726556595</v>
          </cell>
          <cell r="J7">
            <v>19.645601963000605</v>
          </cell>
          <cell r="K7">
            <v>21.306406029860586</v>
          </cell>
          <cell r="L7">
            <v>16.015522488948296</v>
          </cell>
          <cell r="M7">
            <v>13.226191555915232</v>
          </cell>
          <cell r="N7">
            <v>13.893943806099655</v>
          </cell>
          <cell r="O7">
            <v>81.711234091731072</v>
          </cell>
        </row>
        <row r="8">
          <cell r="C8">
            <v>16.566423056751194</v>
          </cell>
          <cell r="D8">
            <v>17.718760680553302</v>
          </cell>
          <cell r="E8">
            <v>14.304163717231818</v>
          </cell>
          <cell r="F8">
            <v>9.2837351975819224</v>
          </cell>
          <cell r="G8">
            <v>10.004386751748427</v>
          </cell>
          <cell r="H8">
            <v>11.254029025259769</v>
          </cell>
          <cell r="I8">
            <v>12.816523565543674</v>
          </cell>
          <cell r="J8">
            <v>19.952383126273503</v>
          </cell>
          <cell r="K8">
            <v>20.1600488498764</v>
          </cell>
          <cell r="L8">
            <v>15.050936736632371</v>
          </cell>
          <cell r="M8">
            <v>12.934948625139366</v>
          </cell>
          <cell r="N8">
            <v>14.774759587693007</v>
          </cell>
          <cell r="O8">
            <v>69.421580042645786</v>
          </cell>
        </row>
        <row r="9">
          <cell r="C9">
            <v>14.646883760131397</v>
          </cell>
          <cell r="D9">
            <v>15.669713629125955</v>
          </cell>
          <cell r="E9">
            <v>13.252620213623482</v>
          </cell>
          <cell r="F9">
            <v>9.721365745120206</v>
          </cell>
          <cell r="G9">
            <v>9.5794333007537595</v>
          </cell>
          <cell r="H9">
            <v>11.249244519980861</v>
          </cell>
          <cell r="I9">
            <v>12.208529214415162</v>
          </cell>
          <cell r="J9">
            <v>27.177246890606096</v>
          </cell>
          <cell r="K9">
            <v>19.38118766720898</v>
          </cell>
          <cell r="L9">
            <v>15.016440295527344</v>
          </cell>
          <cell r="M9">
            <v>13.688906095309168</v>
          </cell>
          <cell r="N9">
            <v>10.43839647011535</v>
          </cell>
          <cell r="O9">
            <v>14.624921159876811</v>
          </cell>
        </row>
        <row r="10">
          <cell r="C10">
            <v>15.479460594935398</v>
          </cell>
          <cell r="D10">
            <v>16.890799768583385</v>
          </cell>
          <cell r="E10">
            <v>14.227826434358615</v>
          </cell>
          <cell r="F10">
            <v>11.910373776713689</v>
          </cell>
          <cell r="G10">
            <v>9.407710573129858</v>
          </cell>
          <cell r="H10">
            <v>12.214736361530633</v>
          </cell>
          <cell r="I10">
            <v>14.266872045277683</v>
          </cell>
          <cell r="J10">
            <v>21.146240805840065</v>
          </cell>
          <cell r="K10">
            <v>20.825611249453033</v>
          </cell>
          <cell r="L10">
            <v>16.370499092519673</v>
          </cell>
          <cell r="M10">
            <v>14.718780866759811</v>
          </cell>
          <cell r="N10">
            <v>15.432373434283924</v>
          </cell>
          <cell r="O10">
            <v>20.103505220087794</v>
          </cell>
        </row>
        <row r="11">
          <cell r="C11">
            <v>16.452968792906152</v>
          </cell>
          <cell r="D11">
            <v>17.195528286139862</v>
          </cell>
          <cell r="E11">
            <v>14.517801896901858</v>
          </cell>
          <cell r="F11">
            <v>11.255528352875965</v>
          </cell>
          <cell r="G11">
            <v>10.241490149758402</v>
          </cell>
          <cell r="H11">
            <v>14.038591375046144</v>
          </cell>
          <cell r="I11">
            <v>15.084503859279302</v>
          </cell>
          <cell r="J11">
            <v>22.266102203729577</v>
          </cell>
          <cell r="K11">
            <v>22.007932551534633</v>
          </cell>
          <cell r="L11">
            <v>18.205420575920463</v>
          </cell>
          <cell r="M11">
            <v>16.037631944109314</v>
          </cell>
          <cell r="N11">
            <v>16.562395957386737</v>
          </cell>
          <cell r="O11">
            <v>20.756218243018118</v>
          </cell>
        </row>
        <row r="12">
          <cell r="C12">
            <v>18.357249012416311</v>
          </cell>
          <cell r="D12">
            <v>17.517653068445881</v>
          </cell>
          <cell r="E12">
            <v>16.029941211095718</v>
          </cell>
          <cell r="F12">
            <v>11.910950444075961</v>
          </cell>
          <cell r="G12">
            <v>10.670604292699414</v>
          </cell>
          <cell r="H12">
            <v>14.025652801967293</v>
          </cell>
          <cell r="I12">
            <v>15.900823294649804</v>
          </cell>
          <cell r="J12">
            <v>34.702379765956152</v>
          </cell>
          <cell r="K12">
            <v>22.596523025480241</v>
          </cell>
          <cell r="L12">
            <v>18.591578665885255</v>
          </cell>
          <cell r="M12">
            <v>16.29994132873253</v>
          </cell>
          <cell r="N12">
            <v>16.798250418549721</v>
          </cell>
          <cell r="O12">
            <v>24.006472504165252</v>
          </cell>
        </row>
        <row r="13">
          <cell r="C13">
            <v>19.69571745401506</v>
          </cell>
          <cell r="D13">
            <v>17.766768094713413</v>
          </cell>
          <cell r="E13">
            <v>15.153977505048095</v>
          </cell>
          <cell r="F13">
            <v>11.696153524210009</v>
          </cell>
          <cell r="G13">
            <v>11.158703594891827</v>
          </cell>
          <cell r="H13">
            <v>16.627885610913911</v>
          </cell>
          <cell r="I13">
            <v>17.600229859587444</v>
          </cell>
          <cell r="J13">
            <v>37.499354555865786</v>
          </cell>
          <cell r="K13">
            <v>24.211304390734874</v>
          </cell>
          <cell r="L13">
            <v>19.753921852670135</v>
          </cell>
          <cell r="M13">
            <v>18.444664992994824</v>
          </cell>
          <cell r="N13">
            <v>19.67597164541538</v>
          </cell>
          <cell r="O13">
            <v>22.745006884080638</v>
          </cell>
        </row>
        <row r="14">
          <cell r="C14">
            <v>23.949316529513965</v>
          </cell>
          <cell r="D14">
            <v>20.267762634170481</v>
          </cell>
          <cell r="E14">
            <v>18.093059103019094</v>
          </cell>
          <cell r="F14">
            <v>14.824159338091702</v>
          </cell>
          <cell r="G14">
            <v>15.790163036784868</v>
          </cell>
          <cell r="H14">
            <v>17.117581622482902</v>
          </cell>
          <cell r="I14">
            <v>20.063558925177464</v>
          </cell>
          <cell r="J14">
            <v>41.560495527390373</v>
          </cell>
          <cell r="K14">
            <v>32.699328302579538</v>
          </cell>
          <cell r="L14">
            <v>31.013724904010857</v>
          </cell>
          <cell r="M14">
            <v>21.800148855387171</v>
          </cell>
          <cell r="N14">
            <v>21.942645241439106</v>
          </cell>
          <cell r="O14">
            <v>24.718484607265466</v>
          </cell>
        </row>
        <row r="15">
          <cell r="C15">
            <v>22.925536689904703</v>
          </cell>
          <cell r="D15">
            <v>22.712211693495433</v>
          </cell>
          <cell r="E15">
            <v>21.674683280677659</v>
          </cell>
          <cell r="F15">
            <v>14.993894267807397</v>
          </cell>
          <cell r="G15">
            <v>15.715663362387032</v>
          </cell>
          <cell r="H15">
            <v>16.766216148181137</v>
          </cell>
          <cell r="I15">
            <v>20.532613958505554</v>
          </cell>
          <cell r="J15">
            <v>42.954975362637356</v>
          </cell>
          <cell r="K15">
            <v>26.577780696520293</v>
          </cell>
          <cell r="L15">
            <v>21.783294207368421</v>
          </cell>
          <cell r="M15">
            <v>21.999599591761289</v>
          </cell>
          <cell r="N15">
            <v>21.727706491641889</v>
          </cell>
          <cell r="O15">
            <v>25.551859475196675</v>
          </cell>
        </row>
        <row r="16">
          <cell r="C16">
            <v>23.69096652057187</v>
          </cell>
          <cell r="D16">
            <v>23.123619142846266</v>
          </cell>
          <cell r="E16">
            <v>21.55030997403961</v>
          </cell>
          <cell r="F16">
            <v>17.048412838693814</v>
          </cell>
          <cell r="G16">
            <v>15.703727066109238</v>
          </cell>
          <cell r="H16">
            <v>17.483072178290882</v>
          </cell>
          <cell r="I16">
            <v>20.967747967254663</v>
          </cell>
          <cell r="J16">
            <v>43.898154162738251</v>
          </cell>
          <cell r="K16">
            <v>28.653233140527604</v>
          </cell>
          <cell r="L16">
            <v>22.249841818199378</v>
          </cell>
          <cell r="M16">
            <v>22.604513223355518</v>
          </cell>
          <cell r="N16">
            <v>22.500612366116918</v>
          </cell>
          <cell r="O16">
            <v>25.238709210797943</v>
          </cell>
        </row>
        <row r="17">
          <cell r="C17">
            <v>29.391272612372696</v>
          </cell>
          <cell r="D17">
            <v>26.300587119181767</v>
          </cell>
          <cell r="E17">
            <v>23.811175335731026</v>
          </cell>
          <cell r="F17">
            <v>19.873633431732003</v>
          </cell>
          <cell r="G17">
            <v>18.879924161731363</v>
          </cell>
          <cell r="H17">
            <v>20.761517868642667</v>
          </cell>
          <cell r="I17">
            <v>22.554023423527141</v>
          </cell>
          <cell r="J17">
            <v>52.280958002545553</v>
          </cell>
          <cell r="K17">
            <v>36.06839626582191</v>
          </cell>
          <cell r="L17">
            <v>27.563677033957653</v>
          </cell>
          <cell r="M17">
            <v>23.799215376661998</v>
          </cell>
          <cell r="N17">
            <v>33.15685400727611</v>
          </cell>
          <cell r="O17">
            <v>61.287182489026947</v>
          </cell>
        </row>
        <row r="18">
          <cell r="C18">
            <v>32.294710053859745</v>
          </cell>
          <cell r="D18">
            <v>27.411202330321995</v>
          </cell>
          <cell r="E18">
            <v>23.473558934215752</v>
          </cell>
          <cell r="F18">
            <v>22.078972411193494</v>
          </cell>
          <cell r="G18">
            <v>20.443234701346427</v>
          </cell>
          <cell r="H18">
            <v>23.454140209749614</v>
          </cell>
          <cell r="I18">
            <v>24.854352002626783</v>
          </cell>
          <cell r="J18">
            <v>55.568683891813436</v>
          </cell>
          <cell r="K18">
            <v>42.841460074737647</v>
          </cell>
          <cell r="L18">
            <v>32.201643983931604</v>
          </cell>
          <cell r="M18">
            <v>26.795541349452744</v>
          </cell>
          <cell r="N18">
            <v>27.736407486444872</v>
          </cell>
          <cell r="O18">
            <v>72.542562655742785</v>
          </cell>
        </row>
        <row r="19">
          <cell r="C19">
            <v>2.6333498197135867</v>
          </cell>
          <cell r="D19">
            <v>-1.8235573891819308</v>
          </cell>
          <cell r="E19">
            <v>2.6499788042531249</v>
          </cell>
          <cell r="F19">
            <v>8.6006489954835548</v>
          </cell>
          <cell r="G19">
            <v>8.2468144319914369</v>
          </cell>
          <cell r="H19">
            <v>8.4836801021350432</v>
          </cell>
          <cell r="I19">
            <v>6.2640421796441128</v>
          </cell>
          <cell r="J19">
            <v>0.47883072016809453</v>
          </cell>
          <cell r="K19">
            <v>4.8800092540136211</v>
          </cell>
          <cell r="L19">
            <v>-4.8363988055458194</v>
          </cell>
          <cell r="M19">
            <v>-4.250222118925528</v>
          </cell>
          <cell r="N19">
            <v>-5.3798915268556797</v>
          </cell>
          <cell r="O19">
            <v>-4.1119949044878874</v>
          </cell>
        </row>
        <row r="20">
          <cell r="C20">
            <v>2.9289226761189671</v>
          </cell>
          <cell r="D20">
            <v>-1.3387149589344951</v>
          </cell>
          <cell r="E20">
            <v>2.2326608664701886</v>
          </cell>
          <cell r="F20">
            <v>8.8907052327215723</v>
          </cell>
          <cell r="G20">
            <v>8.3427282771869091</v>
          </cell>
          <cell r="H20">
            <v>7.6138898639500558</v>
          </cell>
          <cell r="I20">
            <v>7.6370644286620513</v>
          </cell>
          <cell r="J20">
            <v>-0.22753118246805076</v>
          </cell>
          <cell r="K20">
            <v>5.7681788724715712</v>
          </cell>
          <cell r="L20">
            <v>-4.5883470366760504</v>
          </cell>
          <cell r="M20">
            <v>-3.0499876805892092</v>
          </cell>
          <cell r="N20">
            <v>-4.5322592404308031</v>
          </cell>
          <cell r="O20">
            <v>-3.7802525979721073</v>
          </cell>
        </row>
        <row r="21">
          <cell r="C21">
            <v>3.0369550297339485</v>
          </cell>
          <cell r="D21">
            <v>-0.95770937158300495</v>
          </cell>
          <cell r="E21">
            <v>3.1414971125099203</v>
          </cell>
          <cell r="F21">
            <v>10.233274645308535</v>
          </cell>
          <cell r="G21">
            <v>9.442625447277063</v>
          </cell>
          <cell r="H21">
            <v>9.2634596384989596</v>
          </cell>
          <cell r="I21">
            <v>7.2617870949214645</v>
          </cell>
          <cell r="J21">
            <v>-0.15408764362537331</v>
          </cell>
          <cell r="K21">
            <v>5.4431828220266798</v>
          </cell>
          <cell r="L21">
            <v>-5.1036804907480109</v>
          </cell>
          <cell r="M21">
            <v>-3.6219971813746117</v>
          </cell>
          <cell r="N21">
            <v>-8.3065325936731504</v>
          </cell>
          <cell r="O21">
            <v>-3.8517937488782312</v>
          </cell>
        </row>
        <row r="22">
          <cell r="C22">
            <v>-1.7046266906520589</v>
          </cell>
          <cell r="D22">
            <v>-5.8683719522964353</v>
          </cell>
          <cell r="E22">
            <v>-0.19760692308228409</v>
          </cell>
          <cell r="F22">
            <v>6.23442763267008</v>
          </cell>
          <cell r="G22">
            <v>4.4603785390340747</v>
          </cell>
          <cell r="H22">
            <v>5.1490859888587455</v>
          </cell>
          <cell r="I22">
            <v>1.8482086062687582</v>
          </cell>
          <cell r="J22">
            <v>-4.0406195014922117</v>
          </cell>
          <cell r="K22">
            <v>2.1704251441588722</v>
          </cell>
          <cell r="L22">
            <v>-11.955420344340244</v>
          </cell>
          <cell r="M22">
            <v>-9.2034134357327737</v>
          </cell>
          <cell r="N22">
            <v>-14.852215869426765</v>
          </cell>
          <cell r="O22">
            <v>-8.2899456112948435</v>
          </cell>
        </row>
        <row r="23">
          <cell r="C23">
            <v>-1.1011347309461381</v>
          </cell>
          <cell r="D23">
            <v>-6.1282629006987186</v>
          </cell>
          <cell r="E23">
            <v>-0.83762115372757495</v>
          </cell>
          <cell r="F23">
            <v>6.5646598434983785</v>
          </cell>
          <cell r="G23">
            <v>4.1188169354575512</v>
          </cell>
          <cell r="H23">
            <v>5.9401735711167625</v>
          </cell>
          <cell r="I23">
            <v>1.8440133388931632</v>
          </cell>
          <cell r="J23">
            <v>-3.6065733798493467</v>
          </cell>
          <cell r="K23">
            <v>3.2214171944546637</v>
          </cell>
          <cell r="L23">
            <v>-10.492659525383525</v>
          </cell>
          <cell r="M23">
            <v>-6.4264516918633587</v>
          </cell>
          <cell r="N23">
            <v>-14.162767109450566</v>
          </cell>
          <cell r="O23">
            <v>-7.9281869464698866</v>
          </cell>
        </row>
        <row r="24">
          <cell r="C24">
            <v>1.1167723587749092</v>
          </cell>
          <cell r="D24">
            <v>-5.5728029475971983</v>
          </cell>
          <cell r="E24">
            <v>-1.9165263744949255</v>
          </cell>
          <cell r="F24">
            <v>7.2398303167583142</v>
          </cell>
          <cell r="G24">
            <v>4.0176197411099874</v>
          </cell>
          <cell r="H24">
            <v>6.517823291007943</v>
          </cell>
          <cell r="I24">
            <v>6.548549829318782</v>
          </cell>
          <cell r="J24">
            <v>1.2585492299192449</v>
          </cell>
          <cell r="K24">
            <v>6.1188749705847041</v>
          </cell>
          <cell r="L24">
            <v>-6.339006531501286</v>
          </cell>
          <cell r="M24">
            <v>-3.4288084285383453</v>
          </cell>
          <cell r="N24">
            <v>-10.854710950167284</v>
          </cell>
          <cell r="O24">
            <v>-9.7185696094463179</v>
          </cell>
        </row>
        <row r="25">
          <cell r="C25">
            <v>3.5462725327550482</v>
          </cell>
          <cell r="D25">
            <v>-4.6557745813169955</v>
          </cell>
          <cell r="E25">
            <v>0.50094263263599093</v>
          </cell>
          <cell r="F25">
            <v>7.3180118496617572</v>
          </cell>
          <cell r="G25">
            <v>7.7055987944627145</v>
          </cell>
          <cell r="H25">
            <v>8.0632861701519101</v>
          </cell>
          <cell r="I25">
            <v>7.6795857114801702</v>
          </cell>
          <cell r="J25">
            <v>7.0146580795108617</v>
          </cell>
          <cell r="K25">
            <v>8.9367955554209111</v>
          </cell>
          <cell r="L25">
            <v>-2.5373751607001154</v>
          </cell>
          <cell r="M25">
            <v>-3.2537208624958627</v>
          </cell>
          <cell r="N25">
            <v>-7.8128721970446264</v>
          </cell>
          <cell r="O25">
            <v>-6.809553805149001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0</v>
          </cell>
          <cell r="H32">
            <v>80.600000000093132</v>
          </cell>
          <cell r="I32">
            <v>0</v>
          </cell>
          <cell r="J32">
            <v>0</v>
          </cell>
          <cell r="K32">
            <v>245.22000000000116</v>
          </cell>
          <cell r="L32">
            <v>0</v>
          </cell>
          <cell r="M32">
            <v>0</v>
          </cell>
          <cell r="N32">
            <v>0</v>
          </cell>
          <cell r="O32">
            <v>109</v>
          </cell>
          <cell r="P32">
            <v>0</v>
          </cell>
          <cell r="Q32">
            <v>0</v>
          </cell>
          <cell r="R32">
            <v>6216.5400000009686</v>
          </cell>
          <cell r="S32">
            <v>0</v>
          </cell>
          <cell r="T32">
            <v>264.89999999990687</v>
          </cell>
          <cell r="U32">
            <v>1231.7999999998137</v>
          </cell>
          <cell r="V32">
            <v>552.30000000004657</v>
          </cell>
          <cell r="W32">
            <v>700.13999999989755</v>
          </cell>
          <cell r="X32">
            <v>1020.1999999999534</v>
          </cell>
          <cell r="Y32">
            <v>1174.2999999998137</v>
          </cell>
          <cell r="Z32">
            <v>1126</v>
          </cell>
          <cell r="AA32">
            <v>146.89999999990687</v>
          </cell>
          <cell r="AB32">
            <v>0</v>
          </cell>
          <cell r="AC32">
            <v>0</v>
          </cell>
          <cell r="AD32">
            <v>0</v>
          </cell>
          <cell r="AE32">
            <v>1391.1999999992549</v>
          </cell>
          <cell r="AF32">
            <v>0</v>
          </cell>
          <cell r="AG32">
            <v>34.399999999906868</v>
          </cell>
          <cell r="AH32">
            <v>1033</v>
          </cell>
          <cell r="AI32">
            <v>0</v>
          </cell>
          <cell r="AJ32">
            <v>127.60000000009313</v>
          </cell>
          <cell r="AK32">
            <v>675</v>
          </cell>
          <cell r="AL32">
            <v>-1362.5</v>
          </cell>
          <cell r="AM32">
            <v>871.4000000001397</v>
          </cell>
          <cell r="AN32">
            <v>12.299999999813735</v>
          </cell>
          <cell r="AO32">
            <v>0</v>
          </cell>
          <cell r="AP32">
            <v>0</v>
          </cell>
          <cell r="AQ32">
            <v>0</v>
          </cell>
          <cell r="AR32">
            <v>1161.8000000007451</v>
          </cell>
          <cell r="AS32">
            <v>0</v>
          </cell>
          <cell r="AT32">
            <v>69.200000000186265</v>
          </cell>
          <cell r="AU32">
            <v>180.80000000004657</v>
          </cell>
          <cell r="AV32">
            <v>44.700000000186265</v>
          </cell>
          <cell r="AW32">
            <v>234.70000000018626</v>
          </cell>
          <cell r="AX32">
            <v>197.9000000001397</v>
          </cell>
          <cell r="AY32">
            <v>431</v>
          </cell>
          <cell r="AZ32">
            <v>3.5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2549.7000000029802</v>
          </cell>
          <cell r="BF32">
            <v>0</v>
          </cell>
          <cell r="BG32">
            <v>40</v>
          </cell>
          <cell r="BH32">
            <v>60.200000000186265</v>
          </cell>
          <cell r="BI32">
            <v>0</v>
          </cell>
          <cell r="BJ32">
            <v>0</v>
          </cell>
          <cell r="BK32">
            <v>1377.3000000000466</v>
          </cell>
          <cell r="BL32">
            <v>279.40000000037253</v>
          </cell>
          <cell r="BM32">
            <v>792.79999999981374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1451.1000000014901</v>
          </cell>
          <cell r="BS32">
            <v>0</v>
          </cell>
          <cell r="BT32">
            <v>54</v>
          </cell>
          <cell r="BU32">
            <v>0</v>
          </cell>
          <cell r="BV32">
            <v>57.5</v>
          </cell>
          <cell r="BW32">
            <v>347</v>
          </cell>
          <cell r="BX32">
            <v>120.89999999990687</v>
          </cell>
          <cell r="BY32">
            <v>159.70000000018626</v>
          </cell>
          <cell r="BZ32">
            <v>712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111.19999999925494</v>
          </cell>
          <cell r="CF32">
            <v>0</v>
          </cell>
          <cell r="CG32">
            <v>0</v>
          </cell>
          <cell r="CH32">
            <v>56.299999999813735</v>
          </cell>
          <cell r="CI32">
            <v>1042.2999999998137</v>
          </cell>
          <cell r="CJ32">
            <v>176.80000000004657</v>
          </cell>
          <cell r="CK32">
            <v>0</v>
          </cell>
          <cell r="CL32">
            <v>-1560.5</v>
          </cell>
          <cell r="CM32">
            <v>379.79999999981374</v>
          </cell>
          <cell r="CN32">
            <v>16.5</v>
          </cell>
          <cell r="CO32">
            <v>0</v>
          </cell>
          <cell r="CP32">
            <v>0</v>
          </cell>
          <cell r="CQ32">
            <v>0</v>
          </cell>
          <cell r="CR32">
            <v>-1092.5000000037253</v>
          </cell>
          <cell r="CS32">
            <v>0</v>
          </cell>
          <cell r="CT32">
            <v>90.299999999813735</v>
          </cell>
          <cell r="CU32">
            <v>231.70000000018626</v>
          </cell>
          <cell r="CV32">
            <v>-2624.2999999998137</v>
          </cell>
          <cell r="CW32">
            <v>685.60000000009313</v>
          </cell>
          <cell r="CX32">
            <v>809.20000000018626</v>
          </cell>
          <cell r="CY32">
            <v>-612.20000000018626</v>
          </cell>
          <cell r="CZ32">
            <v>7.7000000001862645</v>
          </cell>
          <cell r="DA32">
            <v>318.5</v>
          </cell>
          <cell r="DB32">
            <v>1</v>
          </cell>
          <cell r="DC32">
            <v>0</v>
          </cell>
          <cell r="DD32">
            <v>0</v>
          </cell>
          <cell r="DE32">
            <v>8805.0000000037253</v>
          </cell>
          <cell r="DF32">
            <v>2187.5</v>
          </cell>
          <cell r="DG32">
            <v>1388.4000000001397</v>
          </cell>
          <cell r="DH32">
            <v>1152.6999999999534</v>
          </cell>
          <cell r="DI32">
            <v>915.5</v>
          </cell>
          <cell r="DJ32">
            <v>784.79999999981374</v>
          </cell>
          <cell r="DK32">
            <v>1550</v>
          </cell>
          <cell r="DL32">
            <v>-541</v>
          </cell>
          <cell r="DM32">
            <v>0</v>
          </cell>
          <cell r="DN32">
            <v>54.5</v>
          </cell>
          <cell r="DO32">
            <v>116.59999999962747</v>
          </cell>
          <cell r="DP32">
            <v>1196</v>
          </cell>
          <cell r="DQ32">
            <v>0</v>
          </cell>
          <cell r="DR32">
            <v>5257</v>
          </cell>
          <cell r="DS32">
            <v>140.5999999998603</v>
          </cell>
          <cell r="DT32">
            <v>1209.3999999999069</v>
          </cell>
          <cell r="DU32">
            <v>869.29999999981374</v>
          </cell>
          <cell r="DV32">
            <v>547.29999999981374</v>
          </cell>
          <cell r="DW32">
            <v>0</v>
          </cell>
          <cell r="DX32">
            <v>505.5</v>
          </cell>
          <cell r="DY32">
            <v>-900.29999999981374</v>
          </cell>
          <cell r="DZ32">
            <v>858.5</v>
          </cell>
          <cell r="EA32">
            <v>523.20000000018626</v>
          </cell>
          <cell r="EB32">
            <v>273.79999999981374</v>
          </cell>
          <cell r="EC32">
            <v>789.20000000018626</v>
          </cell>
          <cell r="ED32">
            <v>440.5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1081.2999999998137</v>
          </cell>
          <cell r="M33">
            <v>952</v>
          </cell>
          <cell r="N33">
            <v>318.5</v>
          </cell>
          <cell r="O33">
            <v>587.29999999981374</v>
          </cell>
          <cell r="P33">
            <v>776</v>
          </cell>
          <cell r="Q33">
            <v>288.40000000037253</v>
          </cell>
          <cell r="R33">
            <v>7590</v>
          </cell>
          <cell r="S33">
            <v>3132.2999999998137</v>
          </cell>
          <cell r="T33">
            <v>61</v>
          </cell>
          <cell r="U33">
            <v>310.10000000009313</v>
          </cell>
          <cell r="V33">
            <v>439.89999999990687</v>
          </cell>
          <cell r="W33">
            <v>678.5</v>
          </cell>
          <cell r="X33">
            <v>142</v>
          </cell>
          <cell r="Y33">
            <v>1371.7000000001863</v>
          </cell>
          <cell r="Z33">
            <v>443</v>
          </cell>
          <cell r="AA33">
            <v>139</v>
          </cell>
          <cell r="AB33">
            <v>512.5</v>
          </cell>
          <cell r="AC33">
            <v>253.5</v>
          </cell>
          <cell r="AD33">
            <v>106.5</v>
          </cell>
          <cell r="AE33">
            <v>3548.5999999940395</v>
          </cell>
          <cell r="AF33">
            <v>2617.5999999996275</v>
          </cell>
          <cell r="AG33">
            <v>201</v>
          </cell>
          <cell r="AH33">
            <v>74.5</v>
          </cell>
          <cell r="AI33">
            <v>818.60000000009313</v>
          </cell>
          <cell r="AJ33">
            <v>187.19999999995343</v>
          </cell>
          <cell r="AK33">
            <v>857.20000000018626</v>
          </cell>
          <cell r="AL33">
            <v>526.20000000018626</v>
          </cell>
          <cell r="AM33">
            <v>149.5</v>
          </cell>
          <cell r="AN33">
            <v>232.20000000018626</v>
          </cell>
          <cell r="AO33">
            <v>122</v>
          </cell>
          <cell r="AP33">
            <v>-1030</v>
          </cell>
          <cell r="AQ33">
            <v>-1207.4000000003725</v>
          </cell>
          <cell r="AR33">
            <v>7877.6000000014901</v>
          </cell>
          <cell r="AS33">
            <v>789</v>
          </cell>
          <cell r="AT33">
            <v>809.70000000018626</v>
          </cell>
          <cell r="AU33">
            <v>76.200000000186265</v>
          </cell>
          <cell r="AV33">
            <v>1264</v>
          </cell>
          <cell r="AW33">
            <v>327.80000000004657</v>
          </cell>
          <cell r="AX33">
            <v>254.70000000018626</v>
          </cell>
          <cell r="AY33">
            <v>165.20000000018626</v>
          </cell>
          <cell r="AZ33">
            <v>0</v>
          </cell>
          <cell r="BA33">
            <v>902.5</v>
          </cell>
          <cell r="BB33">
            <v>3080.5</v>
          </cell>
          <cell r="BC33">
            <v>99</v>
          </cell>
          <cell r="BD33">
            <v>109</v>
          </cell>
          <cell r="BE33">
            <v>7489.3999999985099</v>
          </cell>
          <cell r="BF33">
            <v>235.20000000018626</v>
          </cell>
          <cell r="BG33">
            <v>603</v>
          </cell>
          <cell r="BH33">
            <v>79.299999999813735</v>
          </cell>
          <cell r="BI33">
            <v>1381.7999999998137</v>
          </cell>
          <cell r="BJ33">
            <v>146</v>
          </cell>
          <cell r="BK33">
            <v>158</v>
          </cell>
          <cell r="BL33">
            <v>285.40000000037253</v>
          </cell>
          <cell r="BM33">
            <v>201</v>
          </cell>
          <cell r="BN33">
            <v>458.5</v>
          </cell>
          <cell r="BO33">
            <v>3835</v>
          </cell>
          <cell r="BP33">
            <v>0.5</v>
          </cell>
          <cell r="BQ33">
            <v>105.70000000018626</v>
          </cell>
          <cell r="BR33">
            <v>9582.0999999940395</v>
          </cell>
          <cell r="BS33">
            <v>83.5</v>
          </cell>
          <cell r="BT33">
            <v>186.20000000018626</v>
          </cell>
          <cell r="BU33">
            <v>4359.2000000001863</v>
          </cell>
          <cell r="BV33">
            <v>885</v>
          </cell>
          <cell r="BW33">
            <v>149.0999999998603</v>
          </cell>
          <cell r="BX33">
            <v>48.700000000186265</v>
          </cell>
          <cell r="BY33">
            <v>920.40000000037253</v>
          </cell>
          <cell r="BZ33">
            <v>4</v>
          </cell>
          <cell r="CA33">
            <v>130</v>
          </cell>
          <cell r="CB33">
            <v>2816</v>
          </cell>
          <cell r="CC33">
            <v>0</v>
          </cell>
          <cell r="CD33">
            <v>0</v>
          </cell>
          <cell r="CE33">
            <v>6172</v>
          </cell>
          <cell r="CF33">
            <v>0</v>
          </cell>
          <cell r="CG33">
            <v>326.79999999981374</v>
          </cell>
          <cell r="CH33">
            <v>206.29999999981374</v>
          </cell>
          <cell r="CI33">
            <v>501</v>
          </cell>
          <cell r="CJ33">
            <v>547.40000000037253</v>
          </cell>
          <cell r="CK33">
            <v>155.29999999981374</v>
          </cell>
          <cell r="CL33">
            <v>442.70000000018626</v>
          </cell>
          <cell r="CM33">
            <v>0</v>
          </cell>
          <cell r="CN33">
            <v>1916.5</v>
          </cell>
          <cell r="CO33">
            <v>1816</v>
          </cell>
          <cell r="CP33">
            <v>260</v>
          </cell>
          <cell r="CQ33">
            <v>0</v>
          </cell>
          <cell r="CR33">
            <v>5645.5999999940395</v>
          </cell>
          <cell r="CS33">
            <v>140.5</v>
          </cell>
          <cell r="CT33">
            <v>560.79999999981374</v>
          </cell>
          <cell r="CU33">
            <v>10.299999999813735</v>
          </cell>
          <cell r="CV33">
            <v>941</v>
          </cell>
          <cell r="CW33">
            <v>267.20000000018626</v>
          </cell>
          <cell r="CX33">
            <v>989.79999999981374</v>
          </cell>
          <cell r="CY33">
            <v>1263</v>
          </cell>
          <cell r="CZ33">
            <v>5641</v>
          </cell>
          <cell r="DA33">
            <v>-6524.5</v>
          </cell>
          <cell r="DB33">
            <v>1668.5</v>
          </cell>
          <cell r="DC33">
            <v>580.5</v>
          </cell>
          <cell r="DD33">
            <v>107.5</v>
          </cell>
          <cell r="DE33">
            <v>12189.40000000596</v>
          </cell>
          <cell r="DF33">
            <v>2379</v>
          </cell>
          <cell r="DG33">
            <v>11</v>
          </cell>
          <cell r="DH33">
            <v>346.79999999981374</v>
          </cell>
          <cell r="DI33">
            <v>2405.7999999998137</v>
          </cell>
          <cell r="DJ33">
            <v>461</v>
          </cell>
          <cell r="DK33">
            <v>375.29999999981374</v>
          </cell>
          <cell r="DL33">
            <v>721.5</v>
          </cell>
          <cell r="DM33">
            <v>494</v>
          </cell>
          <cell r="DN33">
            <v>3256.5</v>
          </cell>
          <cell r="DO33">
            <v>1409</v>
          </cell>
          <cell r="DP33">
            <v>190</v>
          </cell>
          <cell r="DQ33">
            <v>139.5</v>
          </cell>
          <cell r="DR33">
            <v>15733.79999999702</v>
          </cell>
          <cell r="DS33">
            <v>1819</v>
          </cell>
          <cell r="DT33">
            <v>1161</v>
          </cell>
          <cell r="DU33">
            <v>200.70000000018626</v>
          </cell>
          <cell r="DV33">
            <v>729.70000000018626</v>
          </cell>
          <cell r="DW33">
            <v>170.40000000037253</v>
          </cell>
          <cell r="DX33">
            <v>0</v>
          </cell>
          <cell r="DY33">
            <v>281</v>
          </cell>
          <cell r="DZ33">
            <v>281</v>
          </cell>
          <cell r="EA33">
            <v>4120</v>
          </cell>
          <cell r="EB33">
            <v>6242.5</v>
          </cell>
          <cell r="EC33">
            <v>728.5</v>
          </cell>
          <cell r="ED33">
            <v>0</v>
          </cell>
        </row>
        <row r="34">
          <cell r="F34">
            <v>2350</v>
          </cell>
          <cell r="G34">
            <v>1947.5</v>
          </cell>
          <cell r="H34">
            <v>4678</v>
          </cell>
          <cell r="I34">
            <v>1984</v>
          </cell>
          <cell r="J34">
            <v>0</v>
          </cell>
          <cell r="K34">
            <v>0</v>
          </cell>
          <cell r="L34">
            <v>20279</v>
          </cell>
          <cell r="M34">
            <v>15867</v>
          </cell>
          <cell r="N34">
            <v>11965</v>
          </cell>
          <cell r="O34">
            <v>8302.7999999998137</v>
          </cell>
          <cell r="P34">
            <v>1510.2000000001863</v>
          </cell>
          <cell r="Q34">
            <v>3467</v>
          </cell>
          <cell r="R34">
            <v>27979.339999996126</v>
          </cell>
          <cell r="S34">
            <v>304.30000000004657</v>
          </cell>
          <cell r="T34">
            <v>593.10000000009313</v>
          </cell>
          <cell r="U34">
            <v>922.10000000009313</v>
          </cell>
          <cell r="V34">
            <v>176.27999999999884</v>
          </cell>
          <cell r="W34">
            <v>301.66999999999825</v>
          </cell>
          <cell r="X34">
            <v>1503.9799999999814</v>
          </cell>
          <cell r="Y34">
            <v>14181.700000000186</v>
          </cell>
          <cell r="Z34">
            <v>1212.8600000001024</v>
          </cell>
          <cell r="AA34">
            <v>2603.2000000001863</v>
          </cell>
          <cell r="AB34">
            <v>3220.3999999999069</v>
          </cell>
          <cell r="AC34">
            <v>499.75</v>
          </cell>
          <cell r="AD34">
            <v>2460</v>
          </cell>
          <cell r="AE34">
            <v>-73589.300000000745</v>
          </cell>
          <cell r="AF34">
            <v>8.3999999999068677</v>
          </cell>
          <cell r="AG34">
            <v>388.09999999997672</v>
          </cell>
          <cell r="AH34">
            <v>470.31000000005588</v>
          </cell>
          <cell r="AI34">
            <v>163.76000000000931</v>
          </cell>
          <cell r="AJ34">
            <v>229.4100000000326</v>
          </cell>
          <cell r="AK34">
            <v>1423.0599999999977</v>
          </cell>
          <cell r="AL34">
            <v>-1495.3999999999069</v>
          </cell>
          <cell r="AM34">
            <v>1587.0600000000559</v>
          </cell>
          <cell r="AN34">
            <v>1041.4000000001397</v>
          </cell>
          <cell r="AO34">
            <v>1101.1000000000931</v>
          </cell>
          <cell r="AP34">
            <v>0</v>
          </cell>
          <cell r="AQ34">
            <v>-78506.5</v>
          </cell>
          <cell r="AR34">
            <v>-118226.29999999702</v>
          </cell>
          <cell r="AS34">
            <v>0</v>
          </cell>
          <cell r="AT34">
            <v>404.69999999995343</v>
          </cell>
          <cell r="AU34">
            <v>1479.6999999999534</v>
          </cell>
          <cell r="AV34">
            <v>535.30000000004657</v>
          </cell>
          <cell r="AW34">
            <v>425.79999999993015</v>
          </cell>
          <cell r="AX34">
            <v>1493</v>
          </cell>
          <cell r="AY34">
            <v>-40882</v>
          </cell>
          <cell r="AZ34">
            <v>695</v>
          </cell>
          <cell r="BA34">
            <v>817.69999999995343</v>
          </cell>
          <cell r="BB34">
            <v>493</v>
          </cell>
          <cell r="BC34">
            <v>0</v>
          </cell>
          <cell r="BD34">
            <v>-83688.5</v>
          </cell>
          <cell r="BE34">
            <v>-107356.21000000462</v>
          </cell>
          <cell r="BF34">
            <v>0</v>
          </cell>
          <cell r="BG34">
            <v>127.5</v>
          </cell>
          <cell r="BH34">
            <v>1107</v>
          </cell>
          <cell r="BI34">
            <v>1094</v>
          </cell>
          <cell r="BJ34">
            <v>1240.5500000000466</v>
          </cell>
          <cell r="BK34">
            <v>2198.6399999998976</v>
          </cell>
          <cell r="BL34">
            <v>-38150.5</v>
          </cell>
          <cell r="BM34">
            <v>660.80000000004657</v>
          </cell>
          <cell r="BN34">
            <v>1002.5999999996275</v>
          </cell>
          <cell r="BO34">
            <v>163.70000000018626</v>
          </cell>
          <cell r="BP34">
            <v>17</v>
          </cell>
          <cell r="BQ34">
            <v>-76817.5</v>
          </cell>
          <cell r="BR34">
            <v>-71238.39999999851</v>
          </cell>
          <cell r="BS34">
            <v>0</v>
          </cell>
          <cell r="BT34">
            <v>742.79999999981374</v>
          </cell>
          <cell r="BU34">
            <v>2250</v>
          </cell>
          <cell r="BV34">
            <v>661.70000000018626</v>
          </cell>
          <cell r="BW34">
            <v>1179.4000000000233</v>
          </cell>
          <cell r="BX34">
            <v>2348</v>
          </cell>
          <cell r="BY34">
            <v>-5700</v>
          </cell>
          <cell r="BZ34">
            <v>1023</v>
          </cell>
          <cell r="CA34">
            <v>1889.2000000001863</v>
          </cell>
          <cell r="CB34">
            <v>0.5</v>
          </cell>
          <cell r="CC34">
            <v>0.5</v>
          </cell>
          <cell r="CD34">
            <v>-75633.5</v>
          </cell>
          <cell r="CE34">
            <v>-77742</v>
          </cell>
          <cell r="CF34">
            <v>0</v>
          </cell>
          <cell r="CG34">
            <v>517.59999999962747</v>
          </cell>
          <cell r="CH34">
            <v>1746.5</v>
          </cell>
          <cell r="CI34">
            <v>1153.2999999998137</v>
          </cell>
          <cell r="CJ34">
            <v>455.40000000002328</v>
          </cell>
          <cell r="CK34">
            <v>1402.6999999999534</v>
          </cell>
          <cell r="CL34">
            <v>-6234.5</v>
          </cell>
          <cell r="CM34">
            <v>2772.7000000001863</v>
          </cell>
          <cell r="CN34">
            <v>695.5</v>
          </cell>
          <cell r="CO34">
            <v>0</v>
          </cell>
          <cell r="CP34">
            <v>209.79999999981374</v>
          </cell>
          <cell r="CQ34">
            <v>-80461</v>
          </cell>
          <cell r="CR34">
            <v>-93701.780000001192</v>
          </cell>
          <cell r="CS34">
            <v>314.5</v>
          </cell>
          <cell r="CT34">
            <v>650.70000000018626</v>
          </cell>
          <cell r="CU34">
            <v>1563.4000000003725</v>
          </cell>
          <cell r="CV34">
            <v>-4760</v>
          </cell>
          <cell r="CW34">
            <v>118.61999999999534</v>
          </cell>
          <cell r="CX34">
            <v>930.5</v>
          </cell>
          <cell r="CY34">
            <v>-5131.5</v>
          </cell>
          <cell r="CZ34">
            <v>-15423.200000000186</v>
          </cell>
          <cell r="DA34">
            <v>71.5</v>
          </cell>
          <cell r="DB34">
            <v>976.69999999995343</v>
          </cell>
          <cell r="DC34">
            <v>124.19999999995343</v>
          </cell>
          <cell r="DD34">
            <v>-73137.200000000186</v>
          </cell>
          <cell r="DE34">
            <v>-79880.599999997765</v>
          </cell>
          <cell r="DF34">
            <v>89.599999999860302</v>
          </cell>
          <cell r="DG34">
            <v>203.30000000004657</v>
          </cell>
          <cell r="DH34">
            <v>992.89999999990687</v>
          </cell>
          <cell r="DI34">
            <v>1244.5</v>
          </cell>
          <cell r="DJ34">
            <v>224.20000000001164</v>
          </cell>
          <cell r="DK34">
            <v>1265.6000000000931</v>
          </cell>
          <cell r="DL34">
            <v>-9077</v>
          </cell>
          <cell r="DM34">
            <v>2417.2000000001863</v>
          </cell>
          <cell r="DN34">
            <v>18</v>
          </cell>
          <cell r="DO34">
            <v>1013.7000000001863</v>
          </cell>
          <cell r="DP34">
            <v>300.89999999990687</v>
          </cell>
          <cell r="DQ34">
            <v>-78573.5</v>
          </cell>
          <cell r="DR34">
            <v>-89330.080000001937</v>
          </cell>
          <cell r="DS34">
            <v>0</v>
          </cell>
          <cell r="DT34">
            <v>311.0999999998603</v>
          </cell>
          <cell r="DU34">
            <v>1538.1999999999534</v>
          </cell>
          <cell r="DV34">
            <v>974.80000000004657</v>
          </cell>
          <cell r="DW34">
            <v>601.11999999999534</v>
          </cell>
          <cell r="DX34">
            <v>1021</v>
          </cell>
          <cell r="DY34">
            <v>-9100</v>
          </cell>
          <cell r="DZ34">
            <v>2327</v>
          </cell>
          <cell r="EA34">
            <v>246.5</v>
          </cell>
          <cell r="EB34">
            <v>1034.2000000001863</v>
          </cell>
          <cell r="EC34">
            <v>272</v>
          </cell>
          <cell r="ED34">
            <v>-88556</v>
          </cell>
        </row>
        <row r="35">
          <cell r="F35">
            <v>0</v>
          </cell>
          <cell r="G35">
            <v>25.809999999939464</v>
          </cell>
          <cell r="H35">
            <v>204.56000000005588</v>
          </cell>
          <cell r="I35">
            <v>243.31000000005588</v>
          </cell>
          <cell r="J35">
            <v>413.86000000010245</v>
          </cell>
          <cell r="K35">
            <v>1132.1899999999441</v>
          </cell>
          <cell r="L35">
            <v>700.62000000011176</v>
          </cell>
          <cell r="M35">
            <v>1962.5</v>
          </cell>
          <cell r="N35">
            <v>622.79999999981374</v>
          </cell>
          <cell r="O35">
            <v>345.89999999944121</v>
          </cell>
          <cell r="P35">
            <v>927.10000000009313</v>
          </cell>
          <cell r="Q35">
            <v>-13267</v>
          </cell>
          <cell r="R35">
            <v>-7442.8299999982119</v>
          </cell>
          <cell r="S35">
            <v>1679.5</v>
          </cell>
          <cell r="T35">
            <v>772.3000000002794</v>
          </cell>
          <cell r="U35">
            <v>293.57999999984168</v>
          </cell>
          <cell r="V35">
            <v>599.23999999999069</v>
          </cell>
          <cell r="W35">
            <v>1549.0500000000466</v>
          </cell>
          <cell r="X35">
            <v>865.19999999995343</v>
          </cell>
          <cell r="Y35">
            <v>396.89999999990687</v>
          </cell>
          <cell r="Z35">
            <v>1363</v>
          </cell>
          <cell r="AA35">
            <v>272.40000000037253</v>
          </cell>
          <cell r="AB35">
            <v>680.40000000037253</v>
          </cell>
          <cell r="AC35">
            <v>925.39999999990687</v>
          </cell>
          <cell r="AD35">
            <v>-16839.799999999814</v>
          </cell>
          <cell r="AE35">
            <v>6524.7599999979138</v>
          </cell>
          <cell r="AF35">
            <v>1015.7000000001863</v>
          </cell>
          <cell r="AG35">
            <v>835.8000000002794</v>
          </cell>
          <cell r="AH35">
            <v>179.75</v>
          </cell>
          <cell r="AI35">
            <v>1855.9300000001676</v>
          </cell>
          <cell r="AJ35">
            <v>1182.4399999999441</v>
          </cell>
          <cell r="AK35">
            <v>553.14000000013039</v>
          </cell>
          <cell r="AL35">
            <v>0</v>
          </cell>
          <cell r="AM35">
            <v>0</v>
          </cell>
          <cell r="AN35">
            <v>143</v>
          </cell>
          <cell r="AO35">
            <v>537</v>
          </cell>
          <cell r="AP35">
            <v>79</v>
          </cell>
          <cell r="AQ35">
            <v>143</v>
          </cell>
          <cell r="AR35">
            <v>4722.7099999934435</v>
          </cell>
          <cell r="AS35">
            <v>1535.5999999996275</v>
          </cell>
          <cell r="AT35">
            <v>143.29999999981374</v>
          </cell>
          <cell r="AU35">
            <v>368.70999999996275</v>
          </cell>
          <cell r="AV35">
            <v>588.10000000009313</v>
          </cell>
          <cell r="AW35">
            <v>736.94000000040978</v>
          </cell>
          <cell r="AX35">
            <v>191.95999999996275</v>
          </cell>
          <cell r="AY35">
            <v>0</v>
          </cell>
          <cell r="AZ35">
            <v>0</v>
          </cell>
          <cell r="BA35">
            <v>435.40000000037253</v>
          </cell>
          <cell r="BB35">
            <v>263.70000000018626</v>
          </cell>
          <cell r="BC35">
            <v>89.700000000186265</v>
          </cell>
          <cell r="BD35">
            <v>369.29999999981374</v>
          </cell>
          <cell r="BE35">
            <v>6650.140000000596</v>
          </cell>
          <cell r="BF35">
            <v>757</v>
          </cell>
          <cell r="BG35">
            <v>349.10000000009313</v>
          </cell>
          <cell r="BH35">
            <v>313.67999999970198</v>
          </cell>
          <cell r="BI35">
            <v>1526.4600000001956</v>
          </cell>
          <cell r="BJ35">
            <v>2363.2000000001863</v>
          </cell>
          <cell r="BK35">
            <v>440</v>
          </cell>
          <cell r="BL35">
            <v>0</v>
          </cell>
          <cell r="BM35">
            <v>0</v>
          </cell>
          <cell r="BN35">
            <v>170.5</v>
          </cell>
          <cell r="BO35">
            <v>651</v>
          </cell>
          <cell r="BP35">
            <v>1</v>
          </cell>
          <cell r="BQ35">
            <v>78.200000000186265</v>
          </cell>
          <cell r="BR35">
            <v>6763.3400000035763</v>
          </cell>
          <cell r="BS35">
            <v>480.29999999981374</v>
          </cell>
          <cell r="BT35">
            <v>970.10000000009313</v>
          </cell>
          <cell r="BU35">
            <v>928.59999999962747</v>
          </cell>
          <cell r="BV35">
            <v>3045.8999999999069</v>
          </cell>
          <cell r="BW35">
            <v>206.29000000003725</v>
          </cell>
          <cell r="BX35">
            <v>233.25</v>
          </cell>
          <cell r="BY35">
            <v>0</v>
          </cell>
          <cell r="BZ35">
            <v>0</v>
          </cell>
          <cell r="CA35">
            <v>33.700000000186265</v>
          </cell>
          <cell r="CB35">
            <v>864.40000000037253</v>
          </cell>
          <cell r="CC35">
            <v>0.79999999981373549</v>
          </cell>
          <cell r="CD35">
            <v>0</v>
          </cell>
          <cell r="CE35">
            <v>7114.7600000053644</v>
          </cell>
          <cell r="CF35">
            <v>99.599999999627471</v>
          </cell>
          <cell r="CG35">
            <v>471.70000000018626</v>
          </cell>
          <cell r="CH35">
            <v>1188.3000000002794</v>
          </cell>
          <cell r="CI35">
            <v>1190.1599999996834</v>
          </cell>
          <cell r="CJ35">
            <v>1161.3999999994412</v>
          </cell>
          <cell r="CK35">
            <v>469.89999999990687</v>
          </cell>
          <cell r="CL35">
            <v>0</v>
          </cell>
          <cell r="CM35">
            <v>0</v>
          </cell>
          <cell r="CN35">
            <v>625.70000000018626</v>
          </cell>
          <cell r="CO35">
            <v>1069.2999999998137</v>
          </cell>
          <cell r="CP35">
            <v>838.70000000018626</v>
          </cell>
          <cell r="CQ35">
            <v>0</v>
          </cell>
          <cell r="CR35">
            <v>10612.739999987185</v>
          </cell>
          <cell r="CS35">
            <v>1192.7999999998137</v>
          </cell>
          <cell r="CT35">
            <v>1821.1999999997206</v>
          </cell>
          <cell r="CU35">
            <v>57.239999999757856</v>
          </cell>
          <cell r="CV35">
            <v>2383.0999999996275</v>
          </cell>
          <cell r="CW35">
            <v>960</v>
          </cell>
          <cell r="CX35">
            <v>233.10000000009313</v>
          </cell>
          <cell r="CY35">
            <v>124.40000000037253</v>
          </cell>
          <cell r="CZ35">
            <v>959.70000000018626</v>
          </cell>
          <cell r="DA35">
            <v>-1467.2000000001863</v>
          </cell>
          <cell r="DB35">
            <v>2110.2999999998137</v>
          </cell>
          <cell r="DC35">
            <v>2145.7999999998137</v>
          </cell>
          <cell r="DD35">
            <v>92.299999999813735</v>
          </cell>
          <cell r="DE35">
            <v>11528.30000000447</v>
          </cell>
          <cell r="DF35">
            <v>1629.7000000001863</v>
          </cell>
          <cell r="DG35">
            <v>1900.8999999999069</v>
          </cell>
          <cell r="DH35">
            <v>337.20000000018626</v>
          </cell>
          <cell r="DI35">
            <v>1779.1999999997206</v>
          </cell>
          <cell r="DJ35">
            <v>713.3000000002794</v>
          </cell>
          <cell r="DK35">
            <v>581.60000000009313</v>
          </cell>
          <cell r="DL35">
            <v>0</v>
          </cell>
          <cell r="DM35">
            <v>0</v>
          </cell>
          <cell r="DN35">
            <v>1448.5</v>
          </cell>
          <cell r="DO35">
            <v>1917.7000000001863</v>
          </cell>
          <cell r="DP35">
            <v>1130</v>
          </cell>
          <cell r="DQ35">
            <v>90.200000000186265</v>
          </cell>
          <cell r="DR35">
            <v>13478.09999999404</v>
          </cell>
          <cell r="DS35">
            <v>1443.5</v>
          </cell>
          <cell r="DT35">
            <v>2076</v>
          </cell>
          <cell r="DU35">
            <v>658.79999999981374</v>
          </cell>
          <cell r="DV35">
            <v>2032.8999999999069</v>
          </cell>
          <cell r="DW35">
            <v>334.5</v>
          </cell>
          <cell r="DX35">
            <v>245.60000000009313</v>
          </cell>
          <cell r="DY35">
            <v>298.70000000018626</v>
          </cell>
          <cell r="DZ35">
            <v>0</v>
          </cell>
          <cell r="EA35">
            <v>1224.9000000003725</v>
          </cell>
          <cell r="EB35">
            <v>3072.7000000001863</v>
          </cell>
          <cell r="EC35">
            <v>1879.7000000001863</v>
          </cell>
          <cell r="ED35">
            <v>210.79999999981374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1.6999999999534339</v>
          </cell>
          <cell r="K36">
            <v>79.699999999953434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2711.8000000007451</v>
          </cell>
          <cell r="S36">
            <v>0</v>
          </cell>
          <cell r="T36">
            <v>0</v>
          </cell>
          <cell r="U36">
            <v>0</v>
          </cell>
          <cell r="V36">
            <v>8</v>
          </cell>
          <cell r="W36">
            <v>711.9000000001397</v>
          </cell>
          <cell r="X36">
            <v>45</v>
          </cell>
          <cell r="Y36">
            <v>937.20000000018626</v>
          </cell>
          <cell r="Z36">
            <v>278.5999999998603</v>
          </cell>
          <cell r="AA36">
            <v>263.5</v>
          </cell>
          <cell r="AB36">
            <v>308</v>
          </cell>
          <cell r="AC36">
            <v>0</v>
          </cell>
          <cell r="AD36">
            <v>159.59999999962747</v>
          </cell>
          <cell r="AE36">
            <v>8541</v>
          </cell>
          <cell r="AF36">
            <v>91</v>
          </cell>
          <cell r="AG36">
            <v>668</v>
          </cell>
          <cell r="AH36">
            <v>216</v>
          </cell>
          <cell r="AI36">
            <v>312</v>
          </cell>
          <cell r="AJ36">
            <v>2190</v>
          </cell>
          <cell r="AK36">
            <v>0</v>
          </cell>
          <cell r="AL36">
            <v>1966</v>
          </cell>
          <cell r="AM36">
            <v>1563</v>
          </cell>
          <cell r="AN36">
            <v>1311</v>
          </cell>
          <cell r="AO36">
            <v>224</v>
          </cell>
          <cell r="AP36">
            <v>0</v>
          </cell>
          <cell r="AQ36">
            <v>0</v>
          </cell>
          <cell r="AR36">
            <v>307</v>
          </cell>
          <cell r="AS36">
            <v>0</v>
          </cell>
          <cell r="AT36">
            <v>0</v>
          </cell>
          <cell r="AU36">
            <v>0</v>
          </cell>
          <cell r="AV36">
            <v>77.5</v>
          </cell>
          <cell r="AW36">
            <v>5.5</v>
          </cell>
          <cell r="AX36">
            <v>0</v>
          </cell>
          <cell r="AY36">
            <v>0</v>
          </cell>
          <cell r="AZ36">
            <v>0</v>
          </cell>
          <cell r="BA36">
            <v>189</v>
          </cell>
          <cell r="BB36">
            <v>35</v>
          </cell>
          <cell r="BC36">
            <v>0</v>
          </cell>
          <cell r="BD36">
            <v>0</v>
          </cell>
          <cell r="BE36">
            <v>343</v>
          </cell>
          <cell r="BF36">
            <v>0</v>
          </cell>
          <cell r="BG36">
            <v>0</v>
          </cell>
          <cell r="BH36">
            <v>0</v>
          </cell>
          <cell r="BI36">
            <v>73.200000000186265</v>
          </cell>
          <cell r="BJ36">
            <v>51.299999999813735</v>
          </cell>
          <cell r="BK36">
            <v>0</v>
          </cell>
          <cell r="BL36">
            <v>29</v>
          </cell>
          <cell r="BM36">
            <v>0</v>
          </cell>
          <cell r="BN36">
            <v>189.5</v>
          </cell>
          <cell r="BO36">
            <v>0</v>
          </cell>
          <cell r="BP36">
            <v>0</v>
          </cell>
          <cell r="BQ36">
            <v>0</v>
          </cell>
          <cell r="BR36">
            <v>200.91999999992549</v>
          </cell>
          <cell r="BS36">
            <v>0</v>
          </cell>
          <cell r="BT36">
            <v>0</v>
          </cell>
          <cell r="BU36">
            <v>4.0000000037252903E-2</v>
          </cell>
          <cell r="BV36">
            <v>42.299999999988358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69.309999999997672</v>
          </cell>
          <cell r="CB36">
            <v>89.269999999960419</v>
          </cell>
          <cell r="CC36">
            <v>0</v>
          </cell>
          <cell r="CD36">
            <v>0</v>
          </cell>
          <cell r="CE36">
            <v>25.330000000074506</v>
          </cell>
          <cell r="CF36">
            <v>0</v>
          </cell>
          <cell r="CG36">
            <v>0</v>
          </cell>
          <cell r="CH36">
            <v>4.9999999988358468E-2</v>
          </cell>
          <cell r="CI36">
            <v>25.28000000002794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242.97999999858439</v>
          </cell>
          <cell r="CS36">
            <v>0</v>
          </cell>
          <cell r="CT36">
            <v>126.34999999997672</v>
          </cell>
          <cell r="CU36">
            <v>41.339999999967404</v>
          </cell>
          <cell r="CV36">
            <v>3.0999999999767169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72.189999999944121</v>
          </cell>
          <cell r="DB36">
            <v>0</v>
          </cell>
          <cell r="DC36">
            <v>0</v>
          </cell>
          <cell r="DD36">
            <v>0</v>
          </cell>
          <cell r="DE36">
            <v>456.62000000011176</v>
          </cell>
          <cell r="DF36">
            <v>0</v>
          </cell>
          <cell r="DG36">
            <v>41.440000000002328</v>
          </cell>
          <cell r="DH36">
            <v>5.9999999997671694E-2</v>
          </cell>
          <cell r="DI36">
            <v>205.77999999996973</v>
          </cell>
          <cell r="DJ36">
            <v>4.2400000000488944</v>
          </cell>
          <cell r="DK36">
            <v>0</v>
          </cell>
          <cell r="DL36">
            <v>0</v>
          </cell>
          <cell r="DM36">
            <v>0</v>
          </cell>
          <cell r="DN36">
            <v>174.26000000000931</v>
          </cell>
          <cell r="DO36">
            <v>30.840000000025611</v>
          </cell>
          <cell r="DP36">
            <v>0</v>
          </cell>
          <cell r="DQ36">
            <v>0</v>
          </cell>
          <cell r="DR36">
            <v>712.13999999966472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63.419999999983702</v>
          </cell>
          <cell r="DX36">
            <v>0</v>
          </cell>
          <cell r="DY36">
            <v>0</v>
          </cell>
          <cell r="DZ36">
            <v>0</v>
          </cell>
          <cell r="EA36">
            <v>565.21999999997206</v>
          </cell>
          <cell r="EB36">
            <v>83.5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0</v>
          </cell>
          <cell r="H38">
            <v>-32.491760000004433</v>
          </cell>
          <cell r="I38">
            <v>0</v>
          </cell>
          <cell r="J38">
            <v>0</v>
          </cell>
          <cell r="K38">
            <v>-54.965779999969527</v>
          </cell>
          <cell r="L38">
            <v>0</v>
          </cell>
          <cell r="M38">
            <v>0</v>
          </cell>
          <cell r="N38">
            <v>0</v>
          </cell>
          <cell r="O38">
            <v>-16.683799999940675</v>
          </cell>
          <cell r="P38">
            <v>0</v>
          </cell>
          <cell r="Q38">
            <v>0</v>
          </cell>
          <cell r="R38">
            <v>-1351.6272700000554</v>
          </cell>
          <cell r="S38">
            <v>0</v>
          </cell>
          <cell r="T38">
            <v>-49.678919999976642</v>
          </cell>
          <cell r="U38">
            <v>-382.87566000001971</v>
          </cell>
          <cell r="V38">
            <v>-145.41119999997318</v>
          </cell>
          <cell r="W38">
            <v>-126.06596999999601</v>
          </cell>
          <cell r="X38">
            <v>-349.0486399999354</v>
          </cell>
          <cell r="Y38">
            <v>-167.22096000006422</v>
          </cell>
          <cell r="Z38">
            <v>-110.3855999999214</v>
          </cell>
          <cell r="AA38">
            <v>-20.940320000052452</v>
          </cell>
          <cell r="AB38">
            <v>0</v>
          </cell>
          <cell r="AC38">
            <v>0</v>
          </cell>
          <cell r="AD38">
            <v>0</v>
          </cell>
          <cell r="AE38">
            <v>-629.01881999894977</v>
          </cell>
          <cell r="AF38">
            <v>0</v>
          </cell>
          <cell r="AG38">
            <v>-26.0478900000453</v>
          </cell>
          <cell r="AH38">
            <v>-241.73916000005556</v>
          </cell>
          <cell r="AI38">
            <v>0</v>
          </cell>
          <cell r="AJ38">
            <v>-41.216970000066794</v>
          </cell>
          <cell r="AK38">
            <v>-333.58079999987967</v>
          </cell>
          <cell r="AL38">
            <v>114.06388000003062</v>
          </cell>
          <cell r="AM38">
            <v>-99.069880000082776</v>
          </cell>
          <cell r="AN38">
            <v>-1.4279999999562278</v>
          </cell>
          <cell r="AO38">
            <v>0</v>
          </cell>
          <cell r="AP38">
            <v>0</v>
          </cell>
          <cell r="AQ38">
            <v>0</v>
          </cell>
          <cell r="AR38">
            <v>-275.10461999848485</v>
          </cell>
          <cell r="AS38">
            <v>0</v>
          </cell>
          <cell r="AT38">
            <v>-14.223359999945387</v>
          </cell>
          <cell r="AU38">
            <v>-39.907839999999851</v>
          </cell>
          <cell r="AV38">
            <v>-20.249600000097416</v>
          </cell>
          <cell r="AW38">
            <v>-76.723200000007637</v>
          </cell>
          <cell r="AX38">
            <v>-69.829200000036508</v>
          </cell>
          <cell r="AY38">
            <v>-53.980709999799728</v>
          </cell>
          <cell r="AZ38">
            <v>-0.19070999999530613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-595.89076000079513</v>
          </cell>
          <cell r="BF38">
            <v>0</v>
          </cell>
          <cell r="BG38">
            <v>-13.107859999989159</v>
          </cell>
          <cell r="BH38">
            <v>-15.230059999972582</v>
          </cell>
          <cell r="BI38">
            <v>0</v>
          </cell>
          <cell r="BJ38">
            <v>0</v>
          </cell>
          <cell r="BK38">
            <v>-446.02026000013575</v>
          </cell>
          <cell r="BL38">
            <v>-39.29844000027515</v>
          </cell>
          <cell r="BM38">
            <v>-82.234139999840409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-413.3773300005123</v>
          </cell>
          <cell r="BS38">
            <v>0</v>
          </cell>
          <cell r="BT38">
            <v>-14.185240000020713</v>
          </cell>
          <cell r="BU38">
            <v>0</v>
          </cell>
          <cell r="BV38">
            <v>-104.26808000000892</v>
          </cell>
          <cell r="BW38">
            <v>-88.056760000064969</v>
          </cell>
          <cell r="BX38">
            <v>-93.263399999821559</v>
          </cell>
          <cell r="BY38">
            <v>-45.672389999963343</v>
          </cell>
          <cell r="BZ38">
            <v>-67.931460000108927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-180.4598400015384</v>
          </cell>
          <cell r="CF38">
            <v>0</v>
          </cell>
          <cell r="CG38">
            <v>0</v>
          </cell>
          <cell r="CH38">
            <v>-73.434740000055172</v>
          </cell>
          <cell r="CI38">
            <v>-170.26634000003105</v>
          </cell>
          <cell r="CJ38">
            <v>-28.150759999989532</v>
          </cell>
          <cell r="CK38">
            <v>0</v>
          </cell>
          <cell r="CL38">
            <v>128.45699999993667</v>
          </cell>
          <cell r="CM38">
            <v>-35.500500000081956</v>
          </cell>
          <cell r="CN38">
            <v>-1.5645000000949949</v>
          </cell>
          <cell r="CO38">
            <v>0</v>
          </cell>
          <cell r="CP38">
            <v>0</v>
          </cell>
          <cell r="CQ38">
            <v>0</v>
          </cell>
          <cell r="CR38">
            <v>-52.00912999920547</v>
          </cell>
          <cell r="CS38">
            <v>0</v>
          </cell>
          <cell r="CT38">
            <v>-17.48040000005858</v>
          </cell>
          <cell r="CU38">
            <v>-41.081599999975879</v>
          </cell>
          <cell r="CV38">
            <v>343.26880000007804</v>
          </cell>
          <cell r="CW38">
            <v>-131.65599999995902</v>
          </cell>
          <cell r="CX38">
            <v>-210.77249999996275</v>
          </cell>
          <cell r="CY38">
            <v>43.776240000035614</v>
          </cell>
          <cell r="CZ38">
            <v>-0.45107999979518354</v>
          </cell>
          <cell r="DA38">
            <v>-37.520190000301227</v>
          </cell>
          <cell r="DB38">
            <v>-9.2399999964982271E-2</v>
          </cell>
          <cell r="DC38">
            <v>0</v>
          </cell>
          <cell r="DD38">
            <v>0</v>
          </cell>
          <cell r="DE38">
            <v>-1288.5939599983394</v>
          </cell>
          <cell r="DF38">
            <v>-183.25164000003133</v>
          </cell>
          <cell r="DG38">
            <v>-140.92078000004403</v>
          </cell>
          <cell r="DH38">
            <v>-196.61356000002706</v>
          </cell>
          <cell r="DI38">
            <v>-208.96017999999458</v>
          </cell>
          <cell r="DJ38">
            <v>-141.38409999990836</v>
          </cell>
          <cell r="DK38">
            <v>-362.23020000010729</v>
          </cell>
          <cell r="DL38">
            <v>44.265869999770075</v>
          </cell>
          <cell r="DM38">
            <v>0</v>
          </cell>
          <cell r="DN38">
            <v>-4.847669999813661</v>
          </cell>
          <cell r="DO38">
            <v>-8.6800999999977648</v>
          </cell>
          <cell r="DP38">
            <v>-85.971599999989849</v>
          </cell>
          <cell r="DQ38">
            <v>0</v>
          </cell>
          <cell r="DR38">
            <v>-690.5753399990499</v>
          </cell>
          <cell r="DS38">
            <v>-9.2476399999577552</v>
          </cell>
          <cell r="DT38">
            <v>-150.63695999991614</v>
          </cell>
          <cell r="DU38">
            <v>-130.68751999997767</v>
          </cell>
          <cell r="DV38">
            <v>-109.68688000005204</v>
          </cell>
          <cell r="DW38">
            <v>0</v>
          </cell>
          <cell r="DX38">
            <v>-97.277399999788031</v>
          </cell>
          <cell r="DY38">
            <v>63.897899999981746</v>
          </cell>
          <cell r="DZ38">
            <v>-74.725199999986216</v>
          </cell>
          <cell r="EA38">
            <v>-55.179960000095889</v>
          </cell>
          <cell r="EB38">
            <v>-19.493919999920763</v>
          </cell>
          <cell r="EC38">
            <v>-70.103360000008252</v>
          </cell>
          <cell r="ED38">
            <v>-37.434400000027381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2350</v>
          </cell>
          <cell r="G41">
            <v>1973.3099999995902</v>
          </cell>
          <cell r="H41">
            <v>4930.6682399995625</v>
          </cell>
          <cell r="I41">
            <v>2227.3099999995902</v>
          </cell>
          <cell r="J41">
            <v>415.56000000005588</v>
          </cell>
          <cell r="K41">
            <v>1402.1442200005986</v>
          </cell>
          <cell r="L41">
            <v>22060.919999999925</v>
          </cell>
          <cell r="M41">
            <v>18781.5</v>
          </cell>
          <cell r="N41">
            <v>12906.300000000745</v>
          </cell>
          <cell r="O41">
            <v>9328.3161999993026</v>
          </cell>
          <cell r="P41">
            <v>3213.2999999988824</v>
          </cell>
          <cell r="Q41">
            <v>-9511.6000000014901</v>
          </cell>
          <cell r="R41">
            <v>35703.222730010748</v>
          </cell>
          <cell r="S41">
            <v>5116.0999999996275</v>
          </cell>
          <cell r="T41">
            <v>1641.6210800008848</v>
          </cell>
          <cell r="U41">
            <v>2374.7043400006369</v>
          </cell>
          <cell r="V41">
            <v>1630.3087999997661</v>
          </cell>
          <cell r="W41">
            <v>3815.1940300008282</v>
          </cell>
          <cell r="X41">
            <v>3227.3313599992543</v>
          </cell>
          <cell r="Y41">
            <v>17894.579039998353</v>
          </cell>
          <cell r="Z41">
            <v>4313.0743999984115</v>
          </cell>
          <cell r="AA41">
            <v>3404.0596799999475</v>
          </cell>
          <cell r="AB41">
            <v>4721.3000000007451</v>
          </cell>
          <cell r="AC41">
            <v>1678.6500000003725</v>
          </cell>
          <cell r="AD41">
            <v>-14113.699999999255</v>
          </cell>
          <cell r="AE41">
            <v>-54212.758819997311</v>
          </cell>
          <cell r="AF41">
            <v>3732.7000000029802</v>
          </cell>
          <cell r="AG41">
            <v>2101.252110004425</v>
          </cell>
          <cell r="AH41">
            <v>1731.8208399992436</v>
          </cell>
          <cell r="AI41">
            <v>3150.2899999991059</v>
          </cell>
          <cell r="AJ41">
            <v>3875.4330299999565</v>
          </cell>
          <cell r="AK41">
            <v>3174.8191999997944</v>
          </cell>
          <cell r="AL41">
            <v>-251.63611999899149</v>
          </cell>
          <cell r="AM41">
            <v>4071.8901199959219</v>
          </cell>
          <cell r="AN41">
            <v>2738.472000002861</v>
          </cell>
          <cell r="AO41">
            <v>1984.0999999977648</v>
          </cell>
          <cell r="AP41">
            <v>-951</v>
          </cell>
          <cell r="AQ41">
            <v>-79570.900000002235</v>
          </cell>
          <cell r="AR41">
            <v>-104432.29462000728</v>
          </cell>
          <cell r="AS41">
            <v>2324.5999999996275</v>
          </cell>
          <cell r="AT41">
            <v>1412.6766399983317</v>
          </cell>
          <cell r="AU41">
            <v>2065.5021599996835</v>
          </cell>
          <cell r="AV41">
            <v>2489.350399998948</v>
          </cell>
          <cell r="AW41">
            <v>1654.0168000012636</v>
          </cell>
          <cell r="AX41">
            <v>2067.730799999088</v>
          </cell>
          <cell r="AY41">
            <v>-40339.780709996819</v>
          </cell>
          <cell r="AZ41">
            <v>698.30929000303149</v>
          </cell>
          <cell r="BA41">
            <v>2344.6000000014901</v>
          </cell>
          <cell r="BB41">
            <v>3872.1999999992549</v>
          </cell>
          <cell r="BC41">
            <v>188.69999999925494</v>
          </cell>
          <cell r="BD41">
            <v>-83210.20000000298</v>
          </cell>
          <cell r="BE41">
            <v>-90919.860759973526</v>
          </cell>
          <cell r="BF41">
            <v>992.19999999925494</v>
          </cell>
          <cell r="BG41">
            <v>1106.4921399988234</v>
          </cell>
          <cell r="BH41">
            <v>1544.9499399997294</v>
          </cell>
          <cell r="BI41">
            <v>4075.4600000008941</v>
          </cell>
          <cell r="BJ41">
            <v>3801.0499999988824</v>
          </cell>
          <cell r="BK41">
            <v>3727.919739998877</v>
          </cell>
          <cell r="BL41">
            <v>-37595.998439997435</v>
          </cell>
          <cell r="BM41">
            <v>1572.3658600002527</v>
          </cell>
          <cell r="BN41">
            <v>1821.1000000014901</v>
          </cell>
          <cell r="BO41">
            <v>4649.6999999992549</v>
          </cell>
          <cell r="BP41">
            <v>18.5</v>
          </cell>
          <cell r="BQ41">
            <v>-76633.60000000149</v>
          </cell>
          <cell r="BR41">
            <v>-53654.317330002785</v>
          </cell>
          <cell r="BS41">
            <v>563.79999999888241</v>
          </cell>
          <cell r="BT41">
            <v>1938.9147599991411</v>
          </cell>
          <cell r="BU41">
            <v>7537.839999999851</v>
          </cell>
          <cell r="BV41">
            <v>4588.1319199986756</v>
          </cell>
          <cell r="BW41">
            <v>1793.7332399999723</v>
          </cell>
          <cell r="BX41">
            <v>2657.5866000000387</v>
          </cell>
          <cell r="BY41">
            <v>-4665.5723900012672</v>
          </cell>
          <cell r="BZ41">
            <v>1671.0685400012881</v>
          </cell>
          <cell r="CA41">
            <v>2122.2099999971688</v>
          </cell>
          <cell r="CB41">
            <v>3770.1699999980628</v>
          </cell>
          <cell r="CC41">
            <v>1.3000000007450581</v>
          </cell>
          <cell r="CD41">
            <v>-75633.5</v>
          </cell>
          <cell r="CE41">
            <v>-64499.169839978218</v>
          </cell>
          <cell r="CF41">
            <v>99.599999999627471</v>
          </cell>
          <cell r="CG41">
            <v>1316.0999999996275</v>
          </cell>
          <cell r="CH41">
            <v>3124.0152600016445</v>
          </cell>
          <cell r="CI41">
            <v>3741.7736600022763</v>
          </cell>
          <cell r="CJ41">
            <v>2312.8492400003597</v>
          </cell>
          <cell r="CK41">
            <v>2027.9000000003725</v>
          </cell>
          <cell r="CL41">
            <v>-7223.8430000022054</v>
          </cell>
          <cell r="CM41">
            <v>3116.9994999989867</v>
          </cell>
          <cell r="CN41">
            <v>3252.6354999989271</v>
          </cell>
          <cell r="CO41">
            <v>2885.3000000007451</v>
          </cell>
          <cell r="CP41">
            <v>1308.4999999962747</v>
          </cell>
          <cell r="CQ41">
            <v>-80461</v>
          </cell>
          <cell r="CR41">
            <v>-78344.969130009413</v>
          </cell>
          <cell r="CS41">
            <v>1647.8000000007451</v>
          </cell>
          <cell r="CT41">
            <v>3231.8695999998599</v>
          </cell>
          <cell r="CU41">
            <v>1862.8984000012279</v>
          </cell>
          <cell r="CV41">
            <v>-3713.831199998036</v>
          </cell>
          <cell r="CW41">
            <v>1899.7640000004321</v>
          </cell>
          <cell r="CX41">
            <v>2751.827500000596</v>
          </cell>
          <cell r="CY41">
            <v>-4312.5237600021064</v>
          </cell>
          <cell r="CZ41">
            <v>-8815.2510800026357</v>
          </cell>
          <cell r="DA41">
            <v>-7567.0301900021732</v>
          </cell>
          <cell r="DB41">
            <v>4756.4076000005007</v>
          </cell>
          <cell r="DC41">
            <v>2850.5</v>
          </cell>
          <cell r="DD41">
            <v>-72937.39999999851</v>
          </cell>
          <cell r="DE41">
            <v>-48189.873959988356</v>
          </cell>
          <cell r="DF41">
            <v>6102.5483600012958</v>
          </cell>
          <cell r="DG41">
            <v>3404.1192199997604</v>
          </cell>
          <cell r="DH41">
            <v>2633.0464399997145</v>
          </cell>
          <cell r="DI41">
            <v>6341.819820003584</v>
          </cell>
          <cell r="DJ41">
            <v>2046.1558999996632</v>
          </cell>
          <cell r="DK41">
            <v>3410.2697999998927</v>
          </cell>
          <cell r="DL41">
            <v>-8852.2341299988329</v>
          </cell>
          <cell r="DM41">
            <v>2911.1999999992549</v>
          </cell>
          <cell r="DN41">
            <v>4946.9123299978673</v>
          </cell>
          <cell r="DO41">
            <v>4479.1599000021815</v>
          </cell>
          <cell r="DP41">
            <v>2730.9284000005573</v>
          </cell>
          <cell r="DQ41">
            <v>-78343.800000000745</v>
          </cell>
          <cell r="DR41">
            <v>-54839.615340024233</v>
          </cell>
          <cell r="DS41">
            <v>3393.8523600008339</v>
          </cell>
          <cell r="DT41">
            <v>4606.8630400002003</v>
          </cell>
          <cell r="DU41">
            <v>3136.3124799989164</v>
          </cell>
          <cell r="DV41">
            <v>4175.013120001182</v>
          </cell>
          <cell r="DW41">
            <v>1169.4399999994785</v>
          </cell>
          <cell r="DX41">
            <v>1674.8226000014693</v>
          </cell>
          <cell r="DY41">
            <v>-9356.7021000012755</v>
          </cell>
          <cell r="DZ41">
            <v>3391.7747999988496</v>
          </cell>
          <cell r="EA41">
            <v>6624.640039999038</v>
          </cell>
          <cell r="EB41">
            <v>10687.206079998985</v>
          </cell>
          <cell r="EC41">
            <v>3599.2966399993747</v>
          </cell>
          <cell r="ED41">
            <v>-87942.134400002658</v>
          </cell>
        </row>
        <row r="43">
          <cell r="A43" t="str">
            <v>Total Special Sales For Resale</v>
          </cell>
          <cell r="F43">
            <v>2350</v>
          </cell>
          <cell r="G43">
            <v>1973.3100000023842</v>
          </cell>
          <cell r="H43">
            <v>4930.6682400032878</v>
          </cell>
          <cell r="I43">
            <v>2227.3099999986589</v>
          </cell>
          <cell r="J43">
            <v>415.56000000238419</v>
          </cell>
          <cell r="K43">
            <v>1402.1442200019956</v>
          </cell>
          <cell r="L43">
            <v>22060.919999998063</v>
          </cell>
          <cell r="M43">
            <v>18781.5</v>
          </cell>
          <cell r="N43">
            <v>12906.300000000745</v>
          </cell>
          <cell r="O43">
            <v>9328.3162000030279</v>
          </cell>
          <cell r="P43">
            <v>3213.2999999970198</v>
          </cell>
          <cell r="Q43">
            <v>-9511.6000000014901</v>
          </cell>
          <cell r="R43">
            <v>35703.222730010748</v>
          </cell>
          <cell r="S43">
            <v>5116.1000000014901</v>
          </cell>
          <cell r="T43">
            <v>1641.6210799999535</v>
          </cell>
          <cell r="U43">
            <v>2374.7043399997056</v>
          </cell>
          <cell r="V43">
            <v>1630.3088000006974</v>
          </cell>
          <cell r="W43">
            <v>3815.1940299998969</v>
          </cell>
          <cell r="X43">
            <v>3227.3313599992543</v>
          </cell>
          <cell r="Y43">
            <v>17894.579039998353</v>
          </cell>
          <cell r="Z43">
            <v>4313.0743999965489</v>
          </cell>
          <cell r="AA43">
            <v>3404.0596799999475</v>
          </cell>
          <cell r="AB43">
            <v>4721.3000000044703</v>
          </cell>
          <cell r="AC43">
            <v>1678.6500000022352</v>
          </cell>
          <cell r="AD43">
            <v>-14113.69999999553</v>
          </cell>
          <cell r="AE43">
            <v>-54212.758820027113</v>
          </cell>
          <cell r="AF43">
            <v>3732.7000000029802</v>
          </cell>
          <cell r="AG43">
            <v>2101.252110004425</v>
          </cell>
          <cell r="AH43">
            <v>1731.8208399992436</v>
          </cell>
          <cell r="AI43">
            <v>3150.2899999991059</v>
          </cell>
          <cell r="AJ43">
            <v>3875.4330299999565</v>
          </cell>
          <cell r="AK43">
            <v>3174.8191999997944</v>
          </cell>
          <cell r="AL43">
            <v>-251.63611999899149</v>
          </cell>
          <cell r="AM43">
            <v>4071.8901199959219</v>
          </cell>
          <cell r="AN43">
            <v>2738.472000002861</v>
          </cell>
          <cell r="AO43">
            <v>1984.0999999977648</v>
          </cell>
          <cell r="AP43">
            <v>-951</v>
          </cell>
          <cell r="AQ43">
            <v>-79570.900000002235</v>
          </cell>
          <cell r="AR43">
            <v>-104432.29461997747</v>
          </cell>
          <cell r="AS43">
            <v>2324.6000000014901</v>
          </cell>
          <cell r="AT43">
            <v>1412.6766399983317</v>
          </cell>
          <cell r="AU43">
            <v>2065.5021599996835</v>
          </cell>
          <cell r="AV43">
            <v>2489.350399998948</v>
          </cell>
          <cell r="AW43">
            <v>1654.0168000012636</v>
          </cell>
          <cell r="AX43">
            <v>2067.730799999088</v>
          </cell>
          <cell r="AY43">
            <v>-40339.780709996819</v>
          </cell>
          <cell r="AZ43">
            <v>698.30929000303149</v>
          </cell>
          <cell r="BA43">
            <v>2344.6000000014901</v>
          </cell>
          <cell r="BB43">
            <v>3872.1999999992549</v>
          </cell>
          <cell r="BC43">
            <v>188.69999999925494</v>
          </cell>
          <cell r="BD43">
            <v>-83210.20000000298</v>
          </cell>
          <cell r="BE43">
            <v>-90919.860760003328</v>
          </cell>
          <cell r="BF43">
            <v>992.19999999925494</v>
          </cell>
          <cell r="BG43">
            <v>1106.4921399988234</v>
          </cell>
          <cell r="BH43">
            <v>1544.9499399997294</v>
          </cell>
          <cell r="BI43">
            <v>4075.4600000008941</v>
          </cell>
          <cell r="BJ43">
            <v>3801.0499999988824</v>
          </cell>
          <cell r="BK43">
            <v>3727.919739998877</v>
          </cell>
          <cell r="BL43">
            <v>-37595.998439997435</v>
          </cell>
          <cell r="BM43">
            <v>1572.3658600002527</v>
          </cell>
          <cell r="BN43">
            <v>1821.1000000014901</v>
          </cell>
          <cell r="BO43">
            <v>4649.6999999992549</v>
          </cell>
          <cell r="BP43">
            <v>18.5</v>
          </cell>
          <cell r="BQ43">
            <v>-76633.60000000149</v>
          </cell>
          <cell r="BR43">
            <v>-53654.317330062389</v>
          </cell>
          <cell r="BS43">
            <v>563.79999999888241</v>
          </cell>
          <cell r="BT43">
            <v>1938.9147600010037</v>
          </cell>
          <cell r="BU43">
            <v>7537.839999999851</v>
          </cell>
          <cell r="BV43">
            <v>4588.1319199986756</v>
          </cell>
          <cell r="BW43">
            <v>1793.733239999041</v>
          </cell>
          <cell r="BX43">
            <v>2657.5866000000387</v>
          </cell>
          <cell r="BY43">
            <v>-4665.5723900012672</v>
          </cell>
          <cell r="BZ43">
            <v>1671.0685399994254</v>
          </cell>
          <cell r="CA43">
            <v>2122.2099999971688</v>
          </cell>
          <cell r="CB43">
            <v>3770.1699999980628</v>
          </cell>
          <cell r="CC43">
            <v>1.3000000007450581</v>
          </cell>
          <cell r="CD43">
            <v>-75633.5</v>
          </cell>
          <cell r="CE43">
            <v>-64499.169839948416</v>
          </cell>
          <cell r="CF43">
            <v>99.599999999627471</v>
          </cell>
          <cell r="CG43">
            <v>1316.0999999996275</v>
          </cell>
          <cell r="CH43">
            <v>3124.0152600016445</v>
          </cell>
          <cell r="CI43">
            <v>3741.7736600022763</v>
          </cell>
          <cell r="CJ43">
            <v>2312.8492400003597</v>
          </cell>
          <cell r="CK43">
            <v>2027.9000000003725</v>
          </cell>
          <cell r="CL43">
            <v>-7223.8430000022054</v>
          </cell>
          <cell r="CM43">
            <v>3116.9994999989867</v>
          </cell>
          <cell r="CN43">
            <v>3252.6354999989271</v>
          </cell>
          <cell r="CO43">
            <v>2885.3000000007451</v>
          </cell>
          <cell r="CP43">
            <v>1308.4999999962747</v>
          </cell>
          <cell r="CQ43">
            <v>-80461</v>
          </cell>
          <cell r="CR43">
            <v>-78344.969130009413</v>
          </cell>
          <cell r="CS43">
            <v>1647.8000000007451</v>
          </cell>
          <cell r="CT43">
            <v>3231.8695999998599</v>
          </cell>
          <cell r="CU43">
            <v>1862.8984000012279</v>
          </cell>
          <cell r="CV43">
            <v>-3713.831199998036</v>
          </cell>
          <cell r="CW43">
            <v>1899.7640000004321</v>
          </cell>
          <cell r="CX43">
            <v>2751.827500000596</v>
          </cell>
          <cell r="CY43">
            <v>-4312.5237600021064</v>
          </cell>
          <cell r="CZ43">
            <v>-8815.2510800026357</v>
          </cell>
          <cell r="DA43">
            <v>-7567.0301900021732</v>
          </cell>
          <cell r="DB43">
            <v>4756.4076000005007</v>
          </cell>
          <cell r="DC43">
            <v>2850.5</v>
          </cell>
          <cell r="DD43">
            <v>-72937.39999999851</v>
          </cell>
          <cell r="DE43">
            <v>-48189.873959988356</v>
          </cell>
          <cell r="DF43">
            <v>6102.5483600012958</v>
          </cell>
          <cell r="DG43">
            <v>3404.1192199997604</v>
          </cell>
          <cell r="DH43">
            <v>2633.0464399997145</v>
          </cell>
          <cell r="DI43">
            <v>6341.819820003584</v>
          </cell>
          <cell r="DJ43">
            <v>2046.1558999996632</v>
          </cell>
          <cell r="DK43">
            <v>3410.2697999998927</v>
          </cell>
          <cell r="DL43">
            <v>-8852.2341299988329</v>
          </cell>
          <cell r="DM43">
            <v>2911.1999999992549</v>
          </cell>
          <cell r="DN43">
            <v>4946.9123299978673</v>
          </cell>
          <cell r="DO43">
            <v>4479.1599000021815</v>
          </cell>
          <cell r="DP43">
            <v>2730.9284000005573</v>
          </cell>
          <cell r="DQ43">
            <v>-78343.800000000745</v>
          </cell>
          <cell r="DR43">
            <v>-54839.615340024233</v>
          </cell>
          <cell r="DS43">
            <v>3393.8523600008339</v>
          </cell>
          <cell r="DT43">
            <v>4606.8630400002003</v>
          </cell>
          <cell r="DU43">
            <v>3136.3124799989164</v>
          </cell>
          <cell r="DV43">
            <v>4175.013120001182</v>
          </cell>
          <cell r="DW43">
            <v>1169.4399999994785</v>
          </cell>
          <cell r="DX43">
            <v>1674.8226000014693</v>
          </cell>
          <cell r="DY43">
            <v>-9356.7021000012755</v>
          </cell>
          <cell r="DZ43">
            <v>3391.7747999988496</v>
          </cell>
          <cell r="EA43">
            <v>6624.640039999038</v>
          </cell>
          <cell r="EB43">
            <v>10687.206079998985</v>
          </cell>
          <cell r="EC43">
            <v>3599.2966399993747</v>
          </cell>
          <cell r="ED43">
            <v>-87942.134400002658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8">
          <cell r="F178">
            <v>0</v>
          </cell>
          <cell r="G178">
            <v>-622.82099999999627</v>
          </cell>
          <cell r="H178">
            <v>-0.19700000000011642</v>
          </cell>
          <cell r="I178">
            <v>-171.19000000000233</v>
          </cell>
          <cell r="J178">
            <v>-443.88000000000466</v>
          </cell>
          <cell r="K178">
            <v>-1211.1999999999534</v>
          </cell>
          <cell r="L178">
            <v>-5574.3600000001024</v>
          </cell>
          <cell r="M178">
            <v>-2701.7599999998929</v>
          </cell>
          <cell r="N178">
            <v>-545.56299999999464</v>
          </cell>
          <cell r="O178">
            <v>-68.95679999999993</v>
          </cell>
          <cell r="P178">
            <v>0</v>
          </cell>
          <cell r="Q178">
            <v>0</v>
          </cell>
          <cell r="R178">
            <v>-11816.690699999919</v>
          </cell>
          <cell r="S178">
            <v>0</v>
          </cell>
          <cell r="T178">
            <v>-637.64800000000105</v>
          </cell>
          <cell r="U178">
            <v>-829.32270000000426</v>
          </cell>
          <cell r="V178">
            <v>-588.29800000000978</v>
          </cell>
          <cell r="W178">
            <v>-2947.1469999999972</v>
          </cell>
          <cell r="X178">
            <v>-1280.5650000000023</v>
          </cell>
          <cell r="Y178">
            <v>-2464.0980000000272</v>
          </cell>
          <cell r="Z178">
            <v>-2859.0299999999115</v>
          </cell>
          <cell r="AA178">
            <v>-210.58199999999488</v>
          </cell>
          <cell r="AB178">
            <v>0</v>
          </cell>
          <cell r="AC178">
            <v>0</v>
          </cell>
          <cell r="AD178">
            <v>0</v>
          </cell>
          <cell r="AE178">
            <v>2593.5114999999059</v>
          </cell>
          <cell r="AF178">
            <v>0</v>
          </cell>
          <cell r="AG178">
            <v>-253.82800000000134</v>
          </cell>
          <cell r="AH178">
            <v>-1658.5613000000012</v>
          </cell>
          <cell r="AI178">
            <v>-57.947199999999611</v>
          </cell>
          <cell r="AJ178">
            <v>0</v>
          </cell>
          <cell r="AK178">
            <v>-310.59599999999773</v>
          </cell>
          <cell r="AL178">
            <v>6192.0969999999797</v>
          </cell>
          <cell r="AM178">
            <v>-1305.3500000000349</v>
          </cell>
          <cell r="AN178">
            <v>-12.302999999999884</v>
          </cell>
          <cell r="AO178">
            <v>0</v>
          </cell>
          <cell r="AP178">
            <v>0</v>
          </cell>
          <cell r="AQ178">
            <v>0</v>
          </cell>
          <cell r="AR178">
            <v>-3381.4660599998897</v>
          </cell>
          <cell r="AS178">
            <v>0</v>
          </cell>
          <cell r="AT178">
            <v>0</v>
          </cell>
          <cell r="AU178">
            <v>-626.66270000000077</v>
          </cell>
          <cell r="AV178">
            <v>-367.90705999999955</v>
          </cell>
          <cell r="AW178">
            <v>-242.34030000000348</v>
          </cell>
          <cell r="AX178">
            <v>-152.19899999999689</v>
          </cell>
          <cell r="AY178">
            <v>-788.42700000000332</v>
          </cell>
          <cell r="AZ178">
            <v>-1203.929999999993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-2839.7560899999226</v>
          </cell>
          <cell r="BF178">
            <v>0</v>
          </cell>
          <cell r="BG178">
            <v>0</v>
          </cell>
          <cell r="BH178">
            <v>-291.12512000000061</v>
          </cell>
          <cell r="BI178">
            <v>-93.047969999999623</v>
          </cell>
          <cell r="BJ178">
            <v>-137.9369999999999</v>
          </cell>
          <cell r="BK178">
            <v>-1131.4400000000023</v>
          </cell>
          <cell r="BL178">
            <v>-736.07799999999406</v>
          </cell>
          <cell r="BM178">
            <v>-450.12799999996787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46.716599999926984</v>
          </cell>
          <cell r="BS178">
            <v>0</v>
          </cell>
          <cell r="BT178">
            <v>-32.706000000000131</v>
          </cell>
          <cell r="BU178">
            <v>-267.75</v>
          </cell>
          <cell r="BV178">
            <v>-83.667400000000271</v>
          </cell>
          <cell r="BW178">
            <v>-295.28019999999742</v>
          </cell>
          <cell r="BX178">
            <v>-270.04100000000108</v>
          </cell>
          <cell r="BY178">
            <v>2285.983000000022</v>
          </cell>
          <cell r="BZ178">
            <v>-1274.835000000021</v>
          </cell>
          <cell r="CA178">
            <v>-14.986799999998766</v>
          </cell>
          <cell r="CB178">
            <v>0</v>
          </cell>
          <cell r="CC178">
            <v>0</v>
          </cell>
          <cell r="CD178">
            <v>0</v>
          </cell>
          <cell r="CE178">
            <v>-4985.5183000001125</v>
          </cell>
          <cell r="CF178">
            <v>0</v>
          </cell>
          <cell r="CG178">
            <v>0</v>
          </cell>
          <cell r="CH178">
            <v>-206.38569999999891</v>
          </cell>
          <cell r="CI178">
            <v>-2366.9850000001024</v>
          </cell>
          <cell r="CJ178">
            <v>-3007.8220000000147</v>
          </cell>
          <cell r="CK178">
            <v>-1861.6399999999849</v>
          </cell>
          <cell r="CL178">
            <v>3221.0460000000166</v>
          </cell>
          <cell r="CM178">
            <v>-743.22400000000198</v>
          </cell>
          <cell r="CN178">
            <v>0</v>
          </cell>
          <cell r="CO178">
            <v>0</v>
          </cell>
          <cell r="CP178">
            <v>-20.507599999997183</v>
          </cell>
          <cell r="CQ178">
            <v>0</v>
          </cell>
          <cell r="CR178">
            <v>9873.4700000006706</v>
          </cell>
          <cell r="CS178">
            <v>0</v>
          </cell>
          <cell r="CT178">
            <v>-42.846000000001368</v>
          </cell>
          <cell r="CU178">
            <v>-164.37700000000041</v>
          </cell>
          <cell r="CV178">
            <v>17625.620000000112</v>
          </cell>
          <cell r="CW178">
            <v>-3746.6209999999846</v>
          </cell>
          <cell r="CX178">
            <v>-3862.1300000000047</v>
          </cell>
          <cell r="CY178">
            <v>2445.8680000000022</v>
          </cell>
          <cell r="CZ178">
            <v>-1919.7329999999929</v>
          </cell>
          <cell r="DA178">
            <v>-36.726999999998952</v>
          </cell>
          <cell r="DB178">
            <v>-235.79999999998836</v>
          </cell>
          <cell r="DC178">
            <v>-189.7839999999851</v>
          </cell>
          <cell r="DD178">
            <v>0</v>
          </cell>
          <cell r="DE178">
            <v>-16858.885400000028</v>
          </cell>
          <cell r="DF178">
            <v>-436.39100000000326</v>
          </cell>
          <cell r="DG178">
            <v>-3224.7738999999128</v>
          </cell>
          <cell r="DH178">
            <v>-2168.4550000000163</v>
          </cell>
          <cell r="DI178">
            <v>-4476.5500000002794</v>
          </cell>
          <cell r="DJ178">
            <v>-2947.3930000000109</v>
          </cell>
          <cell r="DK178">
            <v>-3045.4399999999441</v>
          </cell>
          <cell r="DL178">
            <v>1863.0706999999966</v>
          </cell>
          <cell r="DM178">
            <v>-242.11999999999534</v>
          </cell>
          <cell r="DN178">
            <v>-297.10000000003492</v>
          </cell>
          <cell r="DO178">
            <v>-117.40999999997439</v>
          </cell>
          <cell r="DP178">
            <v>-1537.9399999999441</v>
          </cell>
          <cell r="DQ178">
            <v>-228.38320000000022</v>
          </cell>
          <cell r="DR178">
            <v>-19113.503000000492</v>
          </cell>
          <cell r="DS178">
            <v>-1272.9600000000792</v>
          </cell>
          <cell r="DT178">
            <v>-3522.7000000001863</v>
          </cell>
          <cell r="DU178">
            <v>-1906.359999999986</v>
          </cell>
          <cell r="DV178">
            <v>-3123.7139999999199</v>
          </cell>
          <cell r="DW178">
            <v>-2239.390000000014</v>
          </cell>
          <cell r="DX178">
            <v>-3512.6399999999558</v>
          </cell>
          <cell r="DY178">
            <v>3089.775999999998</v>
          </cell>
          <cell r="DZ178">
            <v>-1321.5050000000047</v>
          </cell>
          <cell r="EA178">
            <v>-1158.8199999999488</v>
          </cell>
          <cell r="EB178">
            <v>-125.12999999994645</v>
          </cell>
          <cell r="EC178">
            <v>-2300</v>
          </cell>
          <cell r="ED178">
            <v>-1720.0600000000559</v>
          </cell>
        </row>
        <row r="179">
          <cell r="F179">
            <v>-631.45999999996275</v>
          </cell>
          <cell r="G179">
            <v>-4483.3100000000559</v>
          </cell>
          <cell r="H179">
            <v>-2674.3000000000466</v>
          </cell>
          <cell r="I179">
            <v>-2360</v>
          </cell>
          <cell r="J179">
            <v>-2594.5</v>
          </cell>
          <cell r="K179">
            <v>-8144</v>
          </cell>
          <cell r="L179">
            <v>-3969.8400000000256</v>
          </cell>
          <cell r="M179">
            <v>-482.62000000000262</v>
          </cell>
          <cell r="N179">
            <v>-2019.6200000000536</v>
          </cell>
          <cell r="O179">
            <v>-3037.7999999998137</v>
          </cell>
          <cell r="P179">
            <v>-1284.7400000000052</v>
          </cell>
          <cell r="Q179">
            <v>-1568.0399999999208</v>
          </cell>
          <cell r="R179">
            <v>-25669.872000001371</v>
          </cell>
          <cell r="S179">
            <v>-9632.8000000000466</v>
          </cell>
          <cell r="T179">
            <v>-854.63999999989755</v>
          </cell>
          <cell r="U179">
            <v>-1304.25</v>
          </cell>
          <cell r="V179">
            <v>-1423.8000000000466</v>
          </cell>
          <cell r="W179">
            <v>-1389.2800000000279</v>
          </cell>
          <cell r="X179">
            <v>-662.06999999994878</v>
          </cell>
          <cell r="Y179">
            <v>-2372.6699999999837</v>
          </cell>
          <cell r="Z179">
            <v>-302.04200000000128</v>
          </cell>
          <cell r="AA179">
            <v>-2344.710000000021</v>
          </cell>
          <cell r="AB179">
            <v>-2128.3999999999069</v>
          </cell>
          <cell r="AC179">
            <v>-2485.0099999999802</v>
          </cell>
          <cell r="AD179">
            <v>-770.20000000006985</v>
          </cell>
          <cell r="AE179">
            <v>-24580.788499999326</v>
          </cell>
          <cell r="AF179">
            <v>-5360.1699999999837</v>
          </cell>
          <cell r="AG179">
            <v>-875.63999999989755</v>
          </cell>
          <cell r="AH179">
            <v>-434.85999999998603</v>
          </cell>
          <cell r="AI179">
            <v>-4505.3100000000559</v>
          </cell>
          <cell r="AJ179">
            <v>-2964.2400000000489</v>
          </cell>
          <cell r="AK179">
            <v>-2680</v>
          </cell>
          <cell r="AL179">
            <v>-1101.7379999999976</v>
          </cell>
          <cell r="AM179">
            <v>-471.53349999999955</v>
          </cell>
          <cell r="AN179">
            <v>-939.5</v>
          </cell>
          <cell r="AO179">
            <v>-2842.5999999999767</v>
          </cell>
          <cell r="AP179">
            <v>-1117.8830000000016</v>
          </cell>
          <cell r="AQ179">
            <v>-1287.3139999999985</v>
          </cell>
          <cell r="AR179">
            <v>-17614.187199999578</v>
          </cell>
          <cell r="AS179">
            <v>-483.50500000000466</v>
          </cell>
          <cell r="AT179">
            <v>-3893.0999999999767</v>
          </cell>
          <cell r="AU179">
            <v>-779.5</v>
          </cell>
          <cell r="AV179">
            <v>-4367.2800000000279</v>
          </cell>
          <cell r="AW179">
            <v>-1392.5399999999936</v>
          </cell>
          <cell r="AX179">
            <v>-359.97220000000016</v>
          </cell>
          <cell r="AY179">
            <v>-693.21600000000035</v>
          </cell>
          <cell r="AZ179">
            <v>0</v>
          </cell>
          <cell r="BA179">
            <v>-1258.8170000000027</v>
          </cell>
          <cell r="BB179">
            <v>-4200.9100000000035</v>
          </cell>
          <cell r="BC179">
            <v>-185.34700000000157</v>
          </cell>
          <cell r="BD179">
            <v>0</v>
          </cell>
          <cell r="BE179">
            <v>-21111.631700000726</v>
          </cell>
          <cell r="BF179">
            <v>-84.364000000001397</v>
          </cell>
          <cell r="BG179">
            <v>-3245.0999999999767</v>
          </cell>
          <cell r="BH179">
            <v>-1457.4000000000233</v>
          </cell>
          <cell r="BI179">
            <v>-4812.4000000000233</v>
          </cell>
          <cell r="BJ179">
            <v>-2412.320000000007</v>
          </cell>
          <cell r="BK179">
            <v>-951.81200000000172</v>
          </cell>
          <cell r="BL179">
            <v>-1058.2750000000015</v>
          </cell>
          <cell r="BM179">
            <v>-597.15869999999995</v>
          </cell>
          <cell r="BN179">
            <v>-317.99300000000039</v>
          </cell>
          <cell r="BO179">
            <v>-6174.4499999999534</v>
          </cell>
          <cell r="BP179">
            <v>-0.35899999999674037</v>
          </cell>
          <cell r="BQ179">
            <v>0</v>
          </cell>
          <cell r="BR179">
            <v>-15030.46310000075</v>
          </cell>
          <cell r="BS179">
            <v>-236.63999999999942</v>
          </cell>
          <cell r="BT179">
            <v>-2506.5600000000559</v>
          </cell>
          <cell r="BU179">
            <v>1953.1200000001118</v>
          </cell>
          <cell r="BV179">
            <v>-5378.4000000000233</v>
          </cell>
          <cell r="BW179">
            <v>-1426.0359999999928</v>
          </cell>
          <cell r="BX179">
            <v>-1147.3989999999976</v>
          </cell>
          <cell r="BY179">
            <v>-542.19900000000052</v>
          </cell>
          <cell r="BZ179">
            <v>-384.34709999999995</v>
          </cell>
          <cell r="CA179">
            <v>-191.20699999999852</v>
          </cell>
          <cell r="CB179">
            <v>-5170.4100000000326</v>
          </cell>
          <cell r="CC179">
            <v>-0.38500000000203727</v>
          </cell>
          <cell r="CD179">
            <v>0</v>
          </cell>
          <cell r="CE179">
            <v>-16188.537000000942</v>
          </cell>
          <cell r="CF179">
            <v>-166.52399999999761</v>
          </cell>
          <cell r="CG179">
            <v>-3187.6600000000326</v>
          </cell>
          <cell r="CH179">
            <v>-751.05000000004657</v>
          </cell>
          <cell r="CI179">
            <v>-2179.5100000000093</v>
          </cell>
          <cell r="CJ179">
            <v>-1412.1199999999953</v>
          </cell>
          <cell r="CK179">
            <v>-1174.3029999999999</v>
          </cell>
          <cell r="CL179">
            <v>-1143.1100000000006</v>
          </cell>
          <cell r="CM179">
            <v>0</v>
          </cell>
          <cell r="CN179">
            <v>-2722.4300000000221</v>
          </cell>
          <cell r="CO179">
            <v>-3227.5</v>
          </cell>
          <cell r="CP179">
            <v>-224.3300000000163</v>
          </cell>
          <cell r="CQ179">
            <v>0</v>
          </cell>
          <cell r="CR179">
            <v>9215.4200000008568</v>
          </cell>
          <cell r="CS179">
            <v>-670.59999999997672</v>
          </cell>
          <cell r="CT179">
            <v>-2648.3100000000559</v>
          </cell>
          <cell r="CU179">
            <v>-1460.7399999999907</v>
          </cell>
          <cell r="CV179">
            <v>4868.3700000000536</v>
          </cell>
          <cell r="CW179">
            <v>-1863.5299999999988</v>
          </cell>
          <cell r="CX179">
            <v>-1566.5100000000093</v>
          </cell>
          <cell r="CY179">
            <v>-1181.6100000000151</v>
          </cell>
          <cell r="CZ179">
            <v>5681.61</v>
          </cell>
          <cell r="DA179">
            <v>13966</v>
          </cell>
          <cell r="DB179">
            <v>-4899.2999999998137</v>
          </cell>
          <cell r="DC179">
            <v>-287.60000000009313</v>
          </cell>
          <cell r="DD179">
            <v>-722.36000000010245</v>
          </cell>
          <cell r="DE179">
            <v>-31634.785000000149</v>
          </cell>
          <cell r="DF179">
            <v>-1208.75</v>
          </cell>
          <cell r="DG179">
            <v>-4626.5</v>
          </cell>
          <cell r="DH179">
            <v>-795.13999999989755</v>
          </cell>
          <cell r="DI179">
            <v>-7011.2600000000093</v>
          </cell>
          <cell r="DJ179">
            <v>-1511.7300000000105</v>
          </cell>
          <cell r="DK179">
            <v>-1959.5800000000017</v>
          </cell>
          <cell r="DL179">
            <v>-574.68700000000536</v>
          </cell>
          <cell r="DM179">
            <v>-526.77799999999843</v>
          </cell>
          <cell r="DN179">
            <v>-5929.6000000000931</v>
          </cell>
          <cell r="DO179">
            <v>-6648.3999999999069</v>
          </cell>
          <cell r="DP179">
            <v>-421.5</v>
          </cell>
          <cell r="DQ179">
            <v>-420.86000000010245</v>
          </cell>
          <cell r="DR179">
            <v>-20581.548000000417</v>
          </cell>
          <cell r="DS179">
            <v>-1665.0399999999208</v>
          </cell>
          <cell r="DT179">
            <v>-1949.8000000000466</v>
          </cell>
          <cell r="DU179">
            <v>-854</v>
          </cell>
          <cell r="DV179">
            <v>2413.7999999999884</v>
          </cell>
          <cell r="DW179">
            <v>-1528</v>
          </cell>
          <cell r="DX179">
            <v>-1122.5780000000013</v>
          </cell>
          <cell r="DY179">
            <v>-922.02999999999884</v>
          </cell>
          <cell r="DZ179">
            <v>0</v>
          </cell>
          <cell r="EA179">
            <v>-3268.3999999999069</v>
          </cell>
          <cell r="EB179">
            <v>-11395.299999999814</v>
          </cell>
          <cell r="EC179">
            <v>-290.20000000018626</v>
          </cell>
          <cell r="ED179">
            <v>0</v>
          </cell>
        </row>
        <row r="180">
          <cell r="F180">
            <v>-2097</v>
          </cell>
          <cell r="G180">
            <v>-234.5</v>
          </cell>
          <cell r="H180">
            <v>-182.83999999999651</v>
          </cell>
          <cell r="I180">
            <v>-2581</v>
          </cell>
          <cell r="J180">
            <v>-2.5</v>
          </cell>
          <cell r="K180">
            <v>-10</v>
          </cell>
          <cell r="L180">
            <v>-12386.5</v>
          </cell>
          <cell r="M180">
            <v>-24360</v>
          </cell>
          <cell r="N180">
            <v>-10254.5</v>
          </cell>
          <cell r="O180">
            <v>-8778</v>
          </cell>
          <cell r="P180">
            <v>-11938</v>
          </cell>
          <cell r="Q180">
            <v>-3266.9399999999441</v>
          </cell>
          <cell r="R180">
            <v>-152523.29999999702</v>
          </cell>
          <cell r="S180">
            <v>-2681.5</v>
          </cell>
          <cell r="T180">
            <v>-10778</v>
          </cell>
          <cell r="U180">
            <v>-5438.5</v>
          </cell>
          <cell r="V180">
            <v>-5147</v>
          </cell>
          <cell r="W180">
            <v>-5764.5</v>
          </cell>
          <cell r="X180">
            <v>-20573</v>
          </cell>
          <cell r="Y180">
            <v>-16616.5</v>
          </cell>
          <cell r="Z180">
            <v>-38286</v>
          </cell>
          <cell r="AA180">
            <v>-19060.5</v>
          </cell>
          <cell r="AB180">
            <v>-14010</v>
          </cell>
          <cell r="AC180">
            <v>-11211.5</v>
          </cell>
          <cell r="AD180">
            <v>-2956.3000000000466</v>
          </cell>
          <cell r="AE180">
            <v>-121081.22999998927</v>
          </cell>
          <cell r="AF180">
            <v>-163.94000000000233</v>
          </cell>
          <cell r="AG180">
            <v>-10086.700000000186</v>
          </cell>
          <cell r="AH180">
            <v>-7851</v>
          </cell>
          <cell r="AI180">
            <v>-5095.5</v>
          </cell>
          <cell r="AJ180">
            <v>-17080</v>
          </cell>
          <cell r="AK180">
            <v>-20343.5</v>
          </cell>
          <cell r="AL180">
            <v>6886</v>
          </cell>
          <cell r="AM180">
            <v>-36153</v>
          </cell>
          <cell r="AN180">
            <v>-18613.5</v>
          </cell>
          <cell r="AO180">
            <v>-14487.5</v>
          </cell>
          <cell r="AP180">
            <v>-202.31000000005588</v>
          </cell>
          <cell r="AQ180">
            <v>2109.7200000000012</v>
          </cell>
          <cell r="AR180">
            <v>-91335.219999998808</v>
          </cell>
          <cell r="AS180">
            <v>0</v>
          </cell>
          <cell r="AT180">
            <v>-5427.2000000001863</v>
          </cell>
          <cell r="AU180">
            <v>-14016</v>
          </cell>
          <cell r="AV180">
            <v>-4838.2000000001863</v>
          </cell>
          <cell r="AW180">
            <v>-15129</v>
          </cell>
          <cell r="AX180">
            <v>-20581</v>
          </cell>
          <cell r="AY180">
            <v>3229.5999999996275</v>
          </cell>
          <cell r="AZ180">
            <v>-31995</v>
          </cell>
          <cell r="BA180">
            <v>-4967.7999999998137</v>
          </cell>
          <cell r="BB180">
            <v>-3043.6999999999534</v>
          </cell>
          <cell r="BC180">
            <v>-537.11999999999534</v>
          </cell>
          <cell r="BD180">
            <v>5970.2000000000698</v>
          </cell>
          <cell r="BE180">
            <v>-80423.20000000298</v>
          </cell>
          <cell r="BF180">
            <v>0</v>
          </cell>
          <cell r="BG180">
            <v>-4730.4000000001397</v>
          </cell>
          <cell r="BH180">
            <v>-11479.299999999814</v>
          </cell>
          <cell r="BI180">
            <v>-4402.5</v>
          </cell>
          <cell r="BJ180">
            <v>-9962</v>
          </cell>
          <cell r="BK180">
            <v>-22193</v>
          </cell>
          <cell r="BL180">
            <v>2694</v>
          </cell>
          <cell r="BM180">
            <v>-28026</v>
          </cell>
          <cell r="BN180">
            <v>-7611.2000000001863</v>
          </cell>
          <cell r="BO180">
            <v>-1196.1000000000931</v>
          </cell>
          <cell r="BP180">
            <v>-449</v>
          </cell>
          <cell r="BQ180">
            <v>6932.2999999999302</v>
          </cell>
          <cell r="BR180">
            <v>-88524.120000001043</v>
          </cell>
          <cell r="BS180">
            <v>-104.86000000001513</v>
          </cell>
          <cell r="BT180">
            <v>-6592</v>
          </cell>
          <cell r="BU180">
            <v>-9234.8999999999069</v>
          </cell>
          <cell r="BV180">
            <v>-4894.6000000000931</v>
          </cell>
          <cell r="BW180">
            <v>-16407</v>
          </cell>
          <cell r="BX180">
            <v>-21446</v>
          </cell>
          <cell r="BY180">
            <v>1671</v>
          </cell>
          <cell r="BZ180">
            <v>-27034.5</v>
          </cell>
          <cell r="CA180">
            <v>-7190</v>
          </cell>
          <cell r="CB180">
            <v>-3273.5</v>
          </cell>
          <cell r="CC180">
            <v>-763.72000000000116</v>
          </cell>
          <cell r="CD180">
            <v>6745.9600000000792</v>
          </cell>
          <cell r="CE180">
            <v>-89581.470000006258</v>
          </cell>
          <cell r="CF180">
            <v>-317.35000000000582</v>
          </cell>
          <cell r="CG180">
            <v>-4903.5</v>
          </cell>
          <cell r="CH180">
            <v>-10139</v>
          </cell>
          <cell r="CI180">
            <v>-6375.9000000001397</v>
          </cell>
          <cell r="CJ180">
            <v>-21632</v>
          </cell>
          <cell r="CK180">
            <v>-20312</v>
          </cell>
          <cell r="CL180">
            <v>6728.5999999996275</v>
          </cell>
          <cell r="CM180">
            <v>-28013</v>
          </cell>
          <cell r="CN180">
            <v>-5403.2000000001863</v>
          </cell>
          <cell r="CO180">
            <v>-3535.1000000000931</v>
          </cell>
          <cell r="CP180">
            <v>-2178.7200000000303</v>
          </cell>
          <cell r="CQ180">
            <v>6499.6999999999534</v>
          </cell>
          <cell r="CR180">
            <v>-14629.460000000894</v>
          </cell>
          <cell r="CS180">
            <v>-1965.7600000000093</v>
          </cell>
          <cell r="CT180">
            <v>-7525.2000000001863</v>
          </cell>
          <cell r="CU180">
            <v>-16159.5</v>
          </cell>
          <cell r="CV180">
            <v>11692</v>
          </cell>
          <cell r="CW180">
            <v>-20109</v>
          </cell>
          <cell r="CX180">
            <v>-19989</v>
          </cell>
          <cell r="CY180">
            <v>14389.799999999814</v>
          </cell>
          <cell r="CZ180">
            <v>30769</v>
          </cell>
          <cell r="DA180">
            <v>-3946.7999999998137</v>
          </cell>
          <cell r="DB180">
            <v>-15169.5</v>
          </cell>
          <cell r="DC180">
            <v>-5325</v>
          </cell>
          <cell r="DD180">
            <v>18709.5</v>
          </cell>
          <cell r="DE180">
            <v>-100258.5</v>
          </cell>
          <cell r="DF180">
            <v>-1706.4000000003725</v>
          </cell>
          <cell r="DG180">
            <v>-8084.5</v>
          </cell>
          <cell r="DH180">
            <v>-15407</v>
          </cell>
          <cell r="DI180">
            <v>-5837.2000000001863</v>
          </cell>
          <cell r="DJ180">
            <v>-20153</v>
          </cell>
          <cell r="DK180">
            <v>-24100</v>
          </cell>
          <cell r="DL180">
            <v>10794.299999999814</v>
          </cell>
          <cell r="DM180">
            <v>-33430.5</v>
          </cell>
          <cell r="DN180">
            <v>-2099.7999999998137</v>
          </cell>
          <cell r="DO180">
            <v>-14175</v>
          </cell>
          <cell r="DP180">
            <v>-2284.9000000001397</v>
          </cell>
          <cell r="DQ180">
            <v>16225.5</v>
          </cell>
          <cell r="DR180">
            <v>-129115.85999999195</v>
          </cell>
          <cell r="DS180">
            <v>-3168.5</v>
          </cell>
          <cell r="DT180">
            <v>-8383.5999999996275</v>
          </cell>
          <cell r="DU180">
            <v>-20893</v>
          </cell>
          <cell r="DV180">
            <v>-20428</v>
          </cell>
          <cell r="DW180">
            <v>-21986</v>
          </cell>
          <cell r="DX180">
            <v>-29170</v>
          </cell>
          <cell r="DY180">
            <v>9877.2000000001863</v>
          </cell>
          <cell r="DZ180">
            <v>-40374.5</v>
          </cell>
          <cell r="EA180">
            <v>-1543</v>
          </cell>
          <cell r="EB180">
            <v>-3421</v>
          </cell>
          <cell r="EC180">
            <v>-1520.3600000001024</v>
          </cell>
          <cell r="ED180">
            <v>11894.899999999907</v>
          </cell>
        </row>
        <row r="181">
          <cell r="F181">
            <v>-447.34840000000258</v>
          </cell>
          <cell r="G181">
            <v>-1485.3399999999674</v>
          </cell>
          <cell r="H181">
            <v>-260.13000000000466</v>
          </cell>
          <cell r="I181">
            <v>-1582.6400000001304</v>
          </cell>
          <cell r="J181">
            <v>-3005.0600000000559</v>
          </cell>
          <cell r="K181">
            <v>-1942.7800000001444</v>
          </cell>
          <cell r="L181">
            <v>-1191.2680000000109</v>
          </cell>
          <cell r="M181">
            <v>-489.54699999999866</v>
          </cell>
          <cell r="N181">
            <v>-568.36000000001513</v>
          </cell>
          <cell r="O181">
            <v>-475.64999999999418</v>
          </cell>
          <cell r="P181">
            <v>-1689.9599999999919</v>
          </cell>
          <cell r="Q181">
            <v>27760.900000000023</v>
          </cell>
          <cell r="R181">
            <v>14229.277700000443</v>
          </cell>
          <cell r="S181">
            <v>-1573.5</v>
          </cell>
          <cell r="T181">
            <v>-799.40999999997439</v>
          </cell>
          <cell r="U181">
            <v>-120.84000000002561</v>
          </cell>
          <cell r="V181">
            <v>-638.74800000002142</v>
          </cell>
          <cell r="W181">
            <v>-2787.7170000000042</v>
          </cell>
          <cell r="X181">
            <v>-1290.0262999999977</v>
          </cell>
          <cell r="Y181">
            <v>-562.43600000000151</v>
          </cell>
          <cell r="Z181">
            <v>0</v>
          </cell>
          <cell r="AA181">
            <v>-336.14499999998952</v>
          </cell>
          <cell r="AB181">
            <v>-1037.75</v>
          </cell>
          <cell r="AC181">
            <v>-866.45000000001164</v>
          </cell>
          <cell r="AD181">
            <v>24242.300000000047</v>
          </cell>
          <cell r="AE181">
            <v>-11231.189100000076</v>
          </cell>
          <cell r="AF181">
            <v>-2513.3699999999953</v>
          </cell>
          <cell r="AG181">
            <v>-814.03999999997905</v>
          </cell>
          <cell r="AH181">
            <v>-458.17999999999302</v>
          </cell>
          <cell r="AI181">
            <v>-1460.592399999965</v>
          </cell>
          <cell r="AJ181">
            <v>-1410.9316999999864</v>
          </cell>
          <cell r="AK181">
            <v>-2599.7799999999988</v>
          </cell>
          <cell r="AL181">
            <v>0</v>
          </cell>
          <cell r="AM181">
            <v>0</v>
          </cell>
          <cell r="AN181">
            <v>-392.02799999999843</v>
          </cell>
          <cell r="AO181">
            <v>-1427.6499999999942</v>
          </cell>
          <cell r="AP181">
            <v>0</v>
          </cell>
          <cell r="AQ181">
            <v>-154.61700000000565</v>
          </cell>
          <cell r="AR181">
            <v>-5176.3544000000693</v>
          </cell>
          <cell r="AS181">
            <v>-321.51000000000931</v>
          </cell>
          <cell r="AT181">
            <v>-1215.4400000000023</v>
          </cell>
          <cell r="AU181">
            <v>-145.25</v>
          </cell>
          <cell r="AV181">
            <v>-1753.1244000000297</v>
          </cell>
          <cell r="AW181">
            <v>-413.81500000000233</v>
          </cell>
          <cell r="AX181">
            <v>-506.36200000000099</v>
          </cell>
          <cell r="AY181">
            <v>0</v>
          </cell>
          <cell r="AZ181">
            <v>0</v>
          </cell>
          <cell r="BA181">
            <v>-391.68799999999464</v>
          </cell>
          <cell r="BB181">
            <v>-429.1649999999936</v>
          </cell>
          <cell r="BC181">
            <v>0</v>
          </cell>
          <cell r="BD181">
            <v>0</v>
          </cell>
          <cell r="BE181">
            <v>-9430.895870000124</v>
          </cell>
          <cell r="BF181">
            <v>-295.16999999999825</v>
          </cell>
          <cell r="BG181">
            <v>-510.15999999997439</v>
          </cell>
          <cell r="BH181">
            <v>-49.138799999956973</v>
          </cell>
          <cell r="BI181">
            <v>-2048.4000000000233</v>
          </cell>
          <cell r="BJ181">
            <v>-3722.1780000000144</v>
          </cell>
          <cell r="BK181">
            <v>-1353.3559999999998</v>
          </cell>
          <cell r="BL181">
            <v>-144.84211000000002</v>
          </cell>
          <cell r="BM181">
            <v>0</v>
          </cell>
          <cell r="BN181">
            <v>-87.319999999999709</v>
          </cell>
          <cell r="BO181">
            <v>-971.08995999999752</v>
          </cell>
          <cell r="BP181">
            <v>-0.71100000000296859</v>
          </cell>
          <cell r="BQ181">
            <v>-248.52999999999884</v>
          </cell>
          <cell r="BR181">
            <v>-6147.9149700002745</v>
          </cell>
          <cell r="BS181">
            <v>-374.35599999999977</v>
          </cell>
          <cell r="BT181">
            <v>-1440.227200000023</v>
          </cell>
          <cell r="BU181">
            <v>-468.0910000000149</v>
          </cell>
          <cell r="BV181">
            <v>-326.54999999998836</v>
          </cell>
          <cell r="BW181">
            <v>-715.11500000000524</v>
          </cell>
          <cell r="BX181">
            <v>-784.51000000000204</v>
          </cell>
          <cell r="BY181">
            <v>-303.82999999999993</v>
          </cell>
          <cell r="BZ181">
            <v>0</v>
          </cell>
          <cell r="CA181">
            <v>-186.39099999999598</v>
          </cell>
          <cell r="CB181">
            <v>-1548.0947700000106</v>
          </cell>
          <cell r="CC181">
            <v>-0.75</v>
          </cell>
          <cell r="CD181">
            <v>0</v>
          </cell>
          <cell r="CE181">
            <v>-5836.2811399996281</v>
          </cell>
          <cell r="CF181">
            <v>-564.13000000000466</v>
          </cell>
          <cell r="CG181">
            <v>-481.13000000000466</v>
          </cell>
          <cell r="CH181">
            <v>363.26000000000931</v>
          </cell>
          <cell r="CI181">
            <v>-1612.7289000000019</v>
          </cell>
          <cell r="CJ181">
            <v>-993.36243999999715</v>
          </cell>
          <cell r="CK181">
            <v>-366.01900000000023</v>
          </cell>
          <cell r="CL181">
            <v>0</v>
          </cell>
          <cell r="CM181">
            <v>0</v>
          </cell>
          <cell r="CN181">
            <v>-125.28100000000268</v>
          </cell>
          <cell r="CO181">
            <v>-1774.4598000000115</v>
          </cell>
          <cell r="CP181">
            <v>-282.43000000005122</v>
          </cell>
          <cell r="CQ181">
            <v>0</v>
          </cell>
          <cell r="CR181">
            <v>-5364.4606399997137</v>
          </cell>
          <cell r="CS181">
            <v>-1138.5800000000163</v>
          </cell>
          <cell r="CT181">
            <v>-981.63999999989755</v>
          </cell>
          <cell r="CU181">
            <v>-1237.820000000007</v>
          </cell>
          <cell r="CV181">
            <v>1838.5787499999569</v>
          </cell>
          <cell r="CW181">
            <v>-370.43938999999955</v>
          </cell>
          <cell r="CX181">
            <v>-2579.2200000000012</v>
          </cell>
          <cell r="CY181">
            <v>-384.43999999999869</v>
          </cell>
          <cell r="CZ181">
            <v>0</v>
          </cell>
          <cell r="DA181">
            <v>2806.679999999993</v>
          </cell>
          <cell r="DB181">
            <v>-1670.2800000000279</v>
          </cell>
          <cell r="DC181">
            <v>-1559.8000000000466</v>
          </cell>
          <cell r="DD181">
            <v>-87.5</v>
          </cell>
          <cell r="DE181">
            <v>-13128.284400000237</v>
          </cell>
          <cell r="DF181">
            <v>-2830.4000000000233</v>
          </cell>
          <cell r="DG181">
            <v>-1894.6000000000931</v>
          </cell>
          <cell r="DH181">
            <v>-606.83800000004703</v>
          </cell>
          <cell r="DI181">
            <v>-1951.1791000000667</v>
          </cell>
          <cell r="DJ181">
            <v>-655.44999999999709</v>
          </cell>
          <cell r="DK181">
            <v>-1850.429999999993</v>
          </cell>
          <cell r="DL181">
            <v>-237.18000000000029</v>
          </cell>
          <cell r="DM181">
            <v>0</v>
          </cell>
          <cell r="DN181">
            <v>-269.62000000002445</v>
          </cell>
          <cell r="DO181">
            <v>-1704.6272999999928</v>
          </cell>
          <cell r="DP181">
            <v>-900.06000000005588</v>
          </cell>
          <cell r="DQ181">
            <v>-227.90000000002328</v>
          </cell>
          <cell r="DR181">
            <v>-10984.291399999522</v>
          </cell>
          <cell r="DS181">
            <v>-1220.1500000000233</v>
          </cell>
          <cell r="DT181">
            <v>-1373</v>
          </cell>
          <cell r="DU181">
            <v>-712.26999999990221</v>
          </cell>
          <cell r="DV181">
            <v>-2276.2874000000302</v>
          </cell>
          <cell r="DW181">
            <v>-977.97599999999511</v>
          </cell>
          <cell r="DX181">
            <v>-759.62900000000081</v>
          </cell>
          <cell r="DY181">
            <v>0</v>
          </cell>
          <cell r="DZ181">
            <v>0</v>
          </cell>
          <cell r="EA181">
            <v>-23.970000000001164</v>
          </cell>
          <cell r="EB181">
            <v>-1410.2989999999991</v>
          </cell>
          <cell r="EC181">
            <v>-2134.8100000000559</v>
          </cell>
          <cell r="ED181">
            <v>-95.900000000023283</v>
          </cell>
        </row>
        <row r="182">
          <cell r="F182">
            <v>-1283</v>
          </cell>
          <cell r="G182">
            <v>-856</v>
          </cell>
          <cell r="H182">
            <v>-612</v>
          </cell>
          <cell r="I182">
            <v>-506.40000000002328</v>
          </cell>
          <cell r="J182">
            <v>-2160.5</v>
          </cell>
          <cell r="K182">
            <v>0</v>
          </cell>
          <cell r="L182">
            <v>-2081</v>
          </cell>
          <cell r="M182">
            <v>-1497</v>
          </cell>
          <cell r="N182">
            <v>-2242.5</v>
          </cell>
          <cell r="O182">
            <v>-480</v>
          </cell>
          <cell r="P182">
            <v>0</v>
          </cell>
          <cell r="Q182">
            <v>-79.200000000186265</v>
          </cell>
          <cell r="R182">
            <v>-8937.8799999989569</v>
          </cell>
          <cell r="S182">
            <v>-1146</v>
          </cell>
          <cell r="T182">
            <v>-548</v>
          </cell>
          <cell r="U182">
            <v>-110.40000000037253</v>
          </cell>
          <cell r="V182">
            <v>-656.88999999998487</v>
          </cell>
          <cell r="W182">
            <v>-4286.1500000000233</v>
          </cell>
          <cell r="X182">
            <v>0</v>
          </cell>
          <cell r="Y182">
            <v>-517.80000000004657</v>
          </cell>
          <cell r="Z182">
            <v>-1312.4399999999441</v>
          </cell>
          <cell r="AA182">
            <v>-360.19999999995343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-58.555989999997109</v>
          </cell>
          <cell r="BS182">
            <v>0</v>
          </cell>
          <cell r="BT182">
            <v>0</v>
          </cell>
          <cell r="BU182">
            <v>0</v>
          </cell>
          <cell r="BV182">
            <v>-3.8249899999999855</v>
          </cell>
          <cell r="BW182">
            <v>-17.9849999999999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-36.746000000000095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-19.934049999996205</v>
          </cell>
          <cell r="CS182">
            <v>0</v>
          </cell>
          <cell r="CT182">
            <v>0</v>
          </cell>
          <cell r="CU182">
            <v>-1.9000000000232831E-2</v>
          </cell>
          <cell r="CV182">
            <v>0</v>
          </cell>
          <cell r="CW182">
            <v>-19.915049999999951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-719.5486000000019</v>
          </cell>
          <cell r="DF182">
            <v>0</v>
          </cell>
          <cell r="DG182">
            <v>-107.43299999999908</v>
          </cell>
          <cell r="DH182">
            <v>0</v>
          </cell>
          <cell r="DI182">
            <v>-29.050999999999931</v>
          </cell>
          <cell r="DJ182">
            <v>-22.14670000000001</v>
          </cell>
          <cell r="DK182">
            <v>0</v>
          </cell>
          <cell r="DL182">
            <v>0</v>
          </cell>
          <cell r="DM182">
            <v>-131.10000000000014</v>
          </cell>
          <cell r="DN182">
            <v>-411.80600000000049</v>
          </cell>
          <cell r="DO182">
            <v>-18.011899999999969</v>
          </cell>
          <cell r="DP182">
            <v>0</v>
          </cell>
          <cell r="DQ182">
            <v>0</v>
          </cell>
          <cell r="DR182">
            <v>-226.92600000000675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-226.92599999999948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-4458.8083999995142</v>
          </cell>
          <cell r="G187">
            <v>-7681.9709999989718</v>
          </cell>
          <cell r="H187">
            <v>-3729.4670000001788</v>
          </cell>
          <cell r="I187">
            <v>-7201.230000000447</v>
          </cell>
          <cell r="J187">
            <v>-8206.4399999976158</v>
          </cell>
          <cell r="K187">
            <v>-11307.980000000447</v>
          </cell>
          <cell r="L187">
            <v>-25202.968000000343</v>
          </cell>
          <cell r="M187">
            <v>-29530.926999997348</v>
          </cell>
          <cell r="N187">
            <v>-15630.542999999598</v>
          </cell>
          <cell r="O187">
            <v>-12840.406799999997</v>
          </cell>
          <cell r="P187">
            <v>-14912.699999999255</v>
          </cell>
          <cell r="Q187">
            <v>22846.720000000671</v>
          </cell>
          <cell r="R187">
            <v>-184718.46499998868</v>
          </cell>
          <cell r="S187">
            <v>-15033.799999999814</v>
          </cell>
          <cell r="T187">
            <v>-13617.69800000079</v>
          </cell>
          <cell r="U187">
            <v>-7803.3126999996603</v>
          </cell>
          <cell r="V187">
            <v>-8454.7359999977052</v>
          </cell>
          <cell r="W187">
            <v>-17174.794000001624</v>
          </cell>
          <cell r="X187">
            <v>-23805.661299999803</v>
          </cell>
          <cell r="Y187">
            <v>-22533.504000000656</v>
          </cell>
          <cell r="Z187">
            <v>-42759.512000000104</v>
          </cell>
          <cell r="AA187">
            <v>-22312.136999999173</v>
          </cell>
          <cell r="AB187">
            <v>-17176.149999999441</v>
          </cell>
          <cell r="AC187">
            <v>-14562.960000000428</v>
          </cell>
          <cell r="AD187">
            <v>20515.799999999814</v>
          </cell>
          <cell r="AE187">
            <v>-154299.69609998912</v>
          </cell>
          <cell r="AF187">
            <v>-8037.4799999999814</v>
          </cell>
          <cell r="AG187">
            <v>-12030.208000000566</v>
          </cell>
          <cell r="AH187">
            <v>-10402.601300001144</v>
          </cell>
          <cell r="AI187">
            <v>-11119.349600000307</v>
          </cell>
          <cell r="AJ187">
            <v>-21455.1716999989</v>
          </cell>
          <cell r="AK187">
            <v>-25933.875999999233</v>
          </cell>
          <cell r="AL187">
            <v>11976.359000000171</v>
          </cell>
          <cell r="AM187">
            <v>-37929.883500000462</v>
          </cell>
          <cell r="AN187">
            <v>-19957.331000000238</v>
          </cell>
          <cell r="AO187">
            <v>-18757.75</v>
          </cell>
          <cell r="AP187">
            <v>-1320.1930000000866</v>
          </cell>
          <cell r="AQ187">
            <v>667.78899999993155</v>
          </cell>
          <cell r="AR187">
            <v>-117507.22766000032</v>
          </cell>
          <cell r="AS187">
            <v>-805.01500000001397</v>
          </cell>
          <cell r="AT187">
            <v>-10535.740000000224</v>
          </cell>
          <cell r="AU187">
            <v>-15567.412699999288</v>
          </cell>
          <cell r="AV187">
            <v>-11326.511460000649</v>
          </cell>
          <cell r="AW187">
            <v>-17177.695300000254</v>
          </cell>
          <cell r="AX187">
            <v>-21599.533200000413</v>
          </cell>
          <cell r="AY187">
            <v>1747.9569999999367</v>
          </cell>
          <cell r="AZ187">
            <v>-33198.929999999702</v>
          </cell>
          <cell r="BA187">
            <v>-6618.304999999702</v>
          </cell>
          <cell r="BB187">
            <v>-7673.7749999999069</v>
          </cell>
          <cell r="BC187">
            <v>-722.46699999994598</v>
          </cell>
          <cell r="BD187">
            <v>5970.2000000000698</v>
          </cell>
          <cell r="BE187">
            <v>-113805.48365999758</v>
          </cell>
          <cell r="BF187">
            <v>-379.53400000010151</v>
          </cell>
          <cell r="BG187">
            <v>-8485.6599999996834</v>
          </cell>
          <cell r="BH187">
            <v>-13276.963920000009</v>
          </cell>
          <cell r="BI187">
            <v>-11356.347970000003</v>
          </cell>
          <cell r="BJ187">
            <v>-16234.435000000056</v>
          </cell>
          <cell r="BK187">
            <v>-25629.607999999076</v>
          </cell>
          <cell r="BL187">
            <v>754.80488999933004</v>
          </cell>
          <cell r="BM187">
            <v>-29073.286700000055</v>
          </cell>
          <cell r="BN187">
            <v>-8016.5130000002682</v>
          </cell>
          <cell r="BO187">
            <v>-8341.6399599998258</v>
          </cell>
          <cell r="BP187">
            <v>-450.07000000000698</v>
          </cell>
          <cell r="BQ187">
            <v>6683.7699999999022</v>
          </cell>
          <cell r="BR187">
            <v>-109714.33745999634</v>
          </cell>
          <cell r="BS187">
            <v>-715.85599999997066</v>
          </cell>
          <cell r="BT187">
            <v>-10571.493200000376</v>
          </cell>
          <cell r="BU187">
            <v>-8017.62099999981</v>
          </cell>
          <cell r="BV187">
            <v>-10687.042390000075</v>
          </cell>
          <cell r="BW187">
            <v>-18861.416199999396</v>
          </cell>
          <cell r="BX187">
            <v>-23647.950000000186</v>
          </cell>
          <cell r="BY187">
            <v>3110.9539999999106</v>
          </cell>
          <cell r="BZ187">
            <v>-28693.68209999986</v>
          </cell>
          <cell r="CA187">
            <v>-7582.5847999998368</v>
          </cell>
          <cell r="CB187">
            <v>-10028.750770000275</v>
          </cell>
          <cell r="CC187">
            <v>-764.85499999998137</v>
          </cell>
          <cell r="CD187">
            <v>6745.9600000001956</v>
          </cell>
          <cell r="CE187">
            <v>-116591.80644001067</v>
          </cell>
          <cell r="CF187">
            <v>-1048.0040000000154</v>
          </cell>
          <cell r="CG187">
            <v>-8572.2899999995716</v>
          </cell>
          <cell r="CH187">
            <v>-10733.175699999556</v>
          </cell>
          <cell r="CI187">
            <v>-12535.123900000472</v>
          </cell>
          <cell r="CJ187">
            <v>-27045.304440001026</v>
          </cell>
          <cell r="CK187">
            <v>-23713.962000000291</v>
          </cell>
          <cell r="CL187">
            <v>8806.5359999998473</v>
          </cell>
          <cell r="CM187">
            <v>-28756.224000000395</v>
          </cell>
          <cell r="CN187">
            <v>-8250.9110000003129</v>
          </cell>
          <cell r="CO187">
            <v>-8537.05979999993</v>
          </cell>
          <cell r="CP187">
            <v>-2705.9875999998767</v>
          </cell>
          <cell r="CQ187">
            <v>6499.6999999999534</v>
          </cell>
          <cell r="CR187">
            <v>-924.9646899998188</v>
          </cell>
          <cell r="CS187">
            <v>-3774.9399999999441</v>
          </cell>
          <cell r="CT187">
            <v>-11197.996000000276</v>
          </cell>
          <cell r="CU187">
            <v>-19022.456000000238</v>
          </cell>
          <cell r="CV187">
            <v>36024.568750000559</v>
          </cell>
          <cell r="CW187">
            <v>-26109.505440000445</v>
          </cell>
          <cell r="CX187">
            <v>-27996.859999999404</v>
          </cell>
          <cell r="CY187">
            <v>15269.617999999784</v>
          </cell>
          <cell r="CZ187">
            <v>34530.877000000328</v>
          </cell>
          <cell r="DA187">
            <v>12789.153000000399</v>
          </cell>
          <cell r="DB187">
            <v>-21974.879999998957</v>
          </cell>
          <cell r="DC187">
            <v>-7362.1840000003576</v>
          </cell>
          <cell r="DD187">
            <v>17899.639999999665</v>
          </cell>
          <cell r="DE187">
            <v>-162600.00340002775</v>
          </cell>
          <cell r="DF187">
            <v>-6181.941000000108</v>
          </cell>
          <cell r="DG187">
            <v>-17937.8069000002</v>
          </cell>
          <cell r="DH187">
            <v>-18977.433000000194</v>
          </cell>
          <cell r="DI187">
            <v>-19305.240100000985</v>
          </cell>
          <cell r="DJ187">
            <v>-25289.719699999318</v>
          </cell>
          <cell r="DK187">
            <v>-30955.449999999255</v>
          </cell>
          <cell r="DL187">
            <v>11845.503699999768</v>
          </cell>
          <cell r="DM187">
            <v>-34330.497999999672</v>
          </cell>
          <cell r="DN187">
            <v>-9007.9259999999776</v>
          </cell>
          <cell r="DO187">
            <v>-22663.449200000614</v>
          </cell>
          <cell r="DP187">
            <v>-5144.4000000003725</v>
          </cell>
          <cell r="DQ187">
            <v>15348.356799999718</v>
          </cell>
          <cell r="DR187">
            <v>-180022.12840001285</v>
          </cell>
          <cell r="DS187">
            <v>-7326.6500000003725</v>
          </cell>
          <cell r="DT187">
            <v>-15229.099999999627</v>
          </cell>
          <cell r="DU187">
            <v>-24365.63000000082</v>
          </cell>
          <cell r="DV187">
            <v>-23414.201400000602</v>
          </cell>
          <cell r="DW187">
            <v>-26731.366000000387</v>
          </cell>
          <cell r="DX187">
            <v>-34564.847000000998</v>
          </cell>
          <cell r="DY187">
            <v>12044.945999999996</v>
          </cell>
          <cell r="DZ187">
            <v>-41696.004999999888</v>
          </cell>
          <cell r="EA187">
            <v>-6221.1159999999218</v>
          </cell>
          <cell r="EB187">
            <v>-16351.72899999842</v>
          </cell>
          <cell r="EC187">
            <v>-6245.3700000005774</v>
          </cell>
          <cell r="ED187">
            <v>10078.939999999944</v>
          </cell>
        </row>
        <row r="189">
          <cell r="A189" t="str">
            <v>Total Purchased Power &amp; Net Interchange</v>
          </cell>
          <cell r="F189">
            <v>-4458.808399990201</v>
          </cell>
          <cell r="G189">
            <v>-7681.9710000008345</v>
          </cell>
          <cell r="H189">
            <v>-3729.4670000076294</v>
          </cell>
          <cell r="I189">
            <v>-7201.2299999967217</v>
          </cell>
          <cell r="J189">
            <v>-8206.4399999976158</v>
          </cell>
          <cell r="K189">
            <v>-11307.980000004172</v>
          </cell>
          <cell r="L189">
            <v>-25202.967999994755</v>
          </cell>
          <cell r="M189">
            <v>-29530.927000001073</v>
          </cell>
          <cell r="N189">
            <v>-15630.543000005186</v>
          </cell>
          <cell r="O189">
            <v>-12840.406799994409</v>
          </cell>
          <cell r="P189">
            <v>-14912.70000000298</v>
          </cell>
          <cell r="Q189">
            <v>22846.719999998808</v>
          </cell>
          <cell r="R189">
            <v>-184718.46499979496</v>
          </cell>
          <cell r="S189">
            <v>-15033.79999999702</v>
          </cell>
          <cell r="T189">
            <v>-13617.697999998927</v>
          </cell>
          <cell r="U189">
            <v>-7803.312699995935</v>
          </cell>
          <cell r="V189">
            <v>-8454.7359999939799</v>
          </cell>
          <cell r="W189">
            <v>-17174.793999999762</v>
          </cell>
          <cell r="X189">
            <v>-23805.661300003529</v>
          </cell>
          <cell r="Y189">
            <v>-22533.504000000656</v>
          </cell>
          <cell r="Z189">
            <v>-42759.512000001967</v>
          </cell>
          <cell r="AA189">
            <v>-22312.136999994516</v>
          </cell>
          <cell r="AB189">
            <v>-17176.14999999851</v>
          </cell>
          <cell r="AC189">
            <v>-14562.960000000894</v>
          </cell>
          <cell r="AD189">
            <v>20515.80000000447</v>
          </cell>
          <cell r="AE189">
            <v>-154299.69609999657</v>
          </cell>
          <cell r="AF189">
            <v>-8037.4799999967217</v>
          </cell>
          <cell r="AG189">
            <v>-12030.207999996841</v>
          </cell>
          <cell r="AH189">
            <v>-10402.601300001144</v>
          </cell>
          <cell r="AI189">
            <v>-11119.349599994719</v>
          </cell>
          <cell r="AJ189">
            <v>-21455.171700000763</v>
          </cell>
          <cell r="AK189">
            <v>-25933.876000002027</v>
          </cell>
          <cell r="AL189">
            <v>11976.358999997377</v>
          </cell>
          <cell r="AM189">
            <v>-37929.883500002325</v>
          </cell>
          <cell r="AN189">
            <v>-19957.331000000238</v>
          </cell>
          <cell r="AO189">
            <v>-18757.75</v>
          </cell>
          <cell r="AP189">
            <v>-1320.1929999962449</v>
          </cell>
          <cell r="AQ189">
            <v>667.78900000452995</v>
          </cell>
          <cell r="AR189">
            <v>-117507.22766000032</v>
          </cell>
          <cell r="AS189">
            <v>-805.01500000059605</v>
          </cell>
          <cell r="AT189">
            <v>-10535.740000002086</v>
          </cell>
          <cell r="AU189">
            <v>-15567.412700004876</v>
          </cell>
          <cell r="AV189">
            <v>-11326.511459998786</v>
          </cell>
          <cell r="AW189">
            <v>-17177.695299997926</v>
          </cell>
          <cell r="AX189">
            <v>-21599.533199995756</v>
          </cell>
          <cell r="AY189">
            <v>1747.957000002265</v>
          </cell>
          <cell r="AZ189">
            <v>-33198.929999999702</v>
          </cell>
          <cell r="BA189">
            <v>-6618.304999999702</v>
          </cell>
          <cell r="BB189">
            <v>-7673.7749999985099</v>
          </cell>
          <cell r="BC189">
            <v>-722.46700000017881</v>
          </cell>
          <cell r="BD189">
            <v>5970.2000000029802</v>
          </cell>
          <cell r="BE189">
            <v>-113805.48365992308</v>
          </cell>
          <cell r="BF189">
            <v>-379.53400000184774</v>
          </cell>
          <cell r="BG189">
            <v>-8485.6599999964237</v>
          </cell>
          <cell r="BH189">
            <v>-13276.963919997215</v>
          </cell>
          <cell r="BI189">
            <v>-11356.3479700014</v>
          </cell>
          <cell r="BJ189">
            <v>-16234.435000002384</v>
          </cell>
          <cell r="BK189">
            <v>-25629.607999995351</v>
          </cell>
          <cell r="BL189">
            <v>754.80488999933004</v>
          </cell>
          <cell r="BM189">
            <v>-29073.286699995399</v>
          </cell>
          <cell r="BN189">
            <v>-8016.5129999965429</v>
          </cell>
          <cell r="BO189">
            <v>-8341.6399599984288</v>
          </cell>
          <cell r="BP189">
            <v>-450.07000000029802</v>
          </cell>
          <cell r="BQ189">
            <v>6683.7699999958277</v>
          </cell>
          <cell r="BR189">
            <v>-109714.33746004105</v>
          </cell>
          <cell r="BS189">
            <v>-715.8559999987483</v>
          </cell>
          <cell r="BT189">
            <v>-10571.49319999665</v>
          </cell>
          <cell r="BU189">
            <v>-8017.6209999993443</v>
          </cell>
          <cell r="BV189">
            <v>-10687.0423900038</v>
          </cell>
          <cell r="BW189">
            <v>-18861.416199997067</v>
          </cell>
          <cell r="BX189">
            <v>-23647.95000000298</v>
          </cell>
          <cell r="BY189">
            <v>3110.9539999961853</v>
          </cell>
          <cell r="BZ189">
            <v>-28693.682100005448</v>
          </cell>
          <cell r="CA189">
            <v>-7582.5847999975085</v>
          </cell>
          <cell r="CB189">
            <v>-10028.750770002604</v>
          </cell>
          <cell r="CC189">
            <v>-764.85499999672174</v>
          </cell>
          <cell r="CD189">
            <v>6745.9600000008941</v>
          </cell>
          <cell r="CE189">
            <v>-116591.80643999577</v>
          </cell>
          <cell r="CF189">
            <v>-1048.0040000006557</v>
          </cell>
          <cell r="CG189">
            <v>-8572.2899999991059</v>
          </cell>
          <cell r="CH189">
            <v>-10733.175699993968</v>
          </cell>
          <cell r="CI189">
            <v>-12535.123899996281</v>
          </cell>
          <cell r="CJ189">
            <v>-27045.304439999163</v>
          </cell>
          <cell r="CK189">
            <v>-23713.961999997497</v>
          </cell>
          <cell r="CL189">
            <v>8806.5359999984503</v>
          </cell>
          <cell r="CM189">
            <v>-28756.223999999464</v>
          </cell>
          <cell r="CN189">
            <v>-8250.9109999984503</v>
          </cell>
          <cell r="CO189">
            <v>-8537.0597999989986</v>
          </cell>
          <cell r="CP189">
            <v>-2705.9875999987125</v>
          </cell>
          <cell r="CQ189">
            <v>6499.6999999992549</v>
          </cell>
          <cell r="CR189">
            <v>-924.96469002962112</v>
          </cell>
          <cell r="CS189">
            <v>-3774.9400000013411</v>
          </cell>
          <cell r="CT189">
            <v>-11197.995999999344</v>
          </cell>
          <cell r="CU189">
            <v>-19022.456000000238</v>
          </cell>
          <cell r="CV189">
            <v>36024.56875000149</v>
          </cell>
          <cell r="CW189">
            <v>-26109.505439996719</v>
          </cell>
          <cell r="CX189">
            <v>-27996.859999999404</v>
          </cell>
          <cell r="CY189">
            <v>15269.618000000715</v>
          </cell>
          <cell r="CZ189">
            <v>34530.877000004053</v>
          </cell>
          <cell r="DA189">
            <v>12789.15300000459</v>
          </cell>
          <cell r="DB189">
            <v>-21974.880000002682</v>
          </cell>
          <cell r="DC189">
            <v>-7362.1840000003576</v>
          </cell>
          <cell r="DD189">
            <v>17899.640000000596</v>
          </cell>
          <cell r="DE189">
            <v>-162600.00339996815</v>
          </cell>
          <cell r="DF189">
            <v>-6181.9409999996424</v>
          </cell>
          <cell r="DG189">
            <v>-17937.806899994612</v>
          </cell>
          <cell r="DH189">
            <v>-18977.432999998331</v>
          </cell>
          <cell r="DI189">
            <v>-19305.240100003779</v>
          </cell>
          <cell r="DJ189">
            <v>-25289.71970000118</v>
          </cell>
          <cell r="DK189">
            <v>-30955.44999999553</v>
          </cell>
          <cell r="DL189">
            <v>11845.503700003028</v>
          </cell>
          <cell r="DM189">
            <v>-34330.498000003397</v>
          </cell>
          <cell r="DN189">
            <v>-9007.9259999990463</v>
          </cell>
          <cell r="DO189">
            <v>-22663.449199996889</v>
          </cell>
          <cell r="DP189">
            <v>-5144.3999999985099</v>
          </cell>
          <cell r="DQ189">
            <v>15348.356799997389</v>
          </cell>
          <cell r="DR189">
            <v>-180022.12840002775</v>
          </cell>
          <cell r="DS189">
            <v>-7326.6499999985099</v>
          </cell>
          <cell r="DT189">
            <v>-15229.10000000149</v>
          </cell>
          <cell r="DU189">
            <v>-24365.630000002682</v>
          </cell>
          <cell r="DV189">
            <v>-23414.201399996877</v>
          </cell>
          <cell r="DW189">
            <v>-26731.366000004113</v>
          </cell>
          <cell r="DX189">
            <v>-34564.84699999541</v>
          </cell>
          <cell r="DY189">
            <v>12044.945999994874</v>
          </cell>
          <cell r="DZ189">
            <v>-41696.004999995232</v>
          </cell>
          <cell r="EA189">
            <v>-6221.1159999966621</v>
          </cell>
          <cell r="EB189">
            <v>-16351.728999994695</v>
          </cell>
          <cell r="EC189">
            <v>-6245.3700000010431</v>
          </cell>
          <cell r="ED189">
            <v>10078.940000001341</v>
          </cell>
        </row>
        <row r="191">
          <cell r="A191" t="str">
            <v>Wheeling &amp; U. of F. Expense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-0.37690000000020518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5.1596000000008644</v>
          </cell>
          <cell r="O194">
            <v>0</v>
          </cell>
          <cell r="P194">
            <v>0</v>
          </cell>
          <cell r="Q194">
            <v>847.01070000000027</v>
          </cell>
          <cell r="R194">
            <v>880.82410000000527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-1.559099999999944</v>
          </cell>
          <cell r="Y194">
            <v>-18.86620000000039</v>
          </cell>
          <cell r="Z194">
            <v>0</v>
          </cell>
          <cell r="AA194">
            <v>0</v>
          </cell>
          <cell r="AB194">
            <v>0</v>
          </cell>
          <cell r="AC194">
            <v>3.0000000000654836E-2</v>
          </cell>
          <cell r="AD194">
            <v>901.21939999999995</v>
          </cell>
          <cell r="AE194">
            <v>-27.45230000000447</v>
          </cell>
          <cell r="AF194">
            <v>-17.655300000000125</v>
          </cell>
          <cell r="AG194">
            <v>-9.7970000000000255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25.14368999999715</v>
          </cell>
          <cell r="AS194">
            <v>12.313000000000102</v>
          </cell>
          <cell r="AT194">
            <v>6.3105000000000473</v>
          </cell>
          <cell r="AU194">
            <v>0</v>
          </cell>
          <cell r="AV194">
            <v>0</v>
          </cell>
          <cell r="AW194">
            <v>0</v>
          </cell>
          <cell r="AX194">
            <v>-11.729309999999941</v>
          </cell>
          <cell r="AY194">
            <v>0</v>
          </cell>
          <cell r="AZ194">
            <v>0</v>
          </cell>
          <cell r="BA194">
            <v>10.191999999999098</v>
          </cell>
          <cell r="BB194">
            <v>4.6894999999999527</v>
          </cell>
          <cell r="BC194">
            <v>0</v>
          </cell>
          <cell r="BD194">
            <v>3.3680000000003929</v>
          </cell>
          <cell r="BE194">
            <v>-5.6722779999981867</v>
          </cell>
          <cell r="BF194">
            <v>5.7118999999993321</v>
          </cell>
          <cell r="BG194">
            <v>8.1427999999998519</v>
          </cell>
          <cell r="BH194">
            <v>-0.49187799999999982</v>
          </cell>
          <cell r="BI194">
            <v>0</v>
          </cell>
          <cell r="BJ194">
            <v>0</v>
          </cell>
          <cell r="BK194">
            <v>0</v>
          </cell>
          <cell r="BL194">
            <v>-24.045399999999972</v>
          </cell>
          <cell r="BM194">
            <v>0</v>
          </cell>
          <cell r="BN194">
            <v>0</v>
          </cell>
          <cell r="BO194">
            <v>5.0102999999999156</v>
          </cell>
          <cell r="BP194">
            <v>0</v>
          </cell>
          <cell r="BQ194">
            <v>0</v>
          </cell>
          <cell r="BR194">
            <v>-76.065999999991618</v>
          </cell>
          <cell r="BS194">
            <v>0</v>
          </cell>
          <cell r="BT194">
            <v>0</v>
          </cell>
          <cell r="BU194">
            <v>-13.544999999998254</v>
          </cell>
          <cell r="BV194">
            <v>-41.510999999998603</v>
          </cell>
          <cell r="BW194">
            <v>-19.768000000000029</v>
          </cell>
          <cell r="BX194">
            <v>0</v>
          </cell>
          <cell r="BY194">
            <v>0</v>
          </cell>
          <cell r="BZ194">
            <v>0</v>
          </cell>
          <cell r="CA194">
            <v>-1.2419999999983702</v>
          </cell>
          <cell r="CB194">
            <v>0</v>
          </cell>
          <cell r="CC194">
            <v>0</v>
          </cell>
          <cell r="CD194">
            <v>0</v>
          </cell>
          <cell r="CE194">
            <v>-39.324999999953434</v>
          </cell>
          <cell r="CF194">
            <v>0</v>
          </cell>
          <cell r="CG194">
            <v>-26.902000000001863</v>
          </cell>
          <cell r="CH194">
            <v>0</v>
          </cell>
          <cell r="CI194">
            <v>-12.042999999997846</v>
          </cell>
          <cell r="CJ194">
            <v>0</v>
          </cell>
          <cell r="CK194">
            <v>-0.37999999999738066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-6.6460000000079162</v>
          </cell>
          <cell r="CS194">
            <v>0</v>
          </cell>
          <cell r="CT194">
            <v>0</v>
          </cell>
          <cell r="CU194">
            <v>-3.5049999999973807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-3.1409999999996217</v>
          </cell>
          <cell r="DE194">
            <v>-15.185999999928754</v>
          </cell>
          <cell r="DF194">
            <v>-8.0610000000015134</v>
          </cell>
          <cell r="DG194">
            <v>0</v>
          </cell>
          <cell r="DH194">
            <v>-33.466999999996915</v>
          </cell>
          <cell r="DI194">
            <v>-4.5539999999964493</v>
          </cell>
          <cell r="DJ194">
            <v>40.984000000004016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-10.087999999999738</v>
          </cell>
          <cell r="DQ194">
            <v>0</v>
          </cell>
          <cell r="DR194">
            <v>29.744999999995343</v>
          </cell>
          <cell r="DS194">
            <v>0</v>
          </cell>
          <cell r="DT194">
            <v>17.510999999998603</v>
          </cell>
          <cell r="DU194">
            <v>-4.952000000004773</v>
          </cell>
          <cell r="DV194">
            <v>17.186000000001513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6">
          <cell r="A196" t="str">
            <v>Total Wheeling &amp; U. of F. Expense</v>
          </cell>
          <cell r="F196">
            <v>-0.37689999863505363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5.1595999989658594</v>
          </cell>
          <cell r="O196">
            <v>0</v>
          </cell>
          <cell r="P196">
            <v>0</v>
          </cell>
          <cell r="Q196">
            <v>847.01070000045002</v>
          </cell>
          <cell r="R196">
            <v>880.82409998774529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-1.5591000001877546</v>
          </cell>
          <cell r="Y196">
            <v>-18.866200000047684</v>
          </cell>
          <cell r="Z196">
            <v>0</v>
          </cell>
          <cell r="AA196">
            <v>0</v>
          </cell>
          <cell r="AB196">
            <v>0</v>
          </cell>
          <cell r="AC196">
            <v>2.9999999329447746E-2</v>
          </cell>
          <cell r="AD196">
            <v>901.21939999982715</v>
          </cell>
          <cell r="AE196">
            <v>-27.452300012111664</v>
          </cell>
          <cell r="AF196">
            <v>-17.655300000682473</v>
          </cell>
          <cell r="AG196">
            <v>-9.7970000002533197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25.143690019845963</v>
          </cell>
          <cell r="AS196">
            <v>12.313000001013279</v>
          </cell>
          <cell r="AT196">
            <v>6.3104999996721745</v>
          </cell>
          <cell r="AU196">
            <v>0</v>
          </cell>
          <cell r="AV196">
            <v>0</v>
          </cell>
          <cell r="AW196">
            <v>0</v>
          </cell>
          <cell r="AX196">
            <v>-11.729310000315309</v>
          </cell>
          <cell r="AY196">
            <v>0</v>
          </cell>
          <cell r="AZ196">
            <v>0</v>
          </cell>
          <cell r="BA196">
            <v>10.191999999806285</v>
          </cell>
          <cell r="BB196">
            <v>4.6894999984651804</v>
          </cell>
          <cell r="BC196">
            <v>0</v>
          </cell>
          <cell r="BD196">
            <v>3.3679999988526106</v>
          </cell>
          <cell r="BE196">
            <v>-5.6722780168056488</v>
          </cell>
          <cell r="BF196">
            <v>5.7118999995291233</v>
          </cell>
          <cell r="BG196">
            <v>8.1427999995648861</v>
          </cell>
          <cell r="BH196">
            <v>-0.49187799915671349</v>
          </cell>
          <cell r="BI196">
            <v>0</v>
          </cell>
          <cell r="BJ196">
            <v>0</v>
          </cell>
          <cell r="BK196">
            <v>0</v>
          </cell>
          <cell r="BL196">
            <v>-24.045399999246001</v>
          </cell>
          <cell r="BM196">
            <v>0</v>
          </cell>
          <cell r="BN196">
            <v>0</v>
          </cell>
          <cell r="BO196">
            <v>5.0102999992668629</v>
          </cell>
          <cell r="BP196">
            <v>0</v>
          </cell>
          <cell r="BQ196">
            <v>0</v>
          </cell>
          <cell r="BR196">
            <v>-76.066000014543533</v>
          </cell>
          <cell r="BS196">
            <v>0</v>
          </cell>
          <cell r="BT196">
            <v>0</v>
          </cell>
          <cell r="BU196">
            <v>-13.544999999925494</v>
          </cell>
          <cell r="BV196">
            <v>-41.510999999940395</v>
          </cell>
          <cell r="BW196">
            <v>-19.76799999922514</v>
          </cell>
          <cell r="BX196">
            <v>0</v>
          </cell>
          <cell r="BY196">
            <v>0</v>
          </cell>
          <cell r="BZ196">
            <v>0</v>
          </cell>
          <cell r="CA196">
            <v>-1.242000000551343</v>
          </cell>
          <cell r="CB196">
            <v>0</v>
          </cell>
          <cell r="CC196">
            <v>0</v>
          </cell>
          <cell r="CD196">
            <v>0</v>
          </cell>
          <cell r="CE196">
            <v>-39.325000017881393</v>
          </cell>
          <cell r="CF196">
            <v>0</v>
          </cell>
          <cell r="CG196">
            <v>-26.901999998837709</v>
          </cell>
          <cell r="CH196">
            <v>0</v>
          </cell>
          <cell r="CI196">
            <v>-12.042999999597669</v>
          </cell>
          <cell r="CJ196">
            <v>0</v>
          </cell>
          <cell r="CK196">
            <v>-0.37999999895691872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-6.6459999978542328</v>
          </cell>
          <cell r="CS196">
            <v>0</v>
          </cell>
          <cell r="CT196">
            <v>0</v>
          </cell>
          <cell r="CU196">
            <v>-3.5049999989569187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-3.1409999988973141</v>
          </cell>
          <cell r="DE196">
            <v>-15.185999989509583</v>
          </cell>
          <cell r="DF196">
            <v>-8.0610000006854534</v>
          </cell>
          <cell r="DG196">
            <v>0</v>
          </cell>
          <cell r="DH196">
            <v>-33.467000000178814</v>
          </cell>
          <cell r="DI196">
            <v>-4.5540000014007092</v>
          </cell>
          <cell r="DJ196">
            <v>40.984000001102686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-10.087999999523163</v>
          </cell>
          <cell r="DQ196">
            <v>0</v>
          </cell>
          <cell r="DR196">
            <v>29.745000004768372</v>
          </cell>
          <cell r="DS196">
            <v>0</v>
          </cell>
          <cell r="DT196">
            <v>17.510999999940395</v>
          </cell>
          <cell r="DU196">
            <v>-4.9519999995827675</v>
          </cell>
          <cell r="DV196">
            <v>17.186000000685453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</row>
        <row r="198">
          <cell r="A198" t="str">
            <v>Coal Fuel Burn Expense</v>
          </cell>
        </row>
        <row r="199">
          <cell r="F199">
            <v>-236.01959318248555</v>
          </cell>
          <cell r="G199">
            <v>-305.83106356440112</v>
          </cell>
          <cell r="H199">
            <v>-9.9440757227130234</v>
          </cell>
          <cell r="I199">
            <v>-640.27671237243339</v>
          </cell>
          <cell r="J199">
            <v>-2.2323435293510556</v>
          </cell>
          <cell r="K199">
            <v>0</v>
          </cell>
          <cell r="L199">
            <v>-632.56498017907143</v>
          </cell>
          <cell r="M199">
            <v>-868.38163304002956</v>
          </cell>
          <cell r="N199">
            <v>-902.06972630647942</v>
          </cell>
          <cell r="O199">
            <v>-288.37819596892223</v>
          </cell>
          <cell r="P199">
            <v>-103.49956364836544</v>
          </cell>
          <cell r="Q199">
            <v>-1.0147016039118171</v>
          </cell>
          <cell r="R199">
            <v>-2759.3839481845498</v>
          </cell>
          <cell r="S199">
            <v>-417.8477776250802</v>
          </cell>
          <cell r="T199">
            <v>-519.22655308665708</v>
          </cell>
          <cell r="U199">
            <v>-242.47294749645516</v>
          </cell>
          <cell r="V199">
            <v>-255.6417368859984</v>
          </cell>
          <cell r="W199">
            <v>0</v>
          </cell>
          <cell r="X199">
            <v>0</v>
          </cell>
          <cell r="Y199">
            <v>-1502.0781040582806</v>
          </cell>
          <cell r="Z199">
            <v>0</v>
          </cell>
          <cell r="AA199">
            <v>-281.14320205338299</v>
          </cell>
          <cell r="AB199">
            <v>-146.11085370648652</v>
          </cell>
          <cell r="AC199">
            <v>-342.17949573369697</v>
          </cell>
          <cell r="AD199">
            <v>947.31672245869413</v>
          </cell>
          <cell r="AE199">
            <v>-2095.2518452852964</v>
          </cell>
          <cell r="AF199">
            <v>-637.32912684511393</v>
          </cell>
          <cell r="AG199">
            <v>-483.81818695506081</v>
          </cell>
          <cell r="AH199">
            <v>-67.268838827963918</v>
          </cell>
          <cell r="AI199">
            <v>-294.08556461986154</v>
          </cell>
          <cell r="AJ199">
            <v>-2.5872630323283374</v>
          </cell>
          <cell r="AK199">
            <v>0</v>
          </cell>
          <cell r="AL199">
            <v>7.9773943480104208</v>
          </cell>
          <cell r="AM199">
            <v>-168.60330757498741</v>
          </cell>
          <cell r="AN199">
            <v>-153.07972938427702</v>
          </cell>
          <cell r="AO199">
            <v>-150.70807160530239</v>
          </cell>
          <cell r="AP199">
            <v>0</v>
          </cell>
          <cell r="AQ199">
            <v>-145.74915079399943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-23.866066027316265</v>
          </cell>
          <cell r="J200">
            <v>-53.826274583290797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-496.39250100031495</v>
          </cell>
          <cell r="S200">
            <v>0</v>
          </cell>
          <cell r="T200">
            <v>0</v>
          </cell>
          <cell r="U200">
            <v>-156.92507743625902</v>
          </cell>
          <cell r="V200">
            <v>-128.5607373007806</v>
          </cell>
          <cell r="W200">
            <v>-84.739983112318441</v>
          </cell>
          <cell r="X200">
            <v>-126.16670314711519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-587.32577732391655</v>
          </cell>
          <cell r="AF200">
            <v>0</v>
          </cell>
          <cell r="AG200">
            <v>-67.857492572860792</v>
          </cell>
          <cell r="AH200">
            <v>-268.70151458471082</v>
          </cell>
          <cell r="AI200">
            <v>-51.224187277257442</v>
          </cell>
          <cell r="AJ200">
            <v>-70.026557779696304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-129.51602510781959</v>
          </cell>
          <cell r="AQ200">
            <v>0</v>
          </cell>
          <cell r="AR200">
            <v>-3297.3130629435182</v>
          </cell>
          <cell r="AS200">
            <v>0</v>
          </cell>
          <cell r="AT200">
            <v>0</v>
          </cell>
          <cell r="AU200">
            <v>-280.43779021850787</v>
          </cell>
          <cell r="AV200">
            <v>-780.20336794480681</v>
          </cell>
          <cell r="AW200">
            <v>-191.26514737389516</v>
          </cell>
          <cell r="AX200">
            <v>-1056.8285191054456</v>
          </cell>
          <cell r="AY200">
            <v>0</v>
          </cell>
          <cell r="AZ200">
            <v>-100.77222669241019</v>
          </cell>
          <cell r="BA200">
            <v>-291.26945736585185</v>
          </cell>
          <cell r="BB200">
            <v>-110.93028269894421</v>
          </cell>
          <cell r="BC200">
            <v>-485.60627154260874</v>
          </cell>
          <cell r="BD200">
            <v>0</v>
          </cell>
          <cell r="BE200">
            <v>-867.66966319084167</v>
          </cell>
          <cell r="BF200">
            <v>0</v>
          </cell>
          <cell r="BG200">
            <v>0</v>
          </cell>
          <cell r="BH200">
            <v>-219.97976599610411</v>
          </cell>
          <cell r="BI200">
            <v>-243.48231317405589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-340.87750265817158</v>
          </cell>
          <cell r="BP200">
            <v>-63.330081364139915</v>
          </cell>
          <cell r="BQ200">
            <v>0</v>
          </cell>
          <cell r="BR200">
            <v>-882.77129213139415</v>
          </cell>
          <cell r="BS200">
            <v>-112.24164400924928</v>
          </cell>
          <cell r="BT200">
            <v>-58.59198577166535</v>
          </cell>
          <cell r="BU200">
            <v>-218.13216618588194</v>
          </cell>
          <cell r="BV200">
            <v>-138.50064590969123</v>
          </cell>
          <cell r="BW200">
            <v>0</v>
          </cell>
          <cell r="BX200">
            <v>-89.550817828159779</v>
          </cell>
          <cell r="BY200">
            <v>0</v>
          </cell>
          <cell r="BZ200">
            <v>0</v>
          </cell>
          <cell r="CA200">
            <v>0</v>
          </cell>
          <cell r="CB200">
            <v>-72.171838997630402</v>
          </cell>
          <cell r="CC200">
            <v>-193.58219343260862</v>
          </cell>
          <cell r="CD200">
            <v>0</v>
          </cell>
          <cell r="CE200">
            <v>-1074.323894508183</v>
          </cell>
          <cell r="CF200">
            <v>0</v>
          </cell>
          <cell r="CG200">
            <v>0</v>
          </cell>
          <cell r="CH200">
            <v>-99.928341110004112</v>
          </cell>
          <cell r="CI200">
            <v>-341.25693387398496</v>
          </cell>
          <cell r="CJ200">
            <v>-88.833044395665638</v>
          </cell>
          <cell r="CK200">
            <v>-199.03219095733948</v>
          </cell>
          <cell r="CL200">
            <v>0</v>
          </cell>
          <cell r="CM200">
            <v>-99.574987711152062</v>
          </cell>
          <cell r="CN200">
            <v>0</v>
          </cell>
          <cell r="CO200">
            <v>-245.69839645875618</v>
          </cell>
          <cell r="CP200">
            <v>0</v>
          </cell>
          <cell r="CQ200">
            <v>0</v>
          </cell>
          <cell r="CR200">
            <v>-200.08043294772506</v>
          </cell>
          <cell r="CS200">
            <v>0</v>
          </cell>
          <cell r="CT200">
            <v>0</v>
          </cell>
          <cell r="CU200">
            <v>-51.46779000479728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-148.61264294106513</v>
          </cell>
          <cell r="DC200">
            <v>0</v>
          </cell>
          <cell r="DD200">
            <v>0</v>
          </cell>
          <cell r="DE200">
            <v>-268.85832054540515</v>
          </cell>
          <cell r="DF200">
            <v>0</v>
          </cell>
          <cell r="DG200">
            <v>0</v>
          </cell>
          <cell r="DH200">
            <v>-86.735605871770531</v>
          </cell>
          <cell r="DI200">
            <v>0</v>
          </cell>
          <cell r="DJ200">
            <v>-84.823942334507592</v>
          </cell>
          <cell r="DK200">
            <v>0</v>
          </cell>
          <cell r="DL200">
            <v>0</v>
          </cell>
          <cell r="DM200">
            <v>0</v>
          </cell>
          <cell r="DN200">
            <v>-97.298772339709103</v>
          </cell>
          <cell r="DO200">
            <v>0</v>
          </cell>
          <cell r="DP200">
            <v>0</v>
          </cell>
          <cell r="DQ200">
            <v>0</v>
          </cell>
          <cell r="DR200">
            <v>-339.00735434889793</v>
          </cell>
          <cell r="DS200">
            <v>0</v>
          </cell>
          <cell r="DT200">
            <v>0</v>
          </cell>
          <cell r="DU200">
            <v>-86.095518647460267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-99.994795177131891</v>
          </cell>
          <cell r="EB200">
            <v>-152.91704052477144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-149.77586952922866</v>
          </cell>
          <cell r="H201">
            <v>-20.824058025376871</v>
          </cell>
          <cell r="I201">
            <v>-42.43485732213594</v>
          </cell>
          <cell r="J201">
            <v>-32.108878135913983</v>
          </cell>
          <cell r="K201">
            <v>-20.59049421059899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-582.52385497093201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-471.70664738025516</v>
          </cell>
          <cell r="X201">
            <v>-110.81720758997835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-19.259741198271513</v>
          </cell>
          <cell r="AF201">
            <v>0</v>
          </cell>
          <cell r="AG201">
            <v>0</v>
          </cell>
          <cell r="AH201">
            <v>0</v>
          </cell>
          <cell r="AI201">
            <v>-19.25974119734019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-1544.0679611451924</v>
          </cell>
          <cell r="AS201">
            <v>0</v>
          </cell>
          <cell r="AT201">
            <v>0</v>
          </cell>
          <cell r="AU201">
            <v>0</v>
          </cell>
          <cell r="AV201">
            <v>-186.67826265166514</v>
          </cell>
          <cell r="AW201">
            <v>-625.43088373937644</v>
          </cell>
          <cell r="AX201">
            <v>-466.60433951951563</v>
          </cell>
          <cell r="AY201">
            <v>-85.642403515987098</v>
          </cell>
          <cell r="AZ201">
            <v>0</v>
          </cell>
          <cell r="BA201">
            <v>0</v>
          </cell>
          <cell r="BB201">
            <v>-99.144290436990559</v>
          </cell>
          <cell r="BC201">
            <v>-80.567781281191856</v>
          </cell>
          <cell r="BD201">
            <v>0</v>
          </cell>
          <cell r="BE201">
            <v>-580.88164421543479</v>
          </cell>
          <cell r="BF201">
            <v>0</v>
          </cell>
          <cell r="BG201">
            <v>-30.391333762556314</v>
          </cell>
          <cell r="BH201">
            <v>-50.73649546247907</v>
          </cell>
          <cell r="BI201">
            <v>-403.57668695901521</v>
          </cell>
          <cell r="BJ201">
            <v>-196.53239915543236</v>
          </cell>
          <cell r="BK201">
            <v>345.96089221676812</v>
          </cell>
          <cell r="BL201">
            <v>0</v>
          </cell>
          <cell r="BM201">
            <v>-170.26598372356966</v>
          </cell>
          <cell r="BN201">
            <v>0</v>
          </cell>
          <cell r="BO201">
            <v>0</v>
          </cell>
          <cell r="BP201">
            <v>-75.339637374505401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-295.8421553010121</v>
          </cell>
          <cell r="H202">
            <v>-2029.4651796021499</v>
          </cell>
          <cell r="I202">
            <v>-3511.4172733454034</v>
          </cell>
          <cell r="J202">
            <v>-2591.7453612107784</v>
          </cell>
          <cell r="K202">
            <v>-950.29662763606757</v>
          </cell>
          <cell r="L202">
            <v>0</v>
          </cell>
          <cell r="M202">
            <v>0</v>
          </cell>
          <cell r="N202">
            <v>0</v>
          </cell>
          <cell r="O202">
            <v>-76.336680587381124</v>
          </cell>
          <cell r="P202">
            <v>0</v>
          </cell>
          <cell r="Q202">
            <v>0</v>
          </cell>
          <cell r="R202">
            <v>-14187.681744776666</v>
          </cell>
          <cell r="S202">
            <v>0</v>
          </cell>
          <cell r="T202">
            <v>-1797.3052268596366</v>
          </cell>
          <cell r="U202">
            <v>-2419.4003087547608</v>
          </cell>
          <cell r="V202">
            <v>-4992.0596044939011</v>
          </cell>
          <cell r="W202">
            <v>-2979.2319837226532</v>
          </cell>
          <cell r="X202">
            <v>-1500.5719467690215</v>
          </cell>
          <cell r="Y202">
            <v>0</v>
          </cell>
          <cell r="Z202">
            <v>0</v>
          </cell>
          <cell r="AA202">
            <v>0</v>
          </cell>
          <cell r="AB202">
            <v>-499.11267417483032</v>
          </cell>
          <cell r="AC202">
            <v>0</v>
          </cell>
          <cell r="AD202">
            <v>0</v>
          </cell>
          <cell r="AE202">
            <v>-5915.6172348707914</v>
          </cell>
          <cell r="AF202">
            <v>0</v>
          </cell>
          <cell r="AG202">
            <v>-630.27447848301381</v>
          </cell>
          <cell r="AH202">
            <v>-1749.1740099289455</v>
          </cell>
          <cell r="AI202">
            <v>-2010.917282205075</v>
          </cell>
          <cell r="AJ202">
            <v>-914.68038147501647</v>
          </cell>
          <cell r="AK202">
            <v>-358.18452839925885</v>
          </cell>
          <cell r="AL202">
            <v>0</v>
          </cell>
          <cell r="AM202">
            <v>0</v>
          </cell>
          <cell r="AN202">
            <v>0</v>
          </cell>
          <cell r="AO202">
            <v>-77.067847055383027</v>
          </cell>
          <cell r="AP202">
            <v>-175.31870732363313</v>
          </cell>
          <cell r="AQ202">
            <v>0</v>
          </cell>
          <cell r="AR202">
            <v>-8736.7330837696791</v>
          </cell>
          <cell r="AS202">
            <v>0</v>
          </cell>
          <cell r="AT202">
            <v>-421.34307150170207</v>
          </cell>
          <cell r="AU202">
            <v>-1377.9469275530428</v>
          </cell>
          <cell r="AV202">
            <v>-575.73274872358888</v>
          </cell>
          <cell r="AW202">
            <v>-3339.9895202368498</v>
          </cell>
          <cell r="AX202">
            <v>-1250.4323640167713</v>
          </cell>
          <cell r="AY202">
            <v>0</v>
          </cell>
          <cell r="AZ202">
            <v>-535.61350619513541</v>
          </cell>
          <cell r="BA202">
            <v>-701.81366944685578</v>
          </cell>
          <cell r="BB202">
            <v>-327.23466113302857</v>
          </cell>
          <cell r="BC202">
            <v>-206.62661495618522</v>
          </cell>
          <cell r="BD202">
            <v>0</v>
          </cell>
          <cell r="BE202">
            <v>-3844.8033984228969</v>
          </cell>
          <cell r="BF202">
            <v>0</v>
          </cell>
          <cell r="BG202">
            <v>-606.7025417201221</v>
          </cell>
          <cell r="BH202">
            <v>-1681.6989353597164</v>
          </cell>
          <cell r="BI202">
            <v>-563.34199987538159</v>
          </cell>
          <cell r="BJ202">
            <v>-1426.9873810661957</v>
          </cell>
          <cell r="BK202">
            <v>858.99878731649369</v>
          </cell>
          <cell r="BL202">
            <v>0</v>
          </cell>
          <cell r="BM202">
            <v>0</v>
          </cell>
          <cell r="BN202">
            <v>-62.798026119358838</v>
          </cell>
          <cell r="BO202">
            <v>-362.27330159302801</v>
          </cell>
          <cell r="BP202">
            <v>0</v>
          </cell>
          <cell r="BQ202">
            <v>0</v>
          </cell>
          <cell r="BR202">
            <v>-5855.3377864658833</v>
          </cell>
          <cell r="BS202">
            <v>0</v>
          </cell>
          <cell r="BT202">
            <v>0</v>
          </cell>
          <cell r="BU202">
            <v>-1559.8983437623829</v>
          </cell>
          <cell r="BV202">
            <v>-1375.6110630398616</v>
          </cell>
          <cell r="BW202">
            <v>-1701.6027154689655</v>
          </cell>
          <cell r="BX202">
            <v>-818.10125174932182</v>
          </cell>
          <cell r="BY202">
            <v>0</v>
          </cell>
          <cell r="BZ202">
            <v>0</v>
          </cell>
          <cell r="CA202">
            <v>-56.925884434022009</v>
          </cell>
          <cell r="CB202">
            <v>-343.19852801505476</v>
          </cell>
          <cell r="CC202">
            <v>0</v>
          </cell>
          <cell r="CD202">
            <v>0</v>
          </cell>
          <cell r="CE202">
            <v>-3513.4476625621319</v>
          </cell>
          <cell r="CF202">
            <v>0</v>
          </cell>
          <cell r="CG202">
            <v>-131.6100756675005</v>
          </cell>
          <cell r="CH202">
            <v>-1363.2590287458152</v>
          </cell>
          <cell r="CI202">
            <v>-570.95193703006953</v>
          </cell>
          <cell r="CJ202">
            <v>-970.26941798068583</v>
          </cell>
          <cell r="CK202">
            <v>-270.43825420085341</v>
          </cell>
          <cell r="CL202">
            <v>0</v>
          </cell>
          <cell r="CM202">
            <v>-116.33175792358816</v>
          </cell>
          <cell r="CN202">
            <v>0</v>
          </cell>
          <cell r="CO202">
            <v>-90.587191020138562</v>
          </cell>
          <cell r="CP202">
            <v>0</v>
          </cell>
          <cell r="CQ202">
            <v>0</v>
          </cell>
          <cell r="CR202">
            <v>-4726.0786909162998</v>
          </cell>
          <cell r="CS202">
            <v>0</v>
          </cell>
          <cell r="CT202">
            <v>-860.81737671792507</v>
          </cell>
          <cell r="CU202">
            <v>-997.25230287574232</v>
          </cell>
          <cell r="CV202">
            <v>-1259.4961514482275</v>
          </cell>
          <cell r="CW202">
            <v>-550.97248697094619</v>
          </cell>
          <cell r="CX202">
            <v>-960.28960691578686</v>
          </cell>
          <cell r="CY202">
            <v>0</v>
          </cell>
          <cell r="CZ202">
            <v>0</v>
          </cell>
          <cell r="DA202">
            <v>0</v>
          </cell>
          <cell r="DB202">
            <v>-97.250765999779105</v>
          </cell>
          <cell r="DC202">
            <v>0</v>
          </cell>
          <cell r="DD202">
            <v>0</v>
          </cell>
          <cell r="DE202">
            <v>-4061.3615667819977</v>
          </cell>
          <cell r="DF202">
            <v>0</v>
          </cell>
          <cell r="DG202">
            <v>-476.89780777227134</v>
          </cell>
          <cell r="DH202">
            <v>-1021.0938335712999</v>
          </cell>
          <cell r="DI202">
            <v>-1990.0467054266483</v>
          </cell>
          <cell r="DJ202">
            <v>-443.98129947856069</v>
          </cell>
          <cell r="DK202">
            <v>-129.34192053135484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-4287.5616685152054</v>
          </cell>
          <cell r="DS202">
            <v>0</v>
          </cell>
          <cell r="DT202">
            <v>-234.94203791115433</v>
          </cell>
          <cell r="DU202">
            <v>-1041.31532136444</v>
          </cell>
          <cell r="DV202">
            <v>-2061.5380686558783</v>
          </cell>
          <cell r="DW202">
            <v>-646.69101168680936</v>
          </cell>
          <cell r="DX202">
            <v>-122.95299983862787</v>
          </cell>
          <cell r="DY202">
            <v>0</v>
          </cell>
          <cell r="DZ202">
            <v>0</v>
          </cell>
          <cell r="EA202">
            <v>0</v>
          </cell>
          <cell r="EB202">
            <v>-180.12222906481475</v>
          </cell>
          <cell r="EC202">
            <v>0</v>
          </cell>
          <cell r="ED202">
            <v>0</v>
          </cell>
        </row>
        <row r="203">
          <cell r="F203">
            <v>-17.736655844724737</v>
          </cell>
          <cell r="G203">
            <v>-39.264048034092411</v>
          </cell>
          <cell r="H203">
            <v>-58.137924782233313</v>
          </cell>
          <cell r="I203">
            <v>-117.83204659004696</v>
          </cell>
          <cell r="J203">
            <v>0</v>
          </cell>
          <cell r="K203">
            <v>-91.536307103699073</v>
          </cell>
          <cell r="L203">
            <v>0</v>
          </cell>
          <cell r="M203">
            <v>-517.69487722963095</v>
          </cell>
          <cell r="N203">
            <v>0</v>
          </cell>
          <cell r="O203">
            <v>-13.18777223106008</v>
          </cell>
          <cell r="P203">
            <v>-93.571333983680233</v>
          </cell>
          <cell r="Q203">
            <v>1067.391549706459</v>
          </cell>
          <cell r="R203">
            <v>-1302.4802013728768</v>
          </cell>
          <cell r="S203">
            <v>-4.6831307603279129</v>
          </cell>
          <cell r="T203">
            <v>-121.7613997705048</v>
          </cell>
          <cell r="U203">
            <v>-79.126260214950889</v>
          </cell>
          <cell r="V203">
            <v>-121.63706886523869</v>
          </cell>
          <cell r="W203">
            <v>0</v>
          </cell>
          <cell r="X203">
            <v>-80.607870168052614</v>
          </cell>
          <cell r="Y203">
            <v>-712.41608647094108</v>
          </cell>
          <cell r="Z203">
            <v>-279.5165965796914</v>
          </cell>
          <cell r="AA203">
            <v>0</v>
          </cell>
          <cell r="AB203">
            <v>0</v>
          </cell>
          <cell r="AC203">
            <v>-157.81736226193607</v>
          </cell>
          <cell r="AD203">
            <v>255.0855737188831</v>
          </cell>
          <cell r="AE203">
            <v>-571.17540503852069</v>
          </cell>
          <cell r="AF203">
            <v>-337.92018250795081</v>
          </cell>
          <cell r="AG203">
            <v>-116.19919675483834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-78.279020237736404</v>
          </cell>
          <cell r="AM203">
            <v>-38.535335811786354</v>
          </cell>
          <cell r="AN203">
            <v>0</v>
          </cell>
          <cell r="AO203">
            <v>0</v>
          </cell>
          <cell r="AP203">
            <v>-0.24166972271632403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-3922.8951030019671</v>
          </cell>
          <cell r="G204">
            <v>-3463.1196814607829</v>
          </cell>
          <cell r="H204">
            <v>-1995.4797810763121</v>
          </cell>
          <cell r="I204">
            <v>-11664.206364226528</v>
          </cell>
          <cell r="J204">
            <v>-17478.78294810839</v>
          </cell>
          <cell r="K204">
            <v>-16890.535859920084</v>
          </cell>
          <cell r="L204">
            <v>-4034.8611383084208</v>
          </cell>
          <cell r="M204">
            <v>-2590.5333151798695</v>
          </cell>
          <cell r="N204">
            <v>-3938.3797674626112</v>
          </cell>
          <cell r="O204">
            <v>-2950.594304073602</v>
          </cell>
          <cell r="P204">
            <v>-1852.2040945719928</v>
          </cell>
          <cell r="Q204">
            <v>-40.838675487786531</v>
          </cell>
          <cell r="R204">
            <v>-44083.150068983436</v>
          </cell>
          <cell r="S204">
            <v>-1400.8009919375181</v>
          </cell>
          <cell r="T204">
            <v>-1605.3189758006483</v>
          </cell>
          <cell r="U204">
            <v>-2579.6800564201549</v>
          </cell>
          <cell r="V204">
            <v>-5414.9642992783338</v>
          </cell>
          <cell r="W204">
            <v>-4450.2143516875803</v>
          </cell>
          <cell r="X204">
            <v>-7551.0602611489594</v>
          </cell>
          <cell r="Y204">
            <v>-4611.2657699733973</v>
          </cell>
          <cell r="Z204">
            <v>-4213.8324313051999</v>
          </cell>
          <cell r="AA204">
            <v>-5013.3747949786484</v>
          </cell>
          <cell r="AB204">
            <v>-2304.0743228737265</v>
          </cell>
          <cell r="AC204">
            <v>-3918.7446713484824</v>
          </cell>
          <cell r="AD204">
            <v>-1019.8191422335804</v>
          </cell>
          <cell r="AE204">
            <v>-53707.22692066431</v>
          </cell>
          <cell r="AF204">
            <v>-2105.8450810201466</v>
          </cell>
          <cell r="AG204">
            <v>-1309.2579384800047</v>
          </cell>
          <cell r="AH204">
            <v>-2346.4954666672274</v>
          </cell>
          <cell r="AI204">
            <v>-2835.0042941886932</v>
          </cell>
          <cell r="AJ204">
            <v>-4571.3880288321525</v>
          </cell>
          <cell r="AK204">
            <v>-6047.3653117436916</v>
          </cell>
          <cell r="AL204">
            <v>-2932.5685955435038</v>
          </cell>
          <cell r="AM204">
            <v>-7748.3960860334337</v>
          </cell>
          <cell r="AN204">
            <v>-7176.5099626872689</v>
          </cell>
          <cell r="AO204">
            <v>-4737.2261927984655</v>
          </cell>
          <cell r="AP204">
            <v>-5849.4521787632257</v>
          </cell>
          <cell r="AQ204">
            <v>-6047.7177839335054</v>
          </cell>
          <cell r="AR204">
            <v>-40468.744716316462</v>
          </cell>
          <cell r="AS204">
            <v>-5427.9523860253394</v>
          </cell>
          <cell r="AT204">
            <v>-1691.6413978915662</v>
          </cell>
          <cell r="AU204">
            <v>-1401.8074780702591</v>
          </cell>
          <cell r="AV204">
            <v>-1434.872686561197</v>
          </cell>
          <cell r="AW204">
            <v>-1496.857958429493</v>
          </cell>
          <cell r="AX204">
            <v>-3337.3407707531005</v>
          </cell>
          <cell r="AY204">
            <v>-4658.1068237125874</v>
          </cell>
          <cell r="AZ204">
            <v>-7524.5898141060024</v>
          </cell>
          <cell r="BA204">
            <v>-7514.1885703438893</v>
          </cell>
          <cell r="BB204">
            <v>-2768.7074609296396</v>
          </cell>
          <cell r="BC204">
            <v>-1723.3057008581236</v>
          </cell>
          <cell r="BD204">
            <v>-1489.373668635264</v>
          </cell>
          <cell r="BE204">
            <v>-54540.075277000666</v>
          </cell>
          <cell r="BF204">
            <v>-3757.1758499667048</v>
          </cell>
          <cell r="BG204">
            <v>-2525.4814357804134</v>
          </cell>
          <cell r="BH204">
            <v>-1027.433055119589</v>
          </cell>
          <cell r="BI204">
            <v>-1571.3658769950271</v>
          </cell>
          <cell r="BJ204">
            <v>-3177.5526242172346</v>
          </cell>
          <cell r="BK204">
            <v>-1810.2109607458115</v>
          </cell>
          <cell r="BL204">
            <v>-5101.5934445057064</v>
          </cell>
          <cell r="BM204">
            <v>-12064.581762289628</v>
          </cell>
          <cell r="BN204">
            <v>-10275.911521488801</v>
          </cell>
          <cell r="BO204">
            <v>-4458.1385440453887</v>
          </cell>
          <cell r="BP204">
            <v>-4181.8639891222119</v>
          </cell>
          <cell r="BQ204">
            <v>-4588.7662127222866</v>
          </cell>
          <cell r="BR204">
            <v>-53443.791527599096</v>
          </cell>
          <cell r="BS204">
            <v>-4372.3544829878956</v>
          </cell>
          <cell r="BT204">
            <v>-2551.3561573456973</v>
          </cell>
          <cell r="BU204">
            <v>-1714.8924294766039</v>
          </cell>
          <cell r="BV204">
            <v>-2641.4064218476415</v>
          </cell>
          <cell r="BW204">
            <v>-2855.7399240788072</v>
          </cell>
          <cell r="BX204">
            <v>-4972.1455514831468</v>
          </cell>
          <cell r="BY204">
            <v>-3505.5135816149414</v>
          </cell>
          <cell r="BZ204">
            <v>-10063.433274401352</v>
          </cell>
          <cell r="CA204">
            <v>-9412.0275323223323</v>
          </cell>
          <cell r="CB204">
            <v>-3538.767304122448</v>
          </cell>
          <cell r="CC204">
            <v>-3555.1901548057795</v>
          </cell>
          <cell r="CD204">
            <v>-4260.964713126421</v>
          </cell>
          <cell r="CE204">
            <v>-71169.789773985744</v>
          </cell>
          <cell r="CF204">
            <v>-4895.2476699147373</v>
          </cell>
          <cell r="CG204">
            <v>-3140.1156812012196</v>
          </cell>
          <cell r="CH204">
            <v>-1456.0138382492587</v>
          </cell>
          <cell r="CI204">
            <v>-2161.6077260449529</v>
          </cell>
          <cell r="CJ204">
            <v>-5064.5952021740377</v>
          </cell>
          <cell r="CK204">
            <v>-8943.9659780785441</v>
          </cell>
          <cell r="CL204">
            <v>-3275.9269862920046</v>
          </cell>
          <cell r="CM204">
            <v>-12702.523016329855</v>
          </cell>
          <cell r="CN204">
            <v>-10555.162979343906</v>
          </cell>
          <cell r="CO204">
            <v>-5187.7002348490059</v>
          </cell>
          <cell r="CP204">
            <v>-6912.0038905069232</v>
          </cell>
          <cell r="CQ204">
            <v>-6874.9265710208565</v>
          </cell>
          <cell r="CR204">
            <v>-37296.512563198805</v>
          </cell>
          <cell r="CS204">
            <v>-7468.8313221167773</v>
          </cell>
          <cell r="CT204">
            <v>-3212.629756199196</v>
          </cell>
          <cell r="CU204">
            <v>-2334.9762518405914</v>
          </cell>
          <cell r="CV204">
            <v>-2110.5477128671482</v>
          </cell>
          <cell r="CW204">
            <v>-6827.0994383301586</v>
          </cell>
          <cell r="CX204">
            <v>-13219.760391999036</v>
          </cell>
          <cell r="CY204">
            <v>-958.31404071673751</v>
          </cell>
          <cell r="CZ204">
            <v>3822.3899766169488</v>
          </cell>
          <cell r="DA204">
            <v>14671.232116119936</v>
          </cell>
          <cell r="DB204">
            <v>-8445.7432585153729</v>
          </cell>
          <cell r="DC204">
            <v>-6836.5028687361628</v>
          </cell>
          <cell r="DD204">
            <v>-4375.7296145986766</v>
          </cell>
          <cell r="DE204">
            <v>-73067.001298248768</v>
          </cell>
          <cell r="DF204">
            <v>-5343.1217808760703</v>
          </cell>
          <cell r="DG204">
            <v>-2147.6677578091621</v>
          </cell>
          <cell r="DH204">
            <v>-1506.6443883143365</v>
          </cell>
          <cell r="DI204">
            <v>-3054.9229461904615</v>
          </cell>
          <cell r="DJ204">
            <v>-5760.9339062981308</v>
          </cell>
          <cell r="DK204">
            <v>-12541.295788787305</v>
          </cell>
          <cell r="DL204">
            <v>-1146.9352462477982</v>
          </cell>
          <cell r="DM204">
            <v>-6667.1387876719236</v>
          </cell>
          <cell r="DN204">
            <v>-13661.763298584148</v>
          </cell>
          <cell r="DO204">
            <v>-8130.4265029411763</v>
          </cell>
          <cell r="DP204">
            <v>-7603.8025721106678</v>
          </cell>
          <cell r="DQ204">
            <v>-5502.34832239151</v>
          </cell>
          <cell r="DR204">
            <v>-74707.236003756523</v>
          </cell>
          <cell r="DS204">
            <v>-6061.0494273267686</v>
          </cell>
          <cell r="DT204">
            <v>-2689.2300091646612</v>
          </cell>
          <cell r="DU204">
            <v>-1529.0433417465538</v>
          </cell>
          <cell r="DV204">
            <v>-3131.8149527832866</v>
          </cell>
          <cell r="DW204">
            <v>-5633.4082392305136</v>
          </cell>
          <cell r="DX204">
            <v>-12585.269144492224</v>
          </cell>
          <cell r="DY204">
            <v>-1181.0734726749361</v>
          </cell>
          <cell r="DZ204">
            <v>-7139.1961689293385</v>
          </cell>
          <cell r="EA204">
            <v>-13854.196395995095</v>
          </cell>
          <cell r="EB204">
            <v>-7014.3059931527823</v>
          </cell>
          <cell r="EC204">
            <v>-7833.4132839571685</v>
          </cell>
          <cell r="ED204">
            <v>-6055.235574323684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-78489.626929476857</v>
          </cell>
          <cell r="AS205">
            <v>-7361.4617329463363</v>
          </cell>
          <cell r="AT205">
            <v>-4021.1003055293113</v>
          </cell>
          <cell r="AU205">
            <v>-3707.6926136380062</v>
          </cell>
          <cell r="AV205">
            <v>-3138.0578480111435</v>
          </cell>
          <cell r="AW205">
            <v>-5275.2739270599559</v>
          </cell>
          <cell r="AX205">
            <v>-8810.5199296297505</v>
          </cell>
          <cell r="AY205">
            <v>-2834.6024788990617</v>
          </cell>
          <cell r="AZ205">
            <v>-8670.6445567477494</v>
          </cell>
          <cell r="BA205">
            <v>-10630.709290321916</v>
          </cell>
          <cell r="BB205">
            <v>-6694.2942040786147</v>
          </cell>
          <cell r="BC205">
            <v>-9155.775054412894</v>
          </cell>
          <cell r="BD205">
            <v>-8189.4949881918728</v>
          </cell>
          <cell r="BE205">
            <v>-84533.851274430752</v>
          </cell>
          <cell r="BF205">
            <v>-11137.27573222667</v>
          </cell>
          <cell r="BG205">
            <v>-4196.8829455878586</v>
          </cell>
          <cell r="BH205">
            <v>-3279.3427095515653</v>
          </cell>
          <cell r="BI205">
            <v>-3135.6567437509075</v>
          </cell>
          <cell r="BJ205">
            <v>-9834.0421243198216</v>
          </cell>
          <cell r="BK205">
            <v>-9512.8840607339516</v>
          </cell>
          <cell r="BL205">
            <v>-1907.5877890270203</v>
          </cell>
          <cell r="BM205">
            <v>-4424.4648121595383</v>
          </cell>
          <cell r="BN205">
            <v>-12815.952986568213</v>
          </cell>
          <cell r="BO205">
            <v>-7487.0448097623885</v>
          </cell>
          <cell r="BP205">
            <v>-9213.3643063986674</v>
          </cell>
          <cell r="BQ205">
            <v>-7589.3522543665022</v>
          </cell>
          <cell r="BR205">
            <v>-67201.898986712098</v>
          </cell>
          <cell r="BS205">
            <v>-8876.6931120920926</v>
          </cell>
          <cell r="BT205">
            <v>-3808.9883879832923</v>
          </cell>
          <cell r="BU205">
            <v>-4084.6113890474662</v>
          </cell>
          <cell r="BV205">
            <v>-3526.3419357920066</v>
          </cell>
          <cell r="BW205">
            <v>-8156.6944598648697</v>
          </cell>
          <cell r="BX205">
            <v>-11836.033736467361</v>
          </cell>
          <cell r="BY205">
            <v>-424.82388180494308</v>
          </cell>
          <cell r="BZ205">
            <v>-5980.373724879697</v>
          </cell>
          <cell r="CA205">
            <v>-14276.588092304766</v>
          </cell>
          <cell r="CB205">
            <v>-5874.642311935313</v>
          </cell>
          <cell r="CC205">
            <v>-10307.578912382945</v>
          </cell>
          <cell r="CD205">
            <v>9951.4709578417242</v>
          </cell>
          <cell r="CE205">
            <v>-61547.473066315055</v>
          </cell>
          <cell r="CF205">
            <v>-8998.978970233351</v>
          </cell>
          <cell r="CG205">
            <v>-4615.9513266570866</v>
          </cell>
          <cell r="CH205">
            <v>-3212.144777033478</v>
          </cell>
          <cell r="CI205">
            <v>-4110.6189351622015</v>
          </cell>
          <cell r="CJ205">
            <v>-7931.5544633306563</v>
          </cell>
          <cell r="CK205">
            <v>-12186.635438287631</v>
          </cell>
          <cell r="CL205">
            <v>-738.44590642862022</v>
          </cell>
          <cell r="CM205">
            <v>-2908.4138129502535</v>
          </cell>
          <cell r="CN205">
            <v>-6819.1398073770106</v>
          </cell>
          <cell r="CO205">
            <v>-4783.5728524588048</v>
          </cell>
          <cell r="CP205">
            <v>-3209.2972992435098</v>
          </cell>
          <cell r="CQ205">
            <v>-2032.7194771301001</v>
          </cell>
          <cell r="CR205">
            <v>-20605.624760836363</v>
          </cell>
          <cell r="CS205">
            <v>-1661.0075867604464</v>
          </cell>
          <cell r="CT205">
            <v>-2553.0949362851679</v>
          </cell>
          <cell r="CU205">
            <v>-5629.1644250322133</v>
          </cell>
          <cell r="CV205">
            <v>5559.0329935941845</v>
          </cell>
          <cell r="CW205">
            <v>-11533.415018821135</v>
          </cell>
          <cell r="CX205">
            <v>-4513.8609682358801</v>
          </cell>
          <cell r="CY205">
            <v>0</v>
          </cell>
          <cell r="CZ205">
            <v>-529.38545894064009</v>
          </cell>
          <cell r="DA205">
            <v>7150.1034188047051</v>
          </cell>
          <cell r="DB205">
            <v>-3694.624828658998</v>
          </cell>
          <cell r="DC205">
            <v>-1883.0580746755004</v>
          </cell>
          <cell r="DD205">
            <v>-1317.1498758178204</v>
          </cell>
          <cell r="DE205">
            <v>-40799.703552752733</v>
          </cell>
          <cell r="DF205">
            <v>-1177.3292359746993</v>
          </cell>
          <cell r="DG205">
            <v>-3255.7233228441328</v>
          </cell>
          <cell r="DH205">
            <v>-5060.1843696646392</v>
          </cell>
          <cell r="DI205">
            <v>-5131.096114076674</v>
          </cell>
          <cell r="DJ205">
            <v>-11020.656475223601</v>
          </cell>
          <cell r="DK205">
            <v>-6219.0571242161095</v>
          </cell>
          <cell r="DL205">
            <v>-14.765185136348009</v>
          </cell>
          <cell r="DM205">
            <v>-156.39439520798624</v>
          </cell>
          <cell r="DN205">
            <v>-2703.0002739429474</v>
          </cell>
          <cell r="DO205">
            <v>-4463.7486016042531</v>
          </cell>
          <cell r="DP205">
            <v>-1186.6546160597354</v>
          </cell>
          <cell r="DQ205">
            <v>-411.09383883140981</v>
          </cell>
          <cell r="DR205">
            <v>-37308.881154358387</v>
          </cell>
          <cell r="DS205">
            <v>-1353.2614323422313</v>
          </cell>
          <cell r="DT205">
            <v>-3655.9917521681637</v>
          </cell>
          <cell r="DU205">
            <v>-4630.6976737007499</v>
          </cell>
          <cell r="DV205">
            <v>-3880.1443066000938</v>
          </cell>
          <cell r="DW205">
            <v>-12950.175372164696</v>
          </cell>
          <cell r="DX205">
            <v>-2921.1370125487447</v>
          </cell>
          <cell r="DY205">
            <v>-127.57618789561093</v>
          </cell>
          <cell r="DZ205">
            <v>-571.31081027910113</v>
          </cell>
          <cell r="EA205">
            <v>-2422.3578355759382</v>
          </cell>
          <cell r="EB205">
            <v>-3701.299183383584</v>
          </cell>
          <cell r="EC205">
            <v>-911.11654439009726</v>
          </cell>
          <cell r="ED205">
            <v>-183.81304330565035</v>
          </cell>
        </row>
        <row r="206">
          <cell r="F206">
            <v>-5126.5290072411299</v>
          </cell>
          <cell r="G206">
            <v>-2611.9134871531278</v>
          </cell>
          <cell r="H206">
            <v>-3234.9784287642688</v>
          </cell>
          <cell r="I206">
            <v>-1524.8120872247964</v>
          </cell>
          <cell r="J206">
            <v>-3283.4647066686302</v>
          </cell>
          <cell r="K206">
            <v>-6326.5643853321671</v>
          </cell>
          <cell r="L206">
            <v>-7454.3584634549916</v>
          </cell>
          <cell r="M206">
            <v>-11606.76886062324</v>
          </cell>
          <cell r="N206">
            <v>-9248.6761571206152</v>
          </cell>
          <cell r="O206">
            <v>-1376.6523400507867</v>
          </cell>
          <cell r="P206">
            <v>-486.22950632311404</v>
          </cell>
          <cell r="Q206">
            <v>-290.59225615486503</v>
          </cell>
          <cell r="R206">
            <v>-41680.739336341619</v>
          </cell>
          <cell r="S206">
            <v>-1975.7507247664034</v>
          </cell>
          <cell r="T206">
            <v>-1225.7786520887166</v>
          </cell>
          <cell r="U206">
            <v>-2316.9639536701143</v>
          </cell>
          <cell r="V206">
            <v>-1502.0186421256512</v>
          </cell>
          <cell r="W206">
            <v>-1171.7089682463557</v>
          </cell>
          <cell r="X206">
            <v>-2879.9989733118564</v>
          </cell>
          <cell r="Y206">
            <v>-12128.503882113844</v>
          </cell>
          <cell r="Z206">
            <v>-7503.7037605643272</v>
          </cell>
          <cell r="AA206">
            <v>-9010.4522553272545</v>
          </cell>
          <cell r="AB206">
            <v>-1712.1070791240782</v>
          </cell>
          <cell r="AC206">
            <v>-902.65503502637148</v>
          </cell>
          <cell r="AD206">
            <v>648.90258998982608</v>
          </cell>
          <cell r="AE206">
            <v>-40288.048244982958</v>
          </cell>
          <cell r="AF206">
            <v>-5392.0419530700892</v>
          </cell>
          <cell r="AG206">
            <v>-2812.2309662010521</v>
          </cell>
          <cell r="AH206">
            <v>-2050.3064746074378</v>
          </cell>
          <cell r="AI206">
            <v>-1778.2075126431882</v>
          </cell>
          <cell r="AJ206">
            <v>-3161.4026277884841</v>
          </cell>
          <cell r="AK206">
            <v>-3287.3123004958034</v>
          </cell>
          <cell r="AL206">
            <v>-2306.2562260590494</v>
          </cell>
          <cell r="AM206">
            <v>-7405.1070617251098</v>
          </cell>
          <cell r="AN206">
            <v>-9014.6111866030842</v>
          </cell>
          <cell r="AO206">
            <v>-1842.533508380875</v>
          </cell>
          <cell r="AP206">
            <v>-204.42124329134822</v>
          </cell>
          <cell r="AQ206">
            <v>-1033.6171841081232</v>
          </cell>
          <cell r="AR206">
            <v>-54370.122447550297</v>
          </cell>
          <cell r="AS206">
            <v>-2843.5083258468658</v>
          </cell>
          <cell r="AT206">
            <v>-1951.52343288064</v>
          </cell>
          <cell r="AU206">
            <v>-2052.1177802756429</v>
          </cell>
          <cell r="AV206">
            <v>-1777.7883962355554</v>
          </cell>
          <cell r="AW206">
            <v>-1834.1806273702532</v>
          </cell>
          <cell r="AX206">
            <v>-2196.983309738338</v>
          </cell>
          <cell r="AY206">
            <v>-17434.799567800015</v>
          </cell>
          <cell r="AZ206">
            <v>-9409.6981633715332</v>
          </cell>
          <cell r="BA206">
            <v>-10357.022033920512</v>
          </cell>
          <cell r="BB206">
            <v>-2706.5508312471211</v>
          </cell>
          <cell r="BC206">
            <v>-932.69918599165976</v>
          </cell>
          <cell r="BD206">
            <v>-873.25079291127622</v>
          </cell>
          <cell r="BE206">
            <v>-61249.088715702295</v>
          </cell>
          <cell r="BF206">
            <v>-2716.0536037422717</v>
          </cell>
          <cell r="BG206">
            <v>-1892.0336060002446</v>
          </cell>
          <cell r="BH206">
            <v>-2533.4546609241515</v>
          </cell>
          <cell r="BI206">
            <v>-2394.9203935414553</v>
          </cell>
          <cell r="BJ206">
            <v>-3452.683945402503</v>
          </cell>
          <cell r="BK206">
            <v>-2207.9537290986627</v>
          </cell>
          <cell r="BL206">
            <v>-14773.99451796338</v>
          </cell>
          <cell r="BM206">
            <v>-14214.116007912904</v>
          </cell>
          <cell r="BN206">
            <v>-10380.823868717998</v>
          </cell>
          <cell r="BO206">
            <v>-3914.8346840701997</v>
          </cell>
          <cell r="BP206">
            <v>-1687.9835142251104</v>
          </cell>
          <cell r="BQ206">
            <v>-1080.2361840959638</v>
          </cell>
          <cell r="BR206">
            <v>-52855.596931010485</v>
          </cell>
          <cell r="BS206">
            <v>-1904.9042854048312</v>
          </cell>
          <cell r="BT206">
            <v>-2689.7701203133911</v>
          </cell>
          <cell r="BU206">
            <v>-1864.1259684693068</v>
          </cell>
          <cell r="BV206">
            <v>-2553.4950928799808</v>
          </cell>
          <cell r="BW206">
            <v>-2734.302916649729</v>
          </cell>
          <cell r="BX206">
            <v>-2806.3386218957603</v>
          </cell>
          <cell r="BY206">
            <v>-3181.0680013149977</v>
          </cell>
          <cell r="BZ206">
            <v>-16338.452438876033</v>
          </cell>
          <cell r="CA206">
            <v>-10454.338909223676</v>
          </cell>
          <cell r="CB206">
            <v>-4786.6917756404728</v>
          </cell>
          <cell r="CC206">
            <v>-1821.8027461338788</v>
          </cell>
          <cell r="CD206">
            <v>-1720.3060541991144</v>
          </cell>
          <cell r="CE206">
            <v>-70317.300344079733</v>
          </cell>
          <cell r="CF206">
            <v>-2171.7504230476916</v>
          </cell>
          <cell r="CG206">
            <v>-2328.0664675515145</v>
          </cell>
          <cell r="CH206">
            <v>-2528.4317174274474</v>
          </cell>
          <cell r="CI206">
            <v>-3033.5683620087802</v>
          </cell>
          <cell r="CJ206">
            <v>-4515.6848655790091</v>
          </cell>
          <cell r="CK206">
            <v>-5605.9393450226635</v>
          </cell>
          <cell r="CL206">
            <v>-6041.7406347319484</v>
          </cell>
          <cell r="CM206">
            <v>-18501.765652250499</v>
          </cell>
          <cell r="CN206">
            <v>-11980.962424196303</v>
          </cell>
          <cell r="CO206">
            <v>-4773.6219138130546</v>
          </cell>
          <cell r="CP206">
            <v>-6007.5676863119006</v>
          </cell>
          <cell r="CQ206">
            <v>-2828.2008521240205</v>
          </cell>
          <cell r="CR206">
            <v>-4767.1586416661739</v>
          </cell>
          <cell r="CS206">
            <v>-6209.1106839366257</v>
          </cell>
          <cell r="CT206">
            <v>-2506.4083961844444</v>
          </cell>
          <cell r="CU206">
            <v>-2252.3024758324027</v>
          </cell>
          <cell r="CV206">
            <v>1175.2866060100496</v>
          </cell>
          <cell r="CW206">
            <v>-3904.8506868798286</v>
          </cell>
          <cell r="CX206">
            <v>-11203.94793118909</v>
          </cell>
          <cell r="CY206">
            <v>-7599.4416205994785</v>
          </cell>
          <cell r="CZ206">
            <v>53810.04982341826</v>
          </cell>
          <cell r="DA206">
            <v>-7143.6171655077487</v>
          </cell>
          <cell r="DB206">
            <v>-5266.8666434511542</v>
          </cell>
          <cell r="DC206">
            <v>-8322.7351714670658</v>
          </cell>
          <cell r="DD206">
            <v>-5343.2142960410565</v>
          </cell>
          <cell r="DE206">
            <v>-94824.234701484442</v>
          </cell>
          <cell r="DF206">
            <v>-7234.8109132237732</v>
          </cell>
          <cell r="DG206">
            <v>-2483.0284352116287</v>
          </cell>
          <cell r="DH206">
            <v>-3064.2763199694455</v>
          </cell>
          <cell r="DI206">
            <v>-4065.3990706410259</v>
          </cell>
          <cell r="DJ206">
            <v>-4891.5183584745973</v>
          </cell>
          <cell r="DK206">
            <v>-10413.659217033535</v>
          </cell>
          <cell r="DL206">
            <v>-7867.7210402786732</v>
          </cell>
          <cell r="DM206">
            <v>-21081.626298375428</v>
          </cell>
          <cell r="DN206">
            <v>-12356.540798636153</v>
          </cell>
          <cell r="DO206">
            <v>-5172.1148693170398</v>
          </cell>
          <cell r="DP206">
            <v>-10513.552261188626</v>
          </cell>
          <cell r="DQ206">
            <v>-5679.9871191643178</v>
          </cell>
          <cell r="DR206">
            <v>-95141.196442633867</v>
          </cell>
          <cell r="DS206">
            <v>-8132.7998121678829</v>
          </cell>
          <cell r="DT206">
            <v>-3485.6800820771605</v>
          </cell>
          <cell r="DU206">
            <v>-3043.1157695241272</v>
          </cell>
          <cell r="DV206">
            <v>-3837.5537112485617</v>
          </cell>
          <cell r="DW206">
            <v>-4426.8875945862383</v>
          </cell>
          <cell r="DX206">
            <v>-10815.214000061154</v>
          </cell>
          <cell r="DY206">
            <v>-8368.4711420461535</v>
          </cell>
          <cell r="DZ206">
            <v>-17399.03871829249</v>
          </cell>
          <cell r="EA206">
            <v>-11267.792399648577</v>
          </cell>
          <cell r="EB206">
            <v>-7179.108719304204</v>
          </cell>
          <cell r="EC206">
            <v>-9689.3583894819021</v>
          </cell>
          <cell r="ED206">
            <v>-7496.1761042121798</v>
          </cell>
        </row>
        <row r="207">
          <cell r="F207">
            <v>0</v>
          </cell>
          <cell r="G207">
            <v>-553.4107025237754</v>
          </cell>
          <cell r="H207">
            <v>-2915.8026320813224</v>
          </cell>
          <cell r="I207">
            <v>-2107.6911727031693</v>
          </cell>
          <cell r="J207">
            <v>-1074.3573580542579</v>
          </cell>
          <cell r="K207">
            <v>-91.314219964668155</v>
          </cell>
          <cell r="L207">
            <v>0</v>
          </cell>
          <cell r="M207">
            <v>0</v>
          </cell>
          <cell r="N207">
            <v>0</v>
          </cell>
          <cell r="O207">
            <v>-71.63610249850899</v>
          </cell>
          <cell r="P207">
            <v>0</v>
          </cell>
          <cell r="Q207">
            <v>0</v>
          </cell>
          <cell r="R207">
            <v>-9023.2856965065002</v>
          </cell>
          <cell r="S207">
            <v>0</v>
          </cell>
          <cell r="T207">
            <v>-227.73414761479944</v>
          </cell>
          <cell r="U207">
            <v>-2863.1594966212288</v>
          </cell>
          <cell r="V207">
            <v>-4117.6931090475991</v>
          </cell>
          <cell r="W207">
            <v>-1795.4328152844682</v>
          </cell>
          <cell r="X207">
            <v>-19.266127935610712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-8843.8561576008797</v>
          </cell>
          <cell r="AF207">
            <v>0</v>
          </cell>
          <cell r="AG207">
            <v>-743.62932637054473</v>
          </cell>
          <cell r="AH207">
            <v>-2978.6482133045793</v>
          </cell>
          <cell r="AI207">
            <v>-3829.0439284937456</v>
          </cell>
          <cell r="AJ207">
            <v>-583.13916297443211</v>
          </cell>
          <cell r="AK207">
            <v>-292.23975536227226</v>
          </cell>
          <cell r="AL207">
            <v>0</v>
          </cell>
          <cell r="AM207">
            <v>0</v>
          </cell>
          <cell r="AN207">
            <v>0</v>
          </cell>
          <cell r="AO207">
            <v>-66.13847095053643</v>
          </cell>
          <cell r="AP207">
            <v>-351.01730014383793</v>
          </cell>
          <cell r="AQ207">
            <v>0</v>
          </cell>
          <cell r="AR207">
            <v>-5808.2970906198025</v>
          </cell>
          <cell r="AS207">
            <v>-173.05434138793498</v>
          </cell>
          <cell r="AT207">
            <v>-109.13479130342603</v>
          </cell>
          <cell r="AU207">
            <v>-1112.1054089972749</v>
          </cell>
          <cell r="AV207">
            <v>-984.06324636843055</v>
          </cell>
          <cell r="AW207">
            <v>-1686.873703612946</v>
          </cell>
          <cell r="AX207">
            <v>-864.14358215965331</v>
          </cell>
          <cell r="AY207">
            <v>0</v>
          </cell>
          <cell r="AZ207">
            <v>0</v>
          </cell>
          <cell r="BA207">
            <v>-194.82714965939522</v>
          </cell>
          <cell r="BB207">
            <v>-75.020297928713262</v>
          </cell>
          <cell r="BC207">
            <v>-609.07456920109689</v>
          </cell>
          <cell r="BD207">
            <v>0</v>
          </cell>
          <cell r="BE207">
            <v>-10000.056179493666</v>
          </cell>
          <cell r="BF207">
            <v>-52.890294530894607</v>
          </cell>
          <cell r="BG207">
            <v>-191.29456741292961</v>
          </cell>
          <cell r="BH207">
            <v>-552.27777685876936</v>
          </cell>
          <cell r="BI207">
            <v>-291.26303619612008</v>
          </cell>
          <cell r="BJ207">
            <v>-407.17693061195314</v>
          </cell>
          <cell r="BK207">
            <v>-23.14740075962618</v>
          </cell>
          <cell r="BL207">
            <v>-3922.1198440012522</v>
          </cell>
          <cell r="BM207">
            <v>-2262.3551831985824</v>
          </cell>
          <cell r="BN207">
            <v>-1627.1915171570145</v>
          </cell>
          <cell r="BO207">
            <v>-297.70690867817029</v>
          </cell>
          <cell r="BP207">
            <v>-124.53099448047578</v>
          </cell>
          <cell r="BQ207">
            <v>-248.10172560950741</v>
          </cell>
          <cell r="BR207">
            <v>-6324.4278825372458</v>
          </cell>
          <cell r="BS207">
            <v>-191.20255468413234</v>
          </cell>
          <cell r="BT207">
            <v>-100.8594764736481</v>
          </cell>
          <cell r="BU207">
            <v>-640.26307068718597</v>
          </cell>
          <cell r="BV207">
            <v>-69.129853283986449</v>
          </cell>
          <cell r="BW207">
            <v>-346.11322516878136</v>
          </cell>
          <cell r="BX207">
            <v>-328.09616049821489</v>
          </cell>
          <cell r="BY207">
            <v>427.76996461860836</v>
          </cell>
          <cell r="BZ207">
            <v>-2172.4868322415277</v>
          </cell>
          <cell r="CA207">
            <v>-1596.0696402215399</v>
          </cell>
          <cell r="CB207">
            <v>-733.41567686572671</v>
          </cell>
          <cell r="CC207">
            <v>-370.31640646420419</v>
          </cell>
          <cell r="CD207">
            <v>-204.24495056876913</v>
          </cell>
          <cell r="CE207">
            <v>-9748.8339883834124</v>
          </cell>
          <cell r="CF207">
            <v>-316.09668435528874</v>
          </cell>
          <cell r="CG207">
            <v>-200.73177950968966</v>
          </cell>
          <cell r="CH207">
            <v>-997.08614773163572</v>
          </cell>
          <cell r="CI207">
            <v>-188.45388284651563</v>
          </cell>
          <cell r="CJ207">
            <v>-294.38031894923188</v>
          </cell>
          <cell r="CK207">
            <v>-315.91264736047015</v>
          </cell>
          <cell r="CL207">
            <v>-777.79292272822931</v>
          </cell>
          <cell r="CM207">
            <v>-3119.5848106844351</v>
          </cell>
          <cell r="CN207">
            <v>-1446.3204524456523</v>
          </cell>
          <cell r="CO207">
            <v>-299.6385188056156</v>
          </cell>
          <cell r="CP207">
            <v>-1211.0948818791658</v>
          </cell>
          <cell r="CQ207">
            <v>-581.74094109004363</v>
          </cell>
          <cell r="CR207">
            <v>6295.0113507919014</v>
          </cell>
          <cell r="CS207">
            <v>-676.40110292285681</v>
          </cell>
          <cell r="CT207">
            <v>-152.50735726580024</v>
          </cell>
          <cell r="CU207">
            <v>-610.83393420092762</v>
          </cell>
          <cell r="CV207">
            <v>2709.9487394331954</v>
          </cell>
          <cell r="CW207">
            <v>-672.02995834173635</v>
          </cell>
          <cell r="CX207">
            <v>-983.58798132650554</v>
          </cell>
          <cell r="CY207">
            <v>79.109671872109175</v>
          </cell>
          <cell r="CZ207">
            <v>13410.591125187464</v>
          </cell>
          <cell r="DA207">
            <v>-1988.4685319629498</v>
          </cell>
          <cell r="DB207">
            <v>-641.86101567791775</v>
          </cell>
          <cell r="DC207">
            <v>-2473.8801152012311</v>
          </cell>
          <cell r="DD207">
            <v>-1705.0681887958199</v>
          </cell>
          <cell r="DE207">
            <v>-17056.882666051388</v>
          </cell>
          <cell r="DF207">
            <v>-2437.9870297731832</v>
          </cell>
          <cell r="DG207">
            <v>-1391.3184143314138</v>
          </cell>
          <cell r="DH207">
            <v>-1187.4006166541949</v>
          </cell>
          <cell r="DI207">
            <v>-637.98507216945291</v>
          </cell>
          <cell r="DJ207">
            <v>-657.15963637689129</v>
          </cell>
          <cell r="DK207">
            <v>-986.38225379353389</v>
          </cell>
          <cell r="DL207">
            <v>-515.05997723015025</v>
          </cell>
          <cell r="DM207">
            <v>-3360.4723049779423</v>
          </cell>
          <cell r="DN207">
            <v>-1179.0031969514675</v>
          </cell>
          <cell r="DO207">
            <v>-848.27615580987185</v>
          </cell>
          <cell r="DP207">
            <v>-2189.538289826829</v>
          </cell>
          <cell r="DQ207">
            <v>-1666.2997181615792</v>
          </cell>
          <cell r="DR207">
            <v>-18545.724028013647</v>
          </cell>
          <cell r="DS207">
            <v>-2769.487645726651</v>
          </cell>
          <cell r="DT207">
            <v>-1214.1618649936281</v>
          </cell>
          <cell r="DU207">
            <v>-745.54973473912105</v>
          </cell>
          <cell r="DV207">
            <v>-502.42719943076372</v>
          </cell>
          <cell r="DW207">
            <v>-290.44131197594106</v>
          </cell>
          <cell r="DX207">
            <v>-1109.731333703734</v>
          </cell>
          <cell r="DY207">
            <v>-373.30497158970684</v>
          </cell>
          <cell r="DZ207">
            <v>-4811.783902851399</v>
          </cell>
          <cell r="EA207">
            <v>-2252.3570292540826</v>
          </cell>
          <cell r="EB207">
            <v>-1016.0423879185691</v>
          </cell>
          <cell r="EC207">
            <v>-2263.405517202802</v>
          </cell>
          <cell r="ED207">
            <v>-1197.0311286291108</v>
          </cell>
        </row>
        <row r="208">
          <cell r="F208">
            <v>0</v>
          </cell>
          <cell r="G208">
            <v>-343.69988691760227</v>
          </cell>
          <cell r="H208">
            <v>-1196.9296061927453</v>
          </cell>
          <cell r="I208">
            <v>-193.12993645737879</v>
          </cell>
          <cell r="J208">
            <v>-251.57991722691804</v>
          </cell>
          <cell r="K208">
            <v>-142.23995320126414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-1548.5392999947071</v>
          </cell>
          <cell r="AF208">
            <v>0</v>
          </cell>
          <cell r="AG208">
            <v>-42.279980888124555</v>
          </cell>
          <cell r="AH208">
            <v>-757.25965768704191</v>
          </cell>
          <cell r="AI208">
            <v>-363.08983586810064</v>
          </cell>
          <cell r="AJ208">
            <v>-332.21984982257709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-53.689975730143487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-898.23930000141263</v>
          </cell>
          <cell r="BF208">
            <v>0</v>
          </cell>
          <cell r="BG208">
            <v>-89.179930502083153</v>
          </cell>
          <cell r="BH208">
            <v>-223.99982543755323</v>
          </cell>
          <cell r="BI208">
            <v>-242.61981092696078</v>
          </cell>
          <cell r="BJ208">
            <v>-129.21989929955453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-213.21983383735642</v>
          </cell>
          <cell r="BP208">
            <v>0</v>
          </cell>
          <cell r="BQ208">
            <v>0</v>
          </cell>
          <cell r="BR208">
            <v>-600.43129999935627</v>
          </cell>
          <cell r="BS208">
            <v>0</v>
          </cell>
          <cell r="BT208">
            <v>0</v>
          </cell>
          <cell r="BU208">
            <v>-330.95961415814236</v>
          </cell>
          <cell r="BV208">
            <v>-65.981923076324165</v>
          </cell>
          <cell r="BW208">
            <v>-133.48984437342733</v>
          </cell>
          <cell r="BX208">
            <v>-69.999918391928077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-764.81929999962449</v>
          </cell>
          <cell r="CF208">
            <v>0</v>
          </cell>
          <cell r="CG208">
            <v>-39.619963738135993</v>
          </cell>
          <cell r="CH208">
            <v>-287.83973655523732</v>
          </cell>
          <cell r="CI208">
            <v>-59.709945350652561</v>
          </cell>
          <cell r="CJ208">
            <v>-277.33974616508931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-100.3099081912078</v>
          </cell>
          <cell r="CP208">
            <v>0</v>
          </cell>
          <cell r="CQ208">
            <v>0</v>
          </cell>
          <cell r="CR208">
            <v>-524.0472999997437</v>
          </cell>
          <cell r="CS208">
            <v>0</v>
          </cell>
          <cell r="CT208">
            <v>-88.619881625752896</v>
          </cell>
          <cell r="CU208">
            <v>-113.81984796514735</v>
          </cell>
          <cell r="CV208">
            <v>-64.287914127111435</v>
          </cell>
          <cell r="CW208">
            <v>-257.31965628359467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-974.79129999876022</v>
          </cell>
          <cell r="DF208">
            <v>0</v>
          </cell>
          <cell r="DG208">
            <v>-164.00988222425804</v>
          </cell>
          <cell r="DH208">
            <v>-290.8497911398299</v>
          </cell>
          <cell r="DI208">
            <v>-60.591956488788128</v>
          </cell>
          <cell r="DJ208">
            <v>-459.33967014634982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-911.47630000859499</v>
          </cell>
          <cell r="DS208">
            <v>0</v>
          </cell>
          <cell r="DT208">
            <v>-41.789967905730009</v>
          </cell>
          <cell r="DU208">
            <v>-345.44973470177501</v>
          </cell>
          <cell r="DV208">
            <v>-62.166952257044613</v>
          </cell>
          <cell r="DW208">
            <v>-390.10970040364191</v>
          </cell>
          <cell r="DX208">
            <v>-71.959944735746831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10">
          <cell r="A210" t="str">
            <v>Total Coal Fuel Burn Expense</v>
          </cell>
          <cell r="F210">
            <v>-9303.1803592592478</v>
          </cell>
          <cell r="G210">
            <v>-7762.8568944782019</v>
          </cell>
          <cell r="H210">
            <v>-11461.561686247587</v>
          </cell>
          <cell r="I210">
            <v>-19825.666516274214</v>
          </cell>
          <cell r="J210">
            <v>-24768.097787514329</v>
          </cell>
          <cell r="K210">
            <v>-24513.077847376466</v>
          </cell>
          <cell r="L210">
            <v>-12121.784581944346</v>
          </cell>
          <cell r="M210">
            <v>-15583.378686070442</v>
          </cell>
          <cell r="N210">
            <v>-14089.125650897622</v>
          </cell>
          <cell r="O210">
            <v>-4776.7853954061866</v>
          </cell>
          <cell r="P210">
            <v>-2535.504498526454</v>
          </cell>
          <cell r="Q210">
            <v>734.94591645151377</v>
          </cell>
          <cell r="R210">
            <v>-114115.63735210896</v>
          </cell>
          <cell r="S210">
            <v>-3799.0826250910759</v>
          </cell>
          <cell r="T210">
            <v>-5497.1249552220106</v>
          </cell>
          <cell r="U210">
            <v>-10657.72810061276</v>
          </cell>
          <cell r="V210">
            <v>-16532.57519800216</v>
          </cell>
          <cell r="W210">
            <v>-10953.034749433398</v>
          </cell>
          <cell r="X210">
            <v>-12268.489090070128</v>
          </cell>
          <cell r="Y210">
            <v>-18954.263842612505</v>
          </cell>
          <cell r="Z210">
            <v>-11997.052788451314</v>
          </cell>
          <cell r="AA210">
            <v>-14304.970252349973</v>
          </cell>
          <cell r="AB210">
            <v>-4661.4049298837781</v>
          </cell>
          <cell r="AC210">
            <v>-5321.3965643644333</v>
          </cell>
          <cell r="AD210">
            <v>831.48574393242598</v>
          </cell>
          <cell r="AE210">
            <v>-113576.30062711239</v>
          </cell>
          <cell r="AF210">
            <v>-8473.1363434419036</v>
          </cell>
          <cell r="AG210">
            <v>-6205.547566704452</v>
          </cell>
          <cell r="AH210">
            <v>-10217.85417561233</v>
          </cell>
          <cell r="AI210">
            <v>-11180.832346498966</v>
          </cell>
          <cell r="AJ210">
            <v>-9635.4438717067242</v>
          </cell>
          <cell r="AK210">
            <v>-9985.1018959954381</v>
          </cell>
          <cell r="AL210">
            <v>-5309.1264474987984</v>
          </cell>
          <cell r="AM210">
            <v>-15360.641791149974</v>
          </cell>
          <cell r="AN210">
            <v>-16344.200878672302</v>
          </cell>
          <cell r="AO210">
            <v>-6927.3640665262938</v>
          </cell>
          <cell r="AP210">
            <v>-6709.967124350369</v>
          </cell>
          <cell r="AQ210">
            <v>-7227.084118835628</v>
          </cell>
          <cell r="AR210">
            <v>-192714.90529191494</v>
          </cell>
          <cell r="AS210">
            <v>-15805.976786203682</v>
          </cell>
          <cell r="AT210">
            <v>-8194.7429991066456</v>
          </cell>
          <cell r="AU210">
            <v>-9932.1079987585545</v>
          </cell>
          <cell r="AV210">
            <v>-8877.3965564966202</v>
          </cell>
          <cell r="AW210">
            <v>-14449.871767826378</v>
          </cell>
          <cell r="AX210">
            <v>-17982.852814920247</v>
          </cell>
          <cell r="AY210">
            <v>-25013.151273921132</v>
          </cell>
          <cell r="AZ210">
            <v>-26241.318267121911</v>
          </cell>
          <cell r="BA210">
            <v>-29689.830171063542</v>
          </cell>
          <cell r="BB210">
            <v>-12781.882028460503</v>
          </cell>
          <cell r="BC210">
            <v>-13193.655178248882</v>
          </cell>
          <cell r="BD210">
            <v>-10552.119449734688</v>
          </cell>
          <cell r="BE210">
            <v>-216514.66545248032</v>
          </cell>
          <cell r="BF210">
            <v>-17663.395480468869</v>
          </cell>
          <cell r="BG210">
            <v>-9531.9663607701659</v>
          </cell>
          <cell r="BH210">
            <v>-9568.923224709928</v>
          </cell>
          <cell r="BI210">
            <v>-8846.2268614247441</v>
          </cell>
          <cell r="BJ210">
            <v>-18624.195304073393</v>
          </cell>
          <cell r="BK210">
            <v>-12349.236471801996</v>
          </cell>
          <cell r="BL210">
            <v>-25705.295595504344</v>
          </cell>
          <cell r="BM210">
            <v>-33135.783749289811</v>
          </cell>
          <cell r="BN210">
            <v>-35162.67792005837</v>
          </cell>
          <cell r="BO210">
            <v>-17074.095584653318</v>
          </cell>
          <cell r="BP210">
            <v>-15346.41252297163</v>
          </cell>
          <cell r="BQ210">
            <v>-13506.456376791</v>
          </cell>
          <cell r="BR210">
            <v>-187164.25570642948</v>
          </cell>
          <cell r="BS210">
            <v>-15457.396079182625</v>
          </cell>
          <cell r="BT210">
            <v>-9209.5661278814077</v>
          </cell>
          <cell r="BU210">
            <v>-10412.882981784642</v>
          </cell>
          <cell r="BV210">
            <v>-10370.466935835779</v>
          </cell>
          <cell r="BW210">
            <v>-15927.943085610867</v>
          </cell>
          <cell r="BX210">
            <v>-20920.266058310866</v>
          </cell>
          <cell r="BY210">
            <v>-6683.6355001106858</v>
          </cell>
          <cell r="BZ210">
            <v>-34554.746270403266</v>
          </cell>
          <cell r="CA210">
            <v>-35795.950058504939</v>
          </cell>
          <cell r="CB210">
            <v>-15348.88743557781</v>
          </cell>
          <cell r="CC210">
            <v>-16248.470413215458</v>
          </cell>
          <cell r="CD210">
            <v>3765.9552399516106</v>
          </cell>
          <cell r="CE210">
            <v>-218135.98802995682</v>
          </cell>
          <cell r="CF210">
            <v>-16382.073747545481</v>
          </cell>
          <cell r="CG210">
            <v>-10456.095294326544</v>
          </cell>
          <cell r="CH210">
            <v>-9944.7035868540406</v>
          </cell>
          <cell r="CI210">
            <v>-10466.167722322047</v>
          </cell>
          <cell r="CJ210">
            <v>-19142.657058574259</v>
          </cell>
          <cell r="CK210">
            <v>-27521.923853904009</v>
          </cell>
          <cell r="CL210">
            <v>-10833.906450182199</v>
          </cell>
          <cell r="CM210">
            <v>-37448.194037854671</v>
          </cell>
          <cell r="CN210">
            <v>-30801.585663370788</v>
          </cell>
          <cell r="CO210">
            <v>-15481.129015594721</v>
          </cell>
          <cell r="CP210">
            <v>-17339.963757939637</v>
          </cell>
          <cell r="CQ210">
            <v>-12317.587841361761</v>
          </cell>
          <cell r="CR210">
            <v>-61824.491038799286</v>
          </cell>
          <cell r="CS210">
            <v>-16015.350695729256</v>
          </cell>
          <cell r="CT210">
            <v>-9374.0777042806149</v>
          </cell>
          <cell r="CU210">
            <v>-11989.817027755082</v>
          </cell>
          <cell r="CV210">
            <v>6009.936560600996</v>
          </cell>
          <cell r="CW210">
            <v>-23745.687245629728</v>
          </cell>
          <cell r="CX210">
            <v>-30881.446879655123</v>
          </cell>
          <cell r="CY210">
            <v>-8478.6459894478321</v>
          </cell>
          <cell r="CZ210">
            <v>70513.645466282964</v>
          </cell>
          <cell r="DA210">
            <v>12689.249837443233</v>
          </cell>
          <cell r="DB210">
            <v>-18294.959155246615</v>
          </cell>
          <cell r="DC210">
            <v>-19516.176230080426</v>
          </cell>
          <cell r="DD210">
            <v>-12741.161975249648</v>
          </cell>
          <cell r="DE210">
            <v>-231052.83340609074</v>
          </cell>
          <cell r="DF210">
            <v>-16193.248959839344</v>
          </cell>
          <cell r="DG210">
            <v>-9918.6456201896071</v>
          </cell>
          <cell r="DH210">
            <v>-12217.184925183654</v>
          </cell>
          <cell r="DI210">
            <v>-14940.041864983737</v>
          </cell>
          <cell r="DJ210">
            <v>-23318.413288339972</v>
          </cell>
          <cell r="DK210">
            <v>-30289.736304365098</v>
          </cell>
          <cell r="DL210">
            <v>-9544.4814488887787</v>
          </cell>
          <cell r="DM210">
            <v>-31265.631786234677</v>
          </cell>
          <cell r="DN210">
            <v>-29997.606340453029</v>
          </cell>
          <cell r="DO210">
            <v>-18614.566129669547</v>
          </cell>
          <cell r="DP210">
            <v>-21493.547739192843</v>
          </cell>
          <cell r="DQ210">
            <v>-13259.728998541832</v>
          </cell>
          <cell r="DR210">
            <v>-231241.08295178413</v>
          </cell>
          <cell r="DS210">
            <v>-18316.598317563534</v>
          </cell>
          <cell r="DT210">
            <v>-11321.795714214444</v>
          </cell>
          <cell r="DU210">
            <v>-11421.267094425857</v>
          </cell>
          <cell r="DV210">
            <v>-13475.645190984011</v>
          </cell>
          <cell r="DW210">
            <v>-24337.7132300511</v>
          </cell>
          <cell r="DX210">
            <v>-27626.264435388148</v>
          </cell>
          <cell r="DY210">
            <v>-10050.425774201751</v>
          </cell>
          <cell r="DZ210">
            <v>-29921.329600356519</v>
          </cell>
          <cell r="EA210">
            <v>-29896.698455661535</v>
          </cell>
          <cell r="EB210">
            <v>-19243.795553356409</v>
          </cell>
          <cell r="EC210">
            <v>-20697.293735034764</v>
          </cell>
          <cell r="ED210">
            <v>-14932.255850471556</v>
          </cell>
        </row>
        <row r="212">
          <cell r="A212" t="str">
            <v>Gas Fuel Burn Expense</v>
          </cell>
        </row>
        <row r="213">
          <cell r="F213">
            <v>0</v>
          </cell>
          <cell r="G213">
            <v>-58.305541579611599</v>
          </cell>
          <cell r="H213">
            <v>-89.799257182516158</v>
          </cell>
          <cell r="I213">
            <v>0</v>
          </cell>
          <cell r="J213">
            <v>-0.16703145182691514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-566.29022616893053</v>
          </cell>
          <cell r="P213">
            <v>0</v>
          </cell>
          <cell r="Q213">
            <v>0</v>
          </cell>
          <cell r="R213">
            <v>-397.45409999974072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-397.45409999974072</v>
          </cell>
          <cell r="AC213">
            <v>0</v>
          </cell>
          <cell r="AD213">
            <v>0</v>
          </cell>
          <cell r="AE213">
            <v>-6130.103700004518</v>
          </cell>
          <cell r="AF213">
            <v>-395.54589999932796</v>
          </cell>
          <cell r="AG213">
            <v>-185.65529999975115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-3609.2126000002027</v>
          </cell>
          <cell r="AQ213">
            <v>-1939.6899000005797</v>
          </cell>
          <cell r="AR213">
            <v>-12534.463299997151</v>
          </cell>
          <cell r="AS213">
            <v>-2300.0932999998331</v>
          </cell>
          <cell r="AT213">
            <v>-357.89610000047833</v>
          </cell>
          <cell r="AU213">
            <v>-66.627500000409782</v>
          </cell>
          <cell r="AV213">
            <v>-254.19230000022799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-638.32590000052005</v>
          </cell>
          <cell r="BB213">
            <v>-3564.2722999993712</v>
          </cell>
          <cell r="BC213">
            <v>-3154.2511999998242</v>
          </cell>
          <cell r="BD213">
            <v>-2198.8047000002116</v>
          </cell>
          <cell r="BE213">
            <v>-12831.988400004804</v>
          </cell>
          <cell r="BF213">
            <v>-1454.8020999999717</v>
          </cell>
          <cell r="BG213">
            <v>-1390.3086999999359</v>
          </cell>
          <cell r="BH213">
            <v>-463.99390000011772</v>
          </cell>
          <cell r="BI213">
            <v>-577.33820000011474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-2146.0852999994531</v>
          </cell>
          <cell r="BP213">
            <v>-4068.3989000003785</v>
          </cell>
          <cell r="BQ213">
            <v>-2731.0613000001758</v>
          </cell>
          <cell r="BR213">
            <v>-13888.515199996531</v>
          </cell>
          <cell r="BS213">
            <v>-3532.1534000001848</v>
          </cell>
          <cell r="BT213">
            <v>-585.55410000029951</v>
          </cell>
          <cell r="BU213">
            <v>-326.36479999963194</v>
          </cell>
          <cell r="BV213">
            <v>-285.71620000014082</v>
          </cell>
          <cell r="BW213">
            <v>-276.1808999995701</v>
          </cell>
          <cell r="BX213">
            <v>-207.23640000028536</v>
          </cell>
          <cell r="BY213">
            <v>0</v>
          </cell>
          <cell r="BZ213">
            <v>-122.74860000004992</v>
          </cell>
          <cell r="CA213">
            <v>-505.89030000008643</v>
          </cell>
          <cell r="CB213">
            <v>-2167.1672999998555</v>
          </cell>
          <cell r="CC213">
            <v>-3618.0678000003099</v>
          </cell>
          <cell r="CD213">
            <v>-2261.435399999842</v>
          </cell>
          <cell r="CE213">
            <v>-18020.038299992681</v>
          </cell>
          <cell r="CF213">
            <v>-4016.5708999997005</v>
          </cell>
          <cell r="CG213">
            <v>-459.748399999924</v>
          </cell>
          <cell r="CH213">
            <v>-477.46780000068247</v>
          </cell>
          <cell r="CI213">
            <v>-104.92000000039116</v>
          </cell>
          <cell r="CJ213">
            <v>0</v>
          </cell>
          <cell r="CK213">
            <v>0</v>
          </cell>
          <cell r="CL213">
            <v>0</v>
          </cell>
          <cell r="CM213">
            <v>-575.56600000010803</v>
          </cell>
          <cell r="CN213">
            <v>-3468.8973000003025</v>
          </cell>
          <cell r="CO213">
            <v>-2726.0858999993652</v>
          </cell>
          <cell r="CP213">
            <v>-3742.5540000004694</v>
          </cell>
          <cell r="CQ213">
            <v>-2448.2280000001192</v>
          </cell>
          <cell r="CR213">
            <v>15524.950899995863</v>
          </cell>
          <cell r="CS213">
            <v>-4076.598000000231</v>
          </cell>
          <cell r="CT213">
            <v>-2158.2909999992698</v>
          </cell>
          <cell r="CU213">
            <v>-1025.1875</v>
          </cell>
          <cell r="CV213">
            <v>1048.2313999999315</v>
          </cell>
          <cell r="CW213">
            <v>0</v>
          </cell>
          <cell r="CX213">
            <v>0</v>
          </cell>
          <cell r="CY213">
            <v>-1751.6394999995828</v>
          </cell>
          <cell r="CZ213">
            <v>26052.507000000216</v>
          </cell>
          <cell r="DA213">
            <v>-2564.0715000005439</v>
          </cell>
          <cell r="DB213">
            <v>0</v>
          </cell>
          <cell r="DC213">
            <v>0</v>
          </cell>
          <cell r="DD213">
            <v>0</v>
          </cell>
          <cell r="DE213">
            <v>-6746.9511000029743</v>
          </cell>
          <cell r="DF213">
            <v>0</v>
          </cell>
          <cell r="DG213">
            <v>0</v>
          </cell>
          <cell r="DH213">
            <v>0</v>
          </cell>
          <cell r="DI213">
            <v>-422.40210000053048</v>
          </cell>
          <cell r="DJ213">
            <v>0</v>
          </cell>
          <cell r="DK213">
            <v>0</v>
          </cell>
          <cell r="DL213">
            <v>-622.26800000015646</v>
          </cell>
          <cell r="DM213">
            <v>-573.80200000014156</v>
          </cell>
          <cell r="DN213">
            <v>-5128.4789999993518</v>
          </cell>
          <cell r="DO213">
            <v>0</v>
          </cell>
          <cell r="DP213">
            <v>0</v>
          </cell>
          <cell r="DQ213">
            <v>0</v>
          </cell>
          <cell r="DR213">
            <v>-7257.1875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-675.42949999962002</v>
          </cell>
          <cell r="DZ213">
            <v>-415.28299999982119</v>
          </cell>
          <cell r="EA213">
            <v>-6166.4749999996275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-1514.7516321623698</v>
          </cell>
          <cell r="I215">
            <v>-532.71441411087289</v>
          </cell>
          <cell r="J215">
            <v>0</v>
          </cell>
          <cell r="K215">
            <v>0</v>
          </cell>
          <cell r="L215">
            <v>24.168074329383671</v>
          </cell>
          <cell r="M215">
            <v>40.652818038128316</v>
          </cell>
          <cell r="N215">
            <v>-493.21165742632002</v>
          </cell>
          <cell r="O215">
            <v>-258.3808471923694</v>
          </cell>
          <cell r="P215">
            <v>1.1534376069903374E-2</v>
          </cell>
          <cell r="Q215">
            <v>-89.792991647496819</v>
          </cell>
          <cell r="R215">
            <v>-7506.0095727592707</v>
          </cell>
          <cell r="S215">
            <v>0</v>
          </cell>
          <cell r="T215">
            <v>0</v>
          </cell>
          <cell r="U215">
            <v>-2147.1051631411538</v>
          </cell>
          <cell r="V215">
            <v>-1332.6623969911598</v>
          </cell>
          <cell r="W215">
            <v>-2457.4995401054621</v>
          </cell>
          <cell r="X215">
            <v>-385.92873981688172</v>
          </cell>
          <cell r="Y215">
            <v>10.09278071206063</v>
          </cell>
          <cell r="Z215">
            <v>-86.098334934562445</v>
          </cell>
          <cell r="AA215">
            <v>-262.00840851850808</v>
          </cell>
          <cell r="AB215">
            <v>-492.63444706518203</v>
          </cell>
          <cell r="AC215">
            <v>-95.257806207984686</v>
          </cell>
          <cell r="AD215">
            <v>-256.90751669649035</v>
          </cell>
          <cell r="AE215">
            <v>-7926.6625108942389</v>
          </cell>
          <cell r="AF215">
            <v>0</v>
          </cell>
          <cell r="AG215">
            <v>0</v>
          </cell>
          <cell r="AH215">
            <v>-972.13813507370651</v>
          </cell>
          <cell r="AI215">
            <v>-854.01355353277177</v>
          </cell>
          <cell r="AJ215">
            <v>-720.83140958100557</v>
          </cell>
          <cell r="AK215">
            <v>-563.64738089777529</v>
          </cell>
          <cell r="AL215">
            <v>17.085414599627256</v>
          </cell>
          <cell r="AM215">
            <v>-1.9378162482753396</v>
          </cell>
          <cell r="AN215">
            <v>-484.0301661407575</v>
          </cell>
          <cell r="AO215">
            <v>-727.64215329941362</v>
          </cell>
          <cell r="AP215">
            <v>-1949.1290297526866</v>
          </cell>
          <cell r="AQ215">
            <v>-1670.37828096468</v>
          </cell>
          <cell r="AR215">
            <v>-7577.7345013692975</v>
          </cell>
          <cell r="AS215">
            <v>0</v>
          </cell>
          <cell r="AT215">
            <v>0</v>
          </cell>
          <cell r="AU215">
            <v>0</v>
          </cell>
          <cell r="AV215">
            <v>-848.62233265396208</v>
          </cell>
          <cell r="AW215">
            <v>-2141.543327559717</v>
          </cell>
          <cell r="AX215">
            <v>-875.06954194419086</v>
          </cell>
          <cell r="AY215">
            <v>-52.428579268977046</v>
          </cell>
          <cell r="AZ215">
            <v>-82.020683048292994</v>
          </cell>
          <cell r="BA215">
            <v>-312.8837339906022</v>
          </cell>
          <cell r="BB215">
            <v>-1006.3148708278313</v>
          </cell>
          <cell r="BC215">
            <v>-1019.3837018739432</v>
          </cell>
          <cell r="BD215">
            <v>-1239.4677301887423</v>
          </cell>
          <cell r="BE215">
            <v>-8719.8461442142725</v>
          </cell>
          <cell r="BF215">
            <v>-848.07416262757033</v>
          </cell>
          <cell r="BG215">
            <v>-355.5334774069488</v>
          </cell>
          <cell r="BH215">
            <v>-1132.1726108370349</v>
          </cell>
          <cell r="BI215">
            <v>-1296.0927533167414</v>
          </cell>
          <cell r="BJ215">
            <v>-2093.0946571370587</v>
          </cell>
          <cell r="BK215">
            <v>412.51685974188149</v>
          </cell>
          <cell r="BL215">
            <v>7.6336288815364242</v>
          </cell>
          <cell r="BM215">
            <v>-111.77233473863453</v>
          </cell>
          <cell r="BN215">
            <v>-744.94555830024183</v>
          </cell>
          <cell r="BO215">
            <v>-765.39894172176719</v>
          </cell>
          <cell r="BP215">
            <v>-1519.604816108942</v>
          </cell>
          <cell r="BQ215">
            <v>-273.30732063297182</v>
          </cell>
          <cell r="BR215">
            <v>-7585.5289305374026</v>
          </cell>
          <cell r="BS215">
            <v>-1478.3845639657229</v>
          </cell>
          <cell r="BT215">
            <v>0</v>
          </cell>
          <cell r="BU215">
            <v>-938.99667999800295</v>
          </cell>
          <cell r="BV215">
            <v>-993.68873660126701</v>
          </cell>
          <cell r="BW215">
            <v>-1647.4741388754919</v>
          </cell>
          <cell r="BX215">
            <v>-1445.3566349670291</v>
          </cell>
          <cell r="BY215">
            <v>7.5000417092815042</v>
          </cell>
          <cell r="BZ215">
            <v>-152.4440878406167</v>
          </cell>
          <cell r="CA215">
            <v>-473.66826999932528</v>
          </cell>
          <cell r="CB215">
            <v>-1201.0138000007719</v>
          </cell>
          <cell r="CC215">
            <v>-1181.5138999996707</v>
          </cell>
          <cell r="CD215">
            <v>1919.5118399998173</v>
          </cell>
          <cell r="CE215">
            <v>-10176.817339986563</v>
          </cell>
          <cell r="CF215">
            <v>-784.9698999999091</v>
          </cell>
          <cell r="CG215">
            <v>-972.55071000009775</v>
          </cell>
          <cell r="CH215">
            <v>-2285.290900000371</v>
          </cell>
          <cell r="CI215">
            <v>-1112.3379999999888</v>
          </cell>
          <cell r="CJ215">
            <v>0</v>
          </cell>
          <cell r="CK215">
            <v>-732.72139999922365</v>
          </cell>
          <cell r="CL215">
            <v>-41.236240000464022</v>
          </cell>
          <cell r="CM215">
            <v>-484.60389999952167</v>
          </cell>
          <cell r="CN215">
            <v>-2356.9847900001332</v>
          </cell>
          <cell r="CO215">
            <v>125.19990000035614</v>
          </cell>
          <cell r="CP215">
            <v>0</v>
          </cell>
          <cell r="CQ215">
            <v>-1531.3213999997824</v>
          </cell>
          <cell r="CR215">
            <v>-341974.70786999911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-358.60674000065774</v>
          </cell>
          <cell r="CZ215">
            <v>-240569.48551999964</v>
          </cell>
          <cell r="DA215">
            <v>-100186.13960000034</v>
          </cell>
          <cell r="DB215">
            <v>0</v>
          </cell>
          <cell r="DC215">
            <v>0</v>
          </cell>
          <cell r="DD215">
            <v>-860.47601000033319</v>
          </cell>
          <cell r="DE215">
            <v>-5954.6288099996746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-691.06529999990016</v>
          </cell>
          <cell r="DM215">
            <v>-2366.5861100004986</v>
          </cell>
          <cell r="DN215">
            <v>-2102.0428999997675</v>
          </cell>
          <cell r="DO215">
            <v>0</v>
          </cell>
          <cell r="DP215">
            <v>0</v>
          </cell>
          <cell r="DQ215">
            <v>-794.93449999950826</v>
          </cell>
          <cell r="DR215">
            <v>-4576.5449699983001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-506.78440000116825</v>
          </cell>
          <cell r="DZ215">
            <v>-2138.4963000006974</v>
          </cell>
          <cell r="EA215">
            <v>-1333.4360699998215</v>
          </cell>
          <cell r="EB215">
            <v>0</v>
          </cell>
          <cell r="EC215">
            <v>0</v>
          </cell>
          <cell r="ED215">
            <v>-597.82819999940693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4.4048008476383984</v>
          </cell>
          <cell r="M216">
            <v>8.2487563223112375</v>
          </cell>
          <cell r="N216">
            <v>0</v>
          </cell>
          <cell r="O216">
            <v>0</v>
          </cell>
          <cell r="P216">
            <v>0</v>
          </cell>
          <cell r="Q216">
            <v>0.30022015552094672</v>
          </cell>
          <cell r="R216">
            <v>26.343791934195906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8.9968594812089577</v>
          </cell>
          <cell r="Z216">
            <v>17.346932453103364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9.139115116558969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3.1789598424220458</v>
          </cell>
          <cell r="AM216">
            <v>5.9601552742533386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17.10515227727592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5.8795889350585639</v>
          </cell>
          <cell r="AZ216">
            <v>11.225563342217356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9.6937235193327069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1.4153818532358855</v>
          </cell>
          <cell r="BM216">
            <v>8.2783416665624827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9.831679280847311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1.4061037749052048</v>
          </cell>
          <cell r="BZ216">
            <v>8.4255755059421062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-1254.5753999995068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-1254.5753999999724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0.49436274615072762</v>
          </cell>
          <cell r="G217">
            <v>-114.3473434348125</v>
          </cell>
          <cell r="H217">
            <v>-62.858781625865959</v>
          </cell>
          <cell r="I217">
            <v>-83.166052522254176</v>
          </cell>
          <cell r="J217">
            <v>45.725780887529254</v>
          </cell>
          <cell r="K217">
            <v>-309.33624592435081</v>
          </cell>
          <cell r="L217">
            <v>-361.48881091643125</v>
          </cell>
          <cell r="M217">
            <v>-1067.2130412671249</v>
          </cell>
          <cell r="N217">
            <v>-1.3682561943423934</v>
          </cell>
          <cell r="O217">
            <v>0.76774837705306709</v>
          </cell>
          <cell r="P217">
            <v>-0.2971669340331573</v>
          </cell>
          <cell r="Q217">
            <v>0.88192133454140276</v>
          </cell>
          <cell r="R217">
            <v>-2932.9567247442901</v>
          </cell>
          <cell r="S217">
            <v>0.43553663045167923</v>
          </cell>
          <cell r="T217">
            <v>4.7912403556983918</v>
          </cell>
          <cell r="U217">
            <v>8.9485397675889544</v>
          </cell>
          <cell r="V217">
            <v>-43.916221925290301</v>
          </cell>
          <cell r="W217">
            <v>-138.80488441535272</v>
          </cell>
          <cell r="X217">
            <v>-1450.850521704182</v>
          </cell>
          <cell r="Y217">
            <v>-313.79594656964764</v>
          </cell>
          <cell r="Z217">
            <v>-841.64356205775402</v>
          </cell>
          <cell r="AA217">
            <v>-167.21535914670676</v>
          </cell>
          <cell r="AB217">
            <v>7.458438360481523</v>
          </cell>
          <cell r="AC217">
            <v>0.11996669077780098</v>
          </cell>
          <cell r="AD217">
            <v>1.5160492681898177</v>
          </cell>
          <cell r="AE217">
            <v>-3128.5773744974285</v>
          </cell>
          <cell r="AF217">
            <v>2.4741672290256247</v>
          </cell>
          <cell r="AG217">
            <v>1.5295326127088629</v>
          </cell>
          <cell r="AH217">
            <v>3.3480730514856987</v>
          </cell>
          <cell r="AI217">
            <v>-192.45503428130178</v>
          </cell>
          <cell r="AJ217">
            <v>-100.82825069618411</v>
          </cell>
          <cell r="AK217">
            <v>-736.57799132610671</v>
          </cell>
          <cell r="AL217">
            <v>-447.12433076906018</v>
          </cell>
          <cell r="AM217">
            <v>-1350.5568192000501</v>
          </cell>
          <cell r="AN217">
            <v>-331.19380200409796</v>
          </cell>
          <cell r="AO217">
            <v>5.9269732758402824</v>
          </cell>
          <cell r="AP217">
            <v>9.8352954597794451</v>
          </cell>
          <cell r="AQ217">
            <v>7.0448121498338878</v>
          </cell>
          <cell r="AR217">
            <v>-4094.5805650167167</v>
          </cell>
          <cell r="AS217">
            <v>6.1759106323588639</v>
          </cell>
          <cell r="AT217">
            <v>3.5256084595457651</v>
          </cell>
          <cell r="AU217">
            <v>5.2668877563555725</v>
          </cell>
          <cell r="AV217">
            <v>3.0161891860770993</v>
          </cell>
          <cell r="AW217">
            <v>-1082.7028706208803</v>
          </cell>
          <cell r="AX217">
            <v>-605.08696293446701</v>
          </cell>
          <cell r="AY217">
            <v>-528.98645026911981</v>
          </cell>
          <cell r="AZ217">
            <v>-1154.8219110972714</v>
          </cell>
          <cell r="BA217">
            <v>-777.70022999763023</v>
          </cell>
          <cell r="BB217">
            <v>14.395562530029565</v>
          </cell>
          <cell r="BC217">
            <v>13.746986019541509</v>
          </cell>
          <cell r="BD217">
            <v>8.5907153160078451</v>
          </cell>
          <cell r="BE217">
            <v>-3705.4932219106704</v>
          </cell>
          <cell r="BF217">
            <v>4.8710666393162683</v>
          </cell>
          <cell r="BG217">
            <v>1.9610328401322477</v>
          </cell>
          <cell r="BH217">
            <v>4.2072241029236466</v>
          </cell>
          <cell r="BI217">
            <v>-478.79806092299987</v>
          </cell>
          <cell r="BJ217">
            <v>-494.71460674644914</v>
          </cell>
          <cell r="BK217">
            <v>-237.21415940579027</v>
          </cell>
          <cell r="BL217">
            <v>-44.857786057051271</v>
          </cell>
          <cell r="BM217">
            <v>-1445.1605213235598</v>
          </cell>
          <cell r="BN217">
            <v>-1020.0752700923476</v>
          </cell>
          <cell r="BO217">
            <v>-6.5370956178521737</v>
          </cell>
          <cell r="BP217">
            <v>8.855258725816384</v>
          </cell>
          <cell r="BQ217">
            <v>1.9696959479479119</v>
          </cell>
          <cell r="BR217">
            <v>-3937.9602597542107</v>
          </cell>
          <cell r="BS217">
            <v>5.1407902990467846</v>
          </cell>
          <cell r="BT217">
            <v>4.7714902826701291</v>
          </cell>
          <cell r="BU217">
            <v>3.5806880217860453</v>
          </cell>
          <cell r="BV217">
            <v>-448.01124968368094</v>
          </cell>
          <cell r="BW217">
            <v>-603.22697807149962</v>
          </cell>
          <cell r="BX217">
            <v>-1097.3856005939888</v>
          </cell>
          <cell r="BY217">
            <v>-254.46369784744456</v>
          </cell>
          <cell r="BZ217">
            <v>-1499.0295221605338</v>
          </cell>
          <cell r="CA217">
            <v>-39.863469999982044</v>
          </cell>
          <cell r="CB217">
            <v>-9.4727100000018254</v>
          </cell>
          <cell r="CC217">
            <v>0</v>
          </cell>
          <cell r="CD217">
            <v>0</v>
          </cell>
          <cell r="CE217">
            <v>-361.37412999942899</v>
          </cell>
          <cell r="CF217">
            <v>0</v>
          </cell>
          <cell r="CG217">
            <v>0</v>
          </cell>
          <cell r="CH217">
            <v>0</v>
          </cell>
          <cell r="CI217">
            <v>-504.85933000000659</v>
          </cell>
          <cell r="CJ217">
            <v>0</v>
          </cell>
          <cell r="CK217">
            <v>0</v>
          </cell>
          <cell r="CL217">
            <v>143.48519999999553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637.63274999894202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637.63275000010617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0</v>
          </cell>
          <cell r="G218">
            <v>0.64304158030427061</v>
          </cell>
          <cell r="H218">
            <v>4.6171571826562285</v>
          </cell>
          <cell r="I218">
            <v>0</v>
          </cell>
          <cell r="J218">
            <v>0.16703145183055312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-217.49087383132428</v>
          </cell>
          <cell r="P218">
            <v>0</v>
          </cell>
          <cell r="Q218">
            <v>0</v>
          </cell>
          <cell r="R218">
            <v>-259.83430000022054</v>
          </cell>
          <cell r="S218">
            <v>0</v>
          </cell>
          <cell r="T218">
            <v>-259.83430000022054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-329.58969999849796</v>
          </cell>
          <cell r="AF218">
            <v>0</v>
          </cell>
          <cell r="AG218">
            <v>-48.327200000174344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-281.26250000018626</v>
          </cell>
          <cell r="AQ218">
            <v>0</v>
          </cell>
          <cell r="AR218">
            <v>-1012.4828999973834</v>
          </cell>
          <cell r="AS218">
            <v>-117.81779999984428</v>
          </cell>
          <cell r="AT218">
            <v>-71.310599999502301</v>
          </cell>
          <cell r="AU218">
            <v>0</v>
          </cell>
          <cell r="AV218">
            <v>-172.32830000016838</v>
          </cell>
          <cell r="AW218">
            <v>0</v>
          </cell>
          <cell r="AX218">
            <v>-92.367000000085682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-434.83190000010654</v>
          </cell>
          <cell r="BD218">
            <v>-123.82729999953881</v>
          </cell>
          <cell r="BE218">
            <v>-303.14640000462532</v>
          </cell>
          <cell r="BF218">
            <v>0</v>
          </cell>
          <cell r="BG218">
            <v>-149.58450000034645</v>
          </cell>
          <cell r="BH218">
            <v>0</v>
          </cell>
          <cell r="BI218">
            <v>-78.343000000109896</v>
          </cell>
          <cell r="BJ218">
            <v>0</v>
          </cell>
          <cell r="BK218">
            <v>-53.602400000207126</v>
          </cell>
          <cell r="BL218">
            <v>0</v>
          </cell>
          <cell r="BM218">
            <v>0</v>
          </cell>
          <cell r="BN218">
            <v>0</v>
          </cell>
          <cell r="BO218">
            <v>-21.616500000003725</v>
          </cell>
          <cell r="BP218">
            <v>0</v>
          </cell>
          <cell r="BQ218">
            <v>0</v>
          </cell>
          <cell r="BR218">
            <v>-652.47600000351667</v>
          </cell>
          <cell r="BS218">
            <v>0</v>
          </cell>
          <cell r="BT218">
            <v>-73.868899999652058</v>
          </cell>
          <cell r="BU218">
            <v>-0.39600000018253922</v>
          </cell>
          <cell r="BV218">
            <v>-176.92240000003949</v>
          </cell>
          <cell r="BW218">
            <v>0</v>
          </cell>
          <cell r="BX218">
            <v>-212.1496000001207</v>
          </cell>
          <cell r="BY218">
            <v>0</v>
          </cell>
          <cell r="BZ218">
            <v>0</v>
          </cell>
          <cell r="CA218">
            <v>0</v>
          </cell>
          <cell r="CB218">
            <v>-90.45230000000447</v>
          </cell>
          <cell r="CC218">
            <v>-31.628199999686331</v>
          </cell>
          <cell r="CD218">
            <v>-67.058600000105798</v>
          </cell>
          <cell r="CE218">
            <v>-1372.5989999994636</v>
          </cell>
          <cell r="CF218">
            <v>0</v>
          </cell>
          <cell r="CG218">
            <v>-183.40389999980107</v>
          </cell>
          <cell r="CH218">
            <v>-114.47259999997914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-148.06229999987409</v>
          </cell>
          <cell r="CN218">
            <v>0</v>
          </cell>
          <cell r="CO218">
            <v>-364.31490000011399</v>
          </cell>
          <cell r="CP218">
            <v>-218.30750000011176</v>
          </cell>
          <cell r="CQ218">
            <v>-344.03779999958351</v>
          </cell>
          <cell r="CR218">
            <v>-2091.3911999985576</v>
          </cell>
          <cell r="CS218">
            <v>0</v>
          </cell>
          <cell r="CT218">
            <v>-100.03850000025705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-146.31969999987632</v>
          </cell>
          <cell r="DB218">
            <v>-578.95069999992847</v>
          </cell>
          <cell r="DC218">
            <v>-937.87609999999404</v>
          </cell>
          <cell r="DD218">
            <v>-328.20620000082999</v>
          </cell>
          <cell r="DE218">
            <v>-2576.5712000131607</v>
          </cell>
          <cell r="DF218">
            <v>-353.84000000078231</v>
          </cell>
          <cell r="DG218">
            <v>-416.82970000011846</v>
          </cell>
          <cell r="DH218">
            <v>0</v>
          </cell>
          <cell r="DI218">
            <v>0</v>
          </cell>
          <cell r="DJ218">
            <v>0</v>
          </cell>
          <cell r="DK218">
            <v>-268.16069999989122</v>
          </cell>
          <cell r="DL218">
            <v>0</v>
          </cell>
          <cell r="DM218">
            <v>0</v>
          </cell>
          <cell r="DN218">
            <v>-453.97479999996722</v>
          </cell>
          <cell r="DO218">
            <v>-135.47509999992326</v>
          </cell>
          <cell r="DP218">
            <v>-504.36869999952614</v>
          </cell>
          <cell r="DQ218">
            <v>-443.92219999991357</v>
          </cell>
          <cell r="DR218">
            <v>-2430.6471000015736</v>
          </cell>
          <cell r="DS218">
            <v>-235.29490000009537</v>
          </cell>
          <cell r="DT218">
            <v>-139.32830000016838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-356.1535000000149</v>
          </cell>
          <cell r="EA218">
            <v>-308.76770000020042</v>
          </cell>
          <cell r="EB218">
            <v>-715.85659999959171</v>
          </cell>
          <cell r="EC218">
            <v>-339.22179999947548</v>
          </cell>
          <cell r="ED218">
            <v>-336.024299999699</v>
          </cell>
        </row>
        <row r="219">
          <cell r="F219">
            <v>-2838.9724407372996</v>
          </cell>
          <cell r="G219">
            <v>-1380.2598659340292</v>
          </cell>
          <cell r="H219">
            <v>205.20460317470133</v>
          </cell>
          <cell r="I219">
            <v>237.49963668873534</v>
          </cell>
          <cell r="J219">
            <v>320.79920308338478</v>
          </cell>
          <cell r="K219">
            <v>-463.1318477736786</v>
          </cell>
          <cell r="L219">
            <v>25.169159383513033</v>
          </cell>
          <cell r="M219">
            <v>47.757005525752902</v>
          </cell>
          <cell r="N219">
            <v>11.082657154649496</v>
          </cell>
          <cell r="O219">
            <v>-7.9745789999142289</v>
          </cell>
          <cell r="P219">
            <v>1.342418696731329E-2</v>
          </cell>
          <cell r="Q219">
            <v>18.719306691549718</v>
          </cell>
          <cell r="R219">
            <v>-754.43958602845669</v>
          </cell>
          <cell r="S219">
            <v>6.8727629138156772</v>
          </cell>
          <cell r="T219">
            <v>-765.23938571661711</v>
          </cell>
          <cell r="U219">
            <v>161.21444137953222</v>
          </cell>
          <cell r="V219">
            <v>143.95895623927936</v>
          </cell>
          <cell r="W219">
            <v>-210.35523029603064</v>
          </cell>
          <cell r="X219">
            <v>-70.28828773740679</v>
          </cell>
          <cell r="Y219">
            <v>50.903433413244784</v>
          </cell>
          <cell r="Z219">
            <v>100.13629131764174</v>
          </cell>
          <cell r="AA219">
            <v>40.615653762593865</v>
          </cell>
          <cell r="AB219">
            <v>-100.78273961134255</v>
          </cell>
          <cell r="AC219">
            <v>8.9795395489782095</v>
          </cell>
          <cell r="AD219">
            <v>-120.45502122491598</v>
          </cell>
          <cell r="AE219">
            <v>-2691.9411080032587</v>
          </cell>
          <cell r="AF219">
            <v>-53.937381679192185</v>
          </cell>
          <cell r="AG219">
            <v>-65.8346256474033</v>
          </cell>
          <cell r="AH219">
            <v>54.455763315781951</v>
          </cell>
          <cell r="AI219">
            <v>-27.802894859109074</v>
          </cell>
          <cell r="AJ219">
            <v>-65.100101626478136</v>
          </cell>
          <cell r="AK219">
            <v>-96.879309087060392</v>
          </cell>
          <cell r="AL219">
            <v>17.828953146934509</v>
          </cell>
          <cell r="AM219">
            <v>34.687825430184603</v>
          </cell>
          <cell r="AN219">
            <v>48.124260166659951</v>
          </cell>
          <cell r="AO219">
            <v>-467.95410296134651</v>
          </cell>
          <cell r="AP219">
            <v>-1837.8680162047967</v>
          </cell>
          <cell r="AQ219">
            <v>-231.66147799231112</v>
          </cell>
          <cell r="AR219">
            <v>-7838.1993463784456</v>
          </cell>
          <cell r="AS219">
            <v>-531.83359912782907</v>
          </cell>
          <cell r="AT219">
            <v>-524.13300326745957</v>
          </cell>
          <cell r="AU219">
            <v>-219.29631883557886</v>
          </cell>
          <cell r="AV219">
            <v>-1271.6596528002992</v>
          </cell>
          <cell r="AW219">
            <v>-498.75480090081692</v>
          </cell>
          <cell r="AX219">
            <v>-2265.5092531396076</v>
          </cell>
          <cell r="AY219">
            <v>33.277896833606064</v>
          </cell>
          <cell r="AZ219">
            <v>-43.615954273380339</v>
          </cell>
          <cell r="BA219">
            <v>-824.36263346672058</v>
          </cell>
          <cell r="BB219">
            <v>-168.80914530158043</v>
          </cell>
          <cell r="BC219">
            <v>-934.31395452469587</v>
          </cell>
          <cell r="BD219">
            <v>-589.18892756756395</v>
          </cell>
          <cell r="BE219">
            <v>-3348.8679043650627</v>
          </cell>
          <cell r="BF219">
            <v>-202.66002279706299</v>
          </cell>
          <cell r="BG219">
            <v>-276.03518362157047</v>
          </cell>
          <cell r="BH219">
            <v>-50.50855758972466</v>
          </cell>
          <cell r="BI219">
            <v>-986.90116412937641</v>
          </cell>
          <cell r="BJ219">
            <v>-259.3589919959195</v>
          </cell>
          <cell r="BK219">
            <v>-682.56766459904611</v>
          </cell>
          <cell r="BL219">
            <v>7.9048334406688809</v>
          </cell>
          <cell r="BM219">
            <v>46.371742344461381</v>
          </cell>
          <cell r="BN219">
            <v>-28.003491924144328</v>
          </cell>
          <cell r="BO219">
            <v>-322.99967509973794</v>
          </cell>
          <cell r="BP219">
            <v>-452.77533984277397</v>
          </cell>
          <cell r="BQ219">
            <v>-141.33438856713474</v>
          </cell>
          <cell r="BR219">
            <v>-6173.8338670283556</v>
          </cell>
          <cell r="BS219">
            <v>-841.65620755683631</v>
          </cell>
          <cell r="BT219">
            <v>-976.85190463718027</v>
          </cell>
          <cell r="BU219">
            <v>-167.19980197027326</v>
          </cell>
          <cell r="BV219">
            <v>-859.50538695696741</v>
          </cell>
          <cell r="BW219">
            <v>-443.23407641705126</v>
          </cell>
          <cell r="BX219">
            <v>-677.56093320436776</v>
          </cell>
          <cell r="BY219">
            <v>7.7694601211696863</v>
          </cell>
          <cell r="BZ219">
            <v>47.196483570151031</v>
          </cell>
          <cell r="CA219">
            <v>-116.91119999997318</v>
          </cell>
          <cell r="CB219">
            <v>-1293.5933999996632</v>
          </cell>
          <cell r="CC219">
            <v>-775.26190000027418</v>
          </cell>
          <cell r="CD219">
            <v>-77.025000000372529</v>
          </cell>
          <cell r="CE219">
            <v>-7339.2083999812603</v>
          </cell>
          <cell r="CF219">
            <v>-262.98659999947995</v>
          </cell>
          <cell r="CG219">
            <v>-731.33619999978691</v>
          </cell>
          <cell r="CH219">
            <v>-286.52699999976903</v>
          </cell>
          <cell r="CI219">
            <v>-678.36959999985993</v>
          </cell>
          <cell r="CJ219">
            <v>-1023.597500000149</v>
          </cell>
          <cell r="CK219">
            <v>-361.5738999992609</v>
          </cell>
          <cell r="CL219">
            <v>0</v>
          </cell>
          <cell r="CM219">
            <v>-374.11840000003576</v>
          </cell>
          <cell r="CN219">
            <v>0</v>
          </cell>
          <cell r="CO219">
            <v>777.43919999990612</v>
          </cell>
          <cell r="CP219">
            <v>-2479.7856999998912</v>
          </cell>
          <cell r="CQ219">
            <v>-1918.3527000006288</v>
          </cell>
          <cell r="CR219">
            <v>-25195.556099995971</v>
          </cell>
          <cell r="CS219">
            <v>-1193.9925000015646</v>
          </cell>
          <cell r="CT219">
            <v>-732.15400000009686</v>
          </cell>
          <cell r="CU219">
            <v>-539.65649999957532</v>
          </cell>
          <cell r="CV219">
            <v>-136.7636000001803</v>
          </cell>
          <cell r="CW219">
            <v>-1138.3454999998212</v>
          </cell>
          <cell r="CX219">
            <v>-3676.1234999997541</v>
          </cell>
          <cell r="CY219">
            <v>-305.4890000000596</v>
          </cell>
          <cell r="CZ219">
            <v>-4976.2060000002384</v>
          </cell>
          <cell r="DA219">
            <v>-9621.6924999989569</v>
          </cell>
          <cell r="DB219">
            <v>-357.1480000000447</v>
          </cell>
          <cell r="DC219">
            <v>-481.31900000013411</v>
          </cell>
          <cell r="DD219">
            <v>-2036.6659999992698</v>
          </cell>
          <cell r="DE219">
            <v>-17992.824499964714</v>
          </cell>
          <cell r="DF219">
            <v>-851.69649999961257</v>
          </cell>
          <cell r="DG219">
            <v>-83.391499999910593</v>
          </cell>
          <cell r="DH219">
            <v>-562.39850000012666</v>
          </cell>
          <cell r="DI219">
            <v>-926.07400000002235</v>
          </cell>
          <cell r="DJ219">
            <v>-1032.5760000003502</v>
          </cell>
          <cell r="DK219">
            <v>-1738.1650000000373</v>
          </cell>
          <cell r="DL219">
            <v>-299.8940000012517</v>
          </cell>
          <cell r="DM219">
            <v>-5312.5594999995083</v>
          </cell>
          <cell r="DN219">
            <v>-4285.7130000013858</v>
          </cell>
          <cell r="DO219">
            <v>-281.00499999988824</v>
          </cell>
          <cell r="DP219">
            <v>-736.09450000151992</v>
          </cell>
          <cell r="DQ219">
            <v>-1883.2569999992847</v>
          </cell>
          <cell r="DR219">
            <v>-19943.886499971151</v>
          </cell>
          <cell r="DS219">
            <v>-812.42050000093877</v>
          </cell>
          <cell r="DT219">
            <v>-175.23100000061095</v>
          </cell>
          <cell r="DU219">
            <v>-170.42200000025332</v>
          </cell>
          <cell r="DV219">
            <v>-703.35000000055879</v>
          </cell>
          <cell r="DW219">
            <v>-1311.2659999998286</v>
          </cell>
          <cell r="DX219">
            <v>-3889.5810000002384</v>
          </cell>
          <cell r="DY219">
            <v>-644.84699999913573</v>
          </cell>
          <cell r="DZ219">
            <v>-3857.4735000003129</v>
          </cell>
          <cell r="EA219">
            <v>-6333.5394999999553</v>
          </cell>
          <cell r="EB219">
            <v>-203.16150000039488</v>
          </cell>
          <cell r="EC219">
            <v>-772.65599999949336</v>
          </cell>
          <cell r="ED219">
            <v>-1069.9385000001639</v>
          </cell>
        </row>
        <row r="220">
          <cell r="F220">
            <v>-149.48852200852707</v>
          </cell>
          <cell r="G220">
            <v>-132.06294063106179</v>
          </cell>
          <cell r="H220">
            <v>-626.35002938564867</v>
          </cell>
          <cell r="I220">
            <v>-1277.2380700558424</v>
          </cell>
          <cell r="J220">
            <v>-2966.993753971532</v>
          </cell>
          <cell r="K220">
            <v>-604.43470630142838</v>
          </cell>
          <cell r="L220">
            <v>-135.13754364382476</v>
          </cell>
          <cell r="M220">
            <v>31.754641379229724</v>
          </cell>
          <cell r="N220">
            <v>-262.60634353384376</v>
          </cell>
          <cell r="O220">
            <v>-1272.8218721840531</v>
          </cell>
          <cell r="P220">
            <v>1.4248371124267578E-2</v>
          </cell>
          <cell r="Q220">
            <v>-569.85825653467327</v>
          </cell>
          <cell r="R220">
            <v>-8581.4854384213686</v>
          </cell>
          <cell r="S220">
            <v>-112.24929954484105</v>
          </cell>
          <cell r="T220">
            <v>-135.96055463980883</v>
          </cell>
          <cell r="U220">
            <v>149.77386199403554</v>
          </cell>
          <cell r="V220">
            <v>-202.03006732370704</v>
          </cell>
          <cell r="W220">
            <v>-1565.7854751842096</v>
          </cell>
          <cell r="X220">
            <v>-2439.0862207422033</v>
          </cell>
          <cell r="Y220">
            <v>-814.426827034913</v>
          </cell>
          <cell r="Z220">
            <v>-1289.1977967787534</v>
          </cell>
          <cell r="AA220">
            <v>-265.84025609772652</v>
          </cell>
          <cell r="AB220">
            <v>-987.03430168610066</v>
          </cell>
          <cell r="AC220">
            <v>-171.22807003092021</v>
          </cell>
          <cell r="AD220">
            <v>-748.42043134756386</v>
          </cell>
          <cell r="AE220">
            <v>-7372.9568717330694</v>
          </cell>
          <cell r="AF220">
            <v>-579.62988554965705</v>
          </cell>
          <cell r="AG220">
            <v>-377.90640696603805</v>
          </cell>
          <cell r="AH220">
            <v>-322.00130129512399</v>
          </cell>
          <cell r="AI220">
            <v>-348.8540573278442</v>
          </cell>
          <cell r="AJ220">
            <v>-327.47648809477687</v>
          </cell>
          <cell r="AK220">
            <v>-1042.9196886904538</v>
          </cell>
          <cell r="AL220">
            <v>-244.53240681998432</v>
          </cell>
          <cell r="AM220">
            <v>31.943244744092226</v>
          </cell>
          <cell r="AN220">
            <v>-627.29563202057034</v>
          </cell>
          <cell r="AO220">
            <v>-1146.6307470146567</v>
          </cell>
          <cell r="AP220">
            <v>-884.62854950129986</v>
          </cell>
          <cell r="AQ220">
            <v>-1503.0249531911686</v>
          </cell>
          <cell r="AR220">
            <v>-19645.55276954174</v>
          </cell>
          <cell r="AS220">
            <v>-911.84531150572002</v>
          </cell>
          <cell r="AT220">
            <v>-541.16690519172698</v>
          </cell>
          <cell r="AU220">
            <v>-588.77786892140284</v>
          </cell>
          <cell r="AV220">
            <v>-1079.6870237318799</v>
          </cell>
          <cell r="AW220">
            <v>-1943.9244809187949</v>
          </cell>
          <cell r="AX220">
            <v>-2468.5413719816133</v>
          </cell>
          <cell r="AY220">
            <v>-762.42328623216599</v>
          </cell>
          <cell r="AZ220">
            <v>-1175.7787949237972</v>
          </cell>
          <cell r="BA220">
            <v>-2536.5803925460204</v>
          </cell>
          <cell r="BB220">
            <v>-2970.1446864008904</v>
          </cell>
          <cell r="BC220">
            <v>-2932.3322296207771</v>
          </cell>
          <cell r="BD220">
            <v>-1734.3504175590351</v>
          </cell>
          <cell r="BE220">
            <v>-21324.340393021703</v>
          </cell>
          <cell r="BF220">
            <v>-1565.1880812142044</v>
          </cell>
          <cell r="BG220">
            <v>-695.66437180992216</v>
          </cell>
          <cell r="BH220">
            <v>-860.34355567628518</v>
          </cell>
          <cell r="BI220">
            <v>-733.43760163150728</v>
          </cell>
          <cell r="BJ220">
            <v>-2822.1474241213873</v>
          </cell>
          <cell r="BK220">
            <v>-8169.5406757369637</v>
          </cell>
          <cell r="BL220">
            <v>-303.7518981192261</v>
          </cell>
          <cell r="BM220">
            <v>-499.3221779493615</v>
          </cell>
          <cell r="BN220">
            <v>-1482.9995796820149</v>
          </cell>
          <cell r="BO220">
            <v>-1327.3670075600967</v>
          </cell>
          <cell r="BP220">
            <v>-2223.778602774255</v>
          </cell>
          <cell r="BQ220">
            <v>-640.79941674787551</v>
          </cell>
          <cell r="BR220">
            <v>-39061.17839191854</v>
          </cell>
          <cell r="BS220">
            <v>-823.39091877825558</v>
          </cell>
          <cell r="BT220">
            <v>-707.36688564531505</v>
          </cell>
          <cell r="BU220">
            <v>-838.51070605311543</v>
          </cell>
          <cell r="BV220">
            <v>-971.05244675837457</v>
          </cell>
          <cell r="BW220">
            <v>-4525.1737266359851</v>
          </cell>
          <cell r="BX220">
            <v>-1946.461431235075</v>
          </cell>
          <cell r="BY220">
            <v>-126.74263775814325</v>
          </cell>
          <cell r="BZ220">
            <v>-540.88127907458693</v>
          </cell>
          <cell r="CA220">
            <v>-2402.9379599997774</v>
          </cell>
          <cell r="CB220">
            <v>-1128.5389999998733</v>
          </cell>
          <cell r="CC220">
            <v>-1670.0245000002906</v>
          </cell>
          <cell r="CD220">
            <v>-23380.096900000237</v>
          </cell>
          <cell r="CE220">
            <v>-24560.771180003881</v>
          </cell>
          <cell r="CF220">
            <v>-1026.2644999995828</v>
          </cell>
          <cell r="CG220">
            <v>-791.41040000040084</v>
          </cell>
          <cell r="CH220">
            <v>-686.77239999966696</v>
          </cell>
          <cell r="CI220">
            <v>-1400.5879800003022</v>
          </cell>
          <cell r="CJ220">
            <v>-2131.9396999999881</v>
          </cell>
          <cell r="CK220">
            <v>-3597.0363999996334</v>
          </cell>
          <cell r="CL220">
            <v>-94.17269999999553</v>
          </cell>
          <cell r="CM220">
            <v>-599.8859999999404</v>
          </cell>
          <cell r="CN220">
            <v>-3629.7217999994755</v>
          </cell>
          <cell r="CO220">
            <v>-10189.164299999364</v>
          </cell>
          <cell r="CP220">
            <v>-360.52049999963492</v>
          </cell>
          <cell r="CQ220">
            <v>-53.29450000077486</v>
          </cell>
          <cell r="CR220">
            <v>-79542.451499998569</v>
          </cell>
          <cell r="CS220">
            <v>0</v>
          </cell>
          <cell r="CT220">
            <v>-2.6810000007972121</v>
          </cell>
          <cell r="CU220">
            <v>-37.728500000201166</v>
          </cell>
          <cell r="CV220">
            <v>-88968.425999999978</v>
          </cell>
          <cell r="CW220">
            <v>-15.033499999903142</v>
          </cell>
          <cell r="CX220">
            <v>-3.848000000230968</v>
          </cell>
          <cell r="CY220">
            <v>-1548.7874999996275</v>
          </cell>
          <cell r="CZ220">
            <v>11462.00800000038</v>
          </cell>
          <cell r="DA220">
            <v>-401.79949999973178</v>
          </cell>
          <cell r="DB220">
            <v>-5.9665000000968575</v>
          </cell>
          <cell r="DC220">
            <v>-9.0530000003054738</v>
          </cell>
          <cell r="DD220">
            <v>-11.135999999940395</v>
          </cell>
          <cell r="DE220">
            <v>-3812.2870000004768</v>
          </cell>
          <cell r="DF220">
            <v>-1.4109999993816018</v>
          </cell>
          <cell r="DG220">
            <v>-1.4239999996498227</v>
          </cell>
          <cell r="DH220">
            <v>-312.81450000032783</v>
          </cell>
          <cell r="DI220">
            <v>-18.439999999478459</v>
          </cell>
          <cell r="DJ220">
            <v>-21.526999999769032</v>
          </cell>
          <cell r="DK220">
            <v>-24.129999999888241</v>
          </cell>
          <cell r="DL220">
            <v>-1689.4674999993294</v>
          </cell>
          <cell r="DM220">
            <v>-1106.429999999702</v>
          </cell>
          <cell r="DN220">
            <v>-501.63299999944866</v>
          </cell>
          <cell r="DO220">
            <v>-7.9620000002905726</v>
          </cell>
          <cell r="DP220">
            <v>-114.74600000027567</v>
          </cell>
          <cell r="DQ220">
            <v>-12.302000000141561</v>
          </cell>
          <cell r="DR220">
            <v>-3762.2575000077486</v>
          </cell>
          <cell r="DS220">
            <v>-1.7609999999403954</v>
          </cell>
          <cell r="DT220">
            <v>-1.453999999910593</v>
          </cell>
          <cell r="DU220">
            <v>-14.636500000022352</v>
          </cell>
          <cell r="DV220">
            <v>-18.411000000312924</v>
          </cell>
          <cell r="DW220">
            <v>-20.389499999582767</v>
          </cell>
          <cell r="DX220">
            <v>-16.557000000029802</v>
          </cell>
          <cell r="DY220">
            <v>-1806.6440000012517</v>
          </cell>
          <cell r="DZ220">
            <v>-1378.7254999987781</v>
          </cell>
          <cell r="EA220">
            <v>-468.61500000022352</v>
          </cell>
          <cell r="EB220">
            <v>-12.285000000149012</v>
          </cell>
          <cell r="EC220">
            <v>-6.1650000000372529</v>
          </cell>
          <cell r="ED220">
            <v>-16.614000000059605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</row>
        <row r="222">
          <cell r="F222">
            <v>-2987.9666000008583</v>
          </cell>
          <cell r="G222">
            <v>-1684.3326499983668</v>
          </cell>
          <cell r="H222">
            <v>-2083.9379400014877</v>
          </cell>
          <cell r="I222">
            <v>-1655.618900001049</v>
          </cell>
          <cell r="J222">
            <v>-2600.4687700010836</v>
          </cell>
          <cell r="K222">
            <v>-1376.9027999974787</v>
          </cell>
          <cell r="L222">
            <v>-442.88431999459863</v>
          </cell>
          <cell r="M222">
            <v>-938.79982000216842</v>
          </cell>
          <cell r="N222">
            <v>-746.10359999909997</v>
          </cell>
          <cell r="O222">
            <v>-2322.190649997443</v>
          </cell>
          <cell r="P222">
            <v>-0.2579599991440773</v>
          </cell>
          <cell r="Q222">
            <v>-639.74980000406504</v>
          </cell>
          <cell r="R222">
            <v>-20405.835929989815</v>
          </cell>
          <cell r="S222">
            <v>-104.94099999964237</v>
          </cell>
          <cell r="T222">
            <v>-1156.2430000007153</v>
          </cell>
          <cell r="U222">
            <v>-1827.168319998309</v>
          </cell>
          <cell r="V222">
            <v>-1434.6497300006449</v>
          </cell>
          <cell r="W222">
            <v>-4372.4451300036162</v>
          </cell>
          <cell r="X222">
            <v>-4346.1537699997425</v>
          </cell>
          <cell r="Y222">
            <v>-1058.229699999094</v>
          </cell>
          <cell r="Z222">
            <v>-2099.4564700014889</v>
          </cell>
          <cell r="AA222">
            <v>-654.44837000221014</v>
          </cell>
          <cell r="AB222">
            <v>-1970.447150003165</v>
          </cell>
          <cell r="AC222">
            <v>-257.38636999949813</v>
          </cell>
          <cell r="AD222">
            <v>-1124.2669200003147</v>
          </cell>
          <cell r="AE222">
            <v>-27570.692149996758</v>
          </cell>
          <cell r="AF222">
            <v>-1026.6389999985695</v>
          </cell>
          <cell r="AG222">
            <v>-676.19399999827147</v>
          </cell>
          <cell r="AH222">
            <v>-1236.3355999998748</v>
          </cell>
          <cell r="AI222">
            <v>-1423.1255400013179</v>
          </cell>
          <cell r="AJ222">
            <v>-1214.2362499982119</v>
          </cell>
          <cell r="AK222">
            <v>-2440.0243699997663</v>
          </cell>
          <cell r="AL222">
            <v>-653.56341000273824</v>
          </cell>
          <cell r="AM222">
            <v>-1279.9034099951386</v>
          </cell>
          <cell r="AN222">
            <v>-1394.3953399993479</v>
          </cell>
          <cell r="AO222">
            <v>-2336.3000300042331</v>
          </cell>
          <cell r="AP222">
            <v>-8552.2654000036418</v>
          </cell>
          <cell r="AQ222">
            <v>-5337.7098000049591</v>
          </cell>
          <cell r="AR222">
            <v>-52685.908230006695</v>
          </cell>
          <cell r="AS222">
            <v>-3855.4141000062227</v>
          </cell>
          <cell r="AT222">
            <v>-1490.9809999987483</v>
          </cell>
          <cell r="AU222">
            <v>-869.43479999899864</v>
          </cell>
          <cell r="AV222">
            <v>-3623.4734199978411</v>
          </cell>
          <cell r="AW222">
            <v>-5666.9254800006747</v>
          </cell>
          <cell r="AX222">
            <v>-6306.5741299986839</v>
          </cell>
          <cell r="AY222">
            <v>-1304.6808300055563</v>
          </cell>
          <cell r="AZ222">
            <v>-2445.0117800012231</v>
          </cell>
          <cell r="BA222">
            <v>-5089.8528899997473</v>
          </cell>
          <cell r="BB222">
            <v>-7695.1454399973154</v>
          </cell>
          <cell r="BC222">
            <v>-8461.3660000003874</v>
          </cell>
          <cell r="BD222">
            <v>-5877.0483599975705</v>
          </cell>
          <cell r="BE222">
            <v>-50223.988739967346</v>
          </cell>
          <cell r="BF222">
            <v>-4065.8533000051975</v>
          </cell>
          <cell r="BG222">
            <v>-2865.1651999913156</v>
          </cell>
          <cell r="BH222">
            <v>-2502.8114000037313</v>
          </cell>
          <cell r="BI222">
            <v>-4150.9107799977064</v>
          </cell>
          <cell r="BJ222">
            <v>-5669.3156800046563</v>
          </cell>
          <cell r="BK222">
            <v>-8730.4080400019884</v>
          </cell>
          <cell r="BL222">
            <v>-331.65584000200033</v>
          </cell>
          <cell r="BM222">
            <v>-2001.6049499958754</v>
          </cell>
          <cell r="BN222">
            <v>-3276.0238999985158</v>
          </cell>
          <cell r="BO222">
            <v>-4590.004519995302</v>
          </cell>
          <cell r="BP222">
            <v>-8255.7023999989033</v>
          </cell>
          <cell r="BQ222">
            <v>-3784.5327299945056</v>
          </cell>
          <cell r="BR222">
            <v>-71289.66096997261</v>
          </cell>
          <cell r="BS222">
            <v>-6670.4443000033498</v>
          </cell>
          <cell r="BT222">
            <v>-2338.8703000023961</v>
          </cell>
          <cell r="BU222">
            <v>-2267.8872999995947</v>
          </cell>
          <cell r="BV222">
            <v>-3734.8964200019836</v>
          </cell>
          <cell r="BW222">
            <v>-7495.2898200005293</v>
          </cell>
          <cell r="BX222">
            <v>-5586.1506000012159</v>
          </cell>
          <cell r="BY222">
            <v>-364.53072999790311</v>
          </cell>
          <cell r="BZ222">
            <v>-2259.4814299978316</v>
          </cell>
          <cell r="CA222">
            <v>-3539.2711999937892</v>
          </cell>
          <cell r="CB222">
            <v>-5890.2385099940002</v>
          </cell>
          <cell r="CC222">
            <v>-7276.4963000006974</v>
          </cell>
          <cell r="CD222">
            <v>-23866.104059997946</v>
          </cell>
          <cell r="CE222">
            <v>-61830.808349967003</v>
          </cell>
          <cell r="CF222">
            <v>-6090.791899997741</v>
          </cell>
          <cell r="CG222">
            <v>-3138.4496099986136</v>
          </cell>
          <cell r="CH222">
            <v>-3850.5306999981403</v>
          </cell>
          <cell r="CI222">
            <v>-3801.0749099999666</v>
          </cell>
          <cell r="CJ222">
            <v>-3155.5372000001371</v>
          </cell>
          <cell r="CK222">
            <v>-4691.3316999971867</v>
          </cell>
          <cell r="CL222">
            <v>8.0762599967420101</v>
          </cell>
          <cell r="CM222">
            <v>-2182.2366000004113</v>
          </cell>
          <cell r="CN222">
            <v>-9455.6038899980485</v>
          </cell>
          <cell r="CO222">
            <v>-12376.925999995321</v>
          </cell>
          <cell r="CP222">
            <v>-6801.1677000001073</v>
          </cell>
          <cell r="CQ222">
            <v>-6295.2343999966979</v>
          </cell>
          <cell r="CR222">
            <v>-434533.73116999865</v>
          </cell>
          <cell r="CS222">
            <v>-5270.590499997139</v>
          </cell>
          <cell r="CT222">
            <v>-2993.1645000055432</v>
          </cell>
          <cell r="CU222">
            <v>-1602.5724999979138</v>
          </cell>
          <cell r="CV222">
            <v>-88056.958200000226</v>
          </cell>
          <cell r="CW222">
            <v>-1153.378999998793</v>
          </cell>
          <cell r="CX222">
            <v>-3679.9714999999851</v>
          </cell>
          <cell r="CY222">
            <v>-3964.5227399989963</v>
          </cell>
          <cell r="CZ222">
            <v>-209285.75191999227</v>
          </cell>
          <cell r="DA222">
            <v>-112920.02279999852</v>
          </cell>
          <cell r="DB222">
            <v>-942.06519999727607</v>
          </cell>
          <cell r="DC222">
            <v>-1428.2481000013649</v>
          </cell>
          <cell r="DD222">
            <v>-3236.4842100031674</v>
          </cell>
          <cell r="DE222">
            <v>-36445.629859924316</v>
          </cell>
          <cell r="DF222">
            <v>-1206.9475000016391</v>
          </cell>
          <cell r="DG222">
            <v>-501.64520000107586</v>
          </cell>
          <cell r="DH222">
            <v>-875.21299999952316</v>
          </cell>
          <cell r="DI222">
            <v>-1366.9160999953747</v>
          </cell>
          <cell r="DJ222">
            <v>-1054.1030000001192</v>
          </cell>
          <cell r="DK222">
            <v>-2030.4556999988854</v>
          </cell>
          <cell r="DL222">
            <v>-3302.6947999969125</v>
          </cell>
          <cell r="DM222">
            <v>-8721.7448600009084</v>
          </cell>
          <cell r="DN222">
            <v>-12471.842700004578</v>
          </cell>
          <cell r="DO222">
            <v>-424.44209999963641</v>
          </cell>
          <cell r="DP222">
            <v>-1355.2091999985278</v>
          </cell>
          <cell r="DQ222">
            <v>-3134.4156999960542</v>
          </cell>
          <cell r="DR222">
            <v>-37970.523570001125</v>
          </cell>
          <cell r="DS222">
            <v>-1049.4763999991119</v>
          </cell>
          <cell r="DT222">
            <v>-316.01330000162125</v>
          </cell>
          <cell r="DU222">
            <v>-185.05849999934435</v>
          </cell>
          <cell r="DV222">
            <v>-721.7609999999404</v>
          </cell>
          <cell r="DW222">
            <v>-1331.6555000003427</v>
          </cell>
          <cell r="DX222">
            <v>-3906.1380000002682</v>
          </cell>
          <cell r="DY222">
            <v>-3633.7048999965191</v>
          </cell>
          <cell r="DZ222">
            <v>-8146.1317999958992</v>
          </cell>
          <cell r="EA222">
            <v>-14610.833269998431</v>
          </cell>
          <cell r="EB222">
            <v>-931.30309999734163</v>
          </cell>
          <cell r="EC222">
            <v>-1118.0427999980748</v>
          </cell>
          <cell r="ED222">
            <v>-2020.4049999937415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8">
          <cell r="A228" t="str">
            <v>Total Gas Fuel Burn Expense</v>
          </cell>
          <cell r="F228">
            <v>-2987.9666000008583</v>
          </cell>
          <cell r="G228">
            <v>-1684.3326499983668</v>
          </cell>
          <cell r="H228">
            <v>-2083.9379400014877</v>
          </cell>
          <cell r="I228">
            <v>-1655.618900001049</v>
          </cell>
          <cell r="J228">
            <v>-2600.4687700010836</v>
          </cell>
          <cell r="K228">
            <v>-1376.9027999974787</v>
          </cell>
          <cell r="L228">
            <v>-442.88431999459863</v>
          </cell>
          <cell r="M228">
            <v>-938.79982000216842</v>
          </cell>
          <cell r="N228">
            <v>-746.10359999909997</v>
          </cell>
          <cell r="O228">
            <v>-2322.190649997443</v>
          </cell>
          <cell r="P228">
            <v>-0.2579599991440773</v>
          </cell>
          <cell r="Q228">
            <v>-639.74980000406504</v>
          </cell>
          <cell r="R228">
            <v>-20405.835929989815</v>
          </cell>
          <cell r="S228">
            <v>-104.94099999964237</v>
          </cell>
          <cell r="T228">
            <v>-1156.2430000007153</v>
          </cell>
          <cell r="U228">
            <v>-1827.1683199964464</v>
          </cell>
          <cell r="V228">
            <v>-1434.6497300006449</v>
          </cell>
          <cell r="W228">
            <v>-4372.4451300054789</v>
          </cell>
          <cell r="X228">
            <v>-4346.1537699997425</v>
          </cell>
          <cell r="Y228">
            <v>-1058.229699999094</v>
          </cell>
          <cell r="Z228">
            <v>-2099.4564700014889</v>
          </cell>
          <cell r="AA228">
            <v>-654.44837000221014</v>
          </cell>
          <cell r="AB228">
            <v>-1970.447150003165</v>
          </cell>
          <cell r="AC228">
            <v>-257.38636999949813</v>
          </cell>
          <cell r="AD228">
            <v>-1124.2669200003147</v>
          </cell>
          <cell r="AE228">
            <v>-27570.692149996758</v>
          </cell>
          <cell r="AF228">
            <v>-1026.6389999985695</v>
          </cell>
          <cell r="AG228">
            <v>-676.19399999827147</v>
          </cell>
          <cell r="AH228">
            <v>-1236.3355999998748</v>
          </cell>
          <cell r="AI228">
            <v>-1423.1255400031805</v>
          </cell>
          <cell r="AJ228">
            <v>-1214.2362499982119</v>
          </cell>
          <cell r="AK228">
            <v>-2440.0243699997663</v>
          </cell>
          <cell r="AL228">
            <v>-653.56341000273824</v>
          </cell>
          <cell r="AM228">
            <v>-1279.9034099951386</v>
          </cell>
          <cell r="AN228">
            <v>-1394.3953399993479</v>
          </cell>
          <cell r="AO228">
            <v>-2336.3000300042331</v>
          </cell>
          <cell r="AP228">
            <v>-8552.2654000036418</v>
          </cell>
          <cell r="AQ228">
            <v>-5337.7098000049591</v>
          </cell>
          <cell r="AR228">
            <v>-52685.908230006695</v>
          </cell>
          <cell r="AS228">
            <v>-3855.4141000062227</v>
          </cell>
          <cell r="AT228">
            <v>-1490.9809999987483</v>
          </cell>
          <cell r="AU228">
            <v>-869.43479999899864</v>
          </cell>
          <cell r="AV228">
            <v>-3623.4734199978411</v>
          </cell>
          <cell r="AW228">
            <v>-5666.9254800006747</v>
          </cell>
          <cell r="AX228">
            <v>-6306.5741299986839</v>
          </cell>
          <cell r="AY228">
            <v>-1304.6808300055563</v>
          </cell>
          <cell r="AZ228">
            <v>-2445.0117800012231</v>
          </cell>
          <cell r="BA228">
            <v>-5089.8528899997473</v>
          </cell>
          <cell r="BB228">
            <v>-7695.1454399973154</v>
          </cell>
          <cell r="BC228">
            <v>-8461.3660000003874</v>
          </cell>
          <cell r="BD228">
            <v>-5877.0483599975705</v>
          </cell>
          <cell r="BE228">
            <v>-50223.988739967346</v>
          </cell>
          <cell r="BF228">
            <v>-4065.8533000051975</v>
          </cell>
          <cell r="BG228">
            <v>-2865.1651999913156</v>
          </cell>
          <cell r="BH228">
            <v>-2502.8114000037313</v>
          </cell>
          <cell r="BI228">
            <v>-4150.9107799977064</v>
          </cell>
          <cell r="BJ228">
            <v>-5669.3156800046563</v>
          </cell>
          <cell r="BK228">
            <v>-8730.4080400019884</v>
          </cell>
          <cell r="BL228">
            <v>-331.65584000200033</v>
          </cell>
          <cell r="BM228">
            <v>-2001.6049499958754</v>
          </cell>
          <cell r="BN228">
            <v>-3276.0238999985158</v>
          </cell>
          <cell r="BO228">
            <v>-4590.004519995302</v>
          </cell>
          <cell r="BP228">
            <v>-8255.7023999989033</v>
          </cell>
          <cell r="BQ228">
            <v>-3784.5327299982309</v>
          </cell>
          <cell r="BR228">
            <v>-71289.66096997261</v>
          </cell>
          <cell r="BS228">
            <v>-6670.4443000033498</v>
          </cell>
          <cell r="BT228">
            <v>-2338.8703000023961</v>
          </cell>
          <cell r="BU228">
            <v>-2267.8872999995947</v>
          </cell>
          <cell r="BV228">
            <v>-3734.8964200019836</v>
          </cell>
          <cell r="BW228">
            <v>-7495.2898200005293</v>
          </cell>
          <cell r="BX228">
            <v>-5586.1506000012159</v>
          </cell>
          <cell r="BY228">
            <v>-364.53072999790311</v>
          </cell>
          <cell r="BZ228">
            <v>-2259.4814299978316</v>
          </cell>
          <cell r="CA228">
            <v>-3539.2711999937892</v>
          </cell>
          <cell r="CB228">
            <v>-5890.2385099940002</v>
          </cell>
          <cell r="CC228">
            <v>-7276.4963000006974</v>
          </cell>
          <cell r="CD228">
            <v>-23866.104060001671</v>
          </cell>
          <cell r="CE228">
            <v>-61830.808349967003</v>
          </cell>
          <cell r="CF228">
            <v>-6090.7919000014663</v>
          </cell>
          <cell r="CG228">
            <v>-3138.4496099986136</v>
          </cell>
          <cell r="CH228">
            <v>-3850.5306999981403</v>
          </cell>
          <cell r="CI228">
            <v>-3801.0749099999666</v>
          </cell>
          <cell r="CJ228">
            <v>-3155.5372000001371</v>
          </cell>
          <cell r="CK228">
            <v>-4691.3316999971867</v>
          </cell>
          <cell r="CL228">
            <v>8.0762599930167198</v>
          </cell>
          <cell r="CM228">
            <v>-2182.2366000041366</v>
          </cell>
          <cell r="CN228">
            <v>-9455.6038899943233</v>
          </cell>
          <cell r="CO228">
            <v>-12376.925999995321</v>
          </cell>
          <cell r="CP228">
            <v>-6801.1677000001073</v>
          </cell>
          <cell r="CQ228">
            <v>-6295.2343999966979</v>
          </cell>
          <cell r="CR228">
            <v>-434533.73116999865</v>
          </cell>
          <cell r="CS228">
            <v>-5270.590499997139</v>
          </cell>
          <cell r="CT228">
            <v>-2993.1645000055432</v>
          </cell>
          <cell r="CU228">
            <v>-1602.5724999979138</v>
          </cell>
          <cell r="CV228">
            <v>-88056.958200000226</v>
          </cell>
          <cell r="CW228">
            <v>-1153.3789999969304</v>
          </cell>
          <cell r="CX228">
            <v>-3679.9715000018477</v>
          </cell>
          <cell r="CY228">
            <v>-3964.5227399989963</v>
          </cell>
          <cell r="CZ228">
            <v>-209285.75191999227</v>
          </cell>
          <cell r="DA228">
            <v>-112920.02279999852</v>
          </cell>
          <cell r="DB228">
            <v>-942.06519999727607</v>
          </cell>
          <cell r="DC228">
            <v>-1428.2481000013649</v>
          </cell>
          <cell r="DD228">
            <v>-3236.4842100031674</v>
          </cell>
          <cell r="DE228">
            <v>-36445.629859924316</v>
          </cell>
          <cell r="DF228">
            <v>-1206.9475000016391</v>
          </cell>
          <cell r="DG228">
            <v>-501.64520000293851</v>
          </cell>
          <cell r="DH228">
            <v>-875.21299999952316</v>
          </cell>
          <cell r="DI228">
            <v>-1366.9160999953747</v>
          </cell>
          <cell r="DJ228">
            <v>-1054.1030000001192</v>
          </cell>
          <cell r="DK228">
            <v>-2030.4556999988854</v>
          </cell>
          <cell r="DL228">
            <v>-3302.6947999969125</v>
          </cell>
          <cell r="DM228">
            <v>-8721.7448600009084</v>
          </cell>
          <cell r="DN228">
            <v>-12471.842700004578</v>
          </cell>
          <cell r="DO228">
            <v>-424.44209999963641</v>
          </cell>
          <cell r="DP228">
            <v>-1355.2091999985278</v>
          </cell>
          <cell r="DQ228">
            <v>-3134.4156999960542</v>
          </cell>
          <cell r="DR228">
            <v>-37970.523570001125</v>
          </cell>
          <cell r="DS228">
            <v>-1049.4763999991119</v>
          </cell>
          <cell r="DT228">
            <v>-316.01330000162125</v>
          </cell>
          <cell r="DU228">
            <v>-185.05849999934435</v>
          </cell>
          <cell r="DV228">
            <v>-721.7609999999404</v>
          </cell>
          <cell r="DW228">
            <v>-1331.6554999984801</v>
          </cell>
          <cell r="DX228">
            <v>-3906.1380000002682</v>
          </cell>
          <cell r="DY228">
            <v>-3633.7048999965191</v>
          </cell>
          <cell r="DZ228">
            <v>-8146.1317999958992</v>
          </cell>
          <cell r="EA228">
            <v>-14610.833269998431</v>
          </cell>
          <cell r="EB228">
            <v>-931.30309999734163</v>
          </cell>
          <cell r="EC228">
            <v>-1118.0427999980748</v>
          </cell>
          <cell r="ED228">
            <v>-2020.4049999937415</v>
          </cell>
        </row>
        <row r="230">
          <cell r="A230" t="str">
            <v>Other Generation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829.57580999999482</v>
          </cell>
          <cell r="G233">
            <v>928.39320000000589</v>
          </cell>
          <cell r="H233">
            <v>1445.9230799999932</v>
          </cell>
          <cell r="I233">
            <v>1670.0607000000018</v>
          </cell>
          <cell r="J233">
            <v>1933.2161099999939</v>
          </cell>
          <cell r="K233">
            <v>2053.8441000000021</v>
          </cell>
          <cell r="L233">
            <v>1858.9825799999962</v>
          </cell>
          <cell r="M233">
            <v>1862.0097300000052</v>
          </cell>
          <cell r="N233">
            <v>1641.3515999999945</v>
          </cell>
          <cell r="O233">
            <v>1330.7156099999993</v>
          </cell>
          <cell r="P233">
            <v>896.23799999999756</v>
          </cell>
          <cell r="Q233">
            <v>691.45965000000433</v>
          </cell>
          <cell r="R233">
            <v>17326.79935999983</v>
          </cell>
          <cell r="S233">
            <v>838.53759999999602</v>
          </cell>
          <cell r="T233">
            <v>938.43455999999424</v>
          </cell>
          <cell r="U233">
            <v>1461.5731200000009</v>
          </cell>
          <cell r="V233">
            <v>1688.0831999999937</v>
          </cell>
          <cell r="W233">
            <v>1954.0812799999985</v>
          </cell>
          <cell r="X233">
            <v>2075.9808000000048</v>
          </cell>
          <cell r="Y233">
            <v>1879.0464000000065</v>
          </cell>
          <cell r="Z233">
            <v>1882.1215999999986</v>
          </cell>
          <cell r="AA233">
            <v>1659.0720000000001</v>
          </cell>
          <cell r="AB233">
            <v>1345.0329599999968</v>
          </cell>
          <cell r="AC233">
            <v>905.95199999999022</v>
          </cell>
          <cell r="AD233">
            <v>698.88383999999496</v>
          </cell>
          <cell r="AE233">
            <v>17813.291759999935</v>
          </cell>
          <cell r="AF233">
            <v>860.38392000000749</v>
          </cell>
          <cell r="AG233">
            <v>997.30883999998332</v>
          </cell>
          <cell r="AH233">
            <v>1499.6566199999943</v>
          </cell>
          <cell r="AI233">
            <v>1732.1831999999995</v>
          </cell>
          <cell r="AJ233">
            <v>2005.0799999999872</v>
          </cell>
          <cell r="AK233">
            <v>2130.18299999999</v>
          </cell>
          <cell r="AL233">
            <v>1928.0685599999997</v>
          </cell>
          <cell r="AM233">
            <v>1931.2194000000018</v>
          </cell>
          <cell r="AN233">
            <v>1702.3445999999967</v>
          </cell>
          <cell r="AO233">
            <v>1380.1497600000002</v>
          </cell>
          <cell r="AP233">
            <v>929.57040000002598</v>
          </cell>
          <cell r="AQ233">
            <v>717.14345999999205</v>
          </cell>
          <cell r="AR233">
            <v>17958.114520000294</v>
          </cell>
          <cell r="AS233">
            <v>869.0791100000497</v>
          </cell>
          <cell r="AT233">
            <v>972.668479999993</v>
          </cell>
          <cell r="AU233">
            <v>1514.7976400000043</v>
          </cell>
          <cell r="AV233">
            <v>1749.624599999981</v>
          </cell>
          <cell r="AW233">
            <v>2025.3034700000426</v>
          </cell>
          <cell r="AX233">
            <v>2151.6447000000044</v>
          </cell>
          <cell r="AY233">
            <v>1947.499049999984</v>
          </cell>
          <cell r="AZ233">
            <v>1950.6768600000069</v>
          </cell>
          <cell r="BA233">
            <v>1719.4746000000741</v>
          </cell>
          <cell r="BB233">
            <v>1394.0200900000054</v>
          </cell>
          <cell r="BC233">
            <v>938.95140000001993</v>
          </cell>
          <cell r="BD233">
            <v>724.37452000007033</v>
          </cell>
          <cell r="BE233">
            <v>18668.225100000389</v>
          </cell>
          <cell r="BF233">
            <v>903.39269999996759</v>
          </cell>
          <cell r="BG233">
            <v>1011.1051999998745</v>
          </cell>
          <cell r="BH233">
            <v>1574.6604999999981</v>
          </cell>
          <cell r="BI233">
            <v>1818.7889999999898</v>
          </cell>
          <cell r="BJ233">
            <v>2105.3773999999976</v>
          </cell>
          <cell r="BK233">
            <v>2236.7519999999786</v>
          </cell>
          <cell r="BL233">
            <v>2024.5666000000201</v>
          </cell>
          <cell r="BM233">
            <v>2027.8433000000077</v>
          </cell>
          <cell r="BN233">
            <v>1787.4989999999525</v>
          </cell>
          <cell r="BO233">
            <v>1449.1476999999722</v>
          </cell>
          <cell r="BP233">
            <v>976.08000000007451</v>
          </cell>
          <cell r="BQ233">
            <v>753.01169999991544</v>
          </cell>
          <cell r="BR233">
            <v>18840.169500000775</v>
          </cell>
          <cell r="BS233">
            <v>911.76425000000745</v>
          </cell>
          <cell r="BT233">
            <v>1020.4205200000433</v>
          </cell>
          <cell r="BU233">
            <v>1589.2100399999181</v>
          </cell>
          <cell r="BV233">
            <v>1835.5487999999896</v>
          </cell>
          <cell r="BW233">
            <v>2124.7573599999887</v>
          </cell>
          <cell r="BX233">
            <v>2257.3526999999885</v>
          </cell>
          <cell r="BY233">
            <v>2043.1662900000229</v>
          </cell>
          <cell r="BZ233">
            <v>2046.5118099999963</v>
          </cell>
          <cell r="CA233">
            <v>1803.9609000000055</v>
          </cell>
          <cell r="CB233">
            <v>1462.4984699999914</v>
          </cell>
          <cell r="CC233">
            <v>985.0610999999335</v>
          </cell>
          <cell r="CD233">
            <v>759.91726000001654</v>
          </cell>
          <cell r="CE233">
            <v>19046.790719999932</v>
          </cell>
          <cell r="CF233">
            <v>919.94111999985762</v>
          </cell>
          <cell r="CG233">
            <v>1066.341599999927</v>
          </cell>
          <cell r="CH233">
            <v>1603.5357599998824</v>
          </cell>
          <cell r="CI233">
            <v>1852.0920000000042</v>
          </cell>
          <cell r="CJ233">
            <v>2143.9252800000249</v>
          </cell>
          <cell r="CK233">
            <v>2277.6983999999939</v>
          </cell>
          <cell r="CL233">
            <v>2061.58679999999</v>
          </cell>
          <cell r="CM233">
            <v>2064.9794400000246</v>
          </cell>
          <cell r="CN233">
            <v>1820.2535999999964</v>
          </cell>
          <cell r="CO233">
            <v>1475.7314400000032</v>
          </cell>
          <cell r="CP233">
            <v>993.92399999988265</v>
          </cell>
          <cell r="CQ233">
            <v>766.7812799999956</v>
          </cell>
          <cell r="CR233">
            <v>19440.635459999554</v>
          </cell>
          <cell r="CS233">
            <v>940.8152799999807</v>
          </cell>
          <cell r="CT233">
            <v>1052.9282399999211</v>
          </cell>
          <cell r="CU233">
            <v>1639.8888399999123</v>
          </cell>
          <cell r="CV233">
            <v>1894.0152000000235</v>
          </cell>
          <cell r="CW233">
            <v>2192.4675600000191</v>
          </cell>
          <cell r="CX233">
            <v>2329.2461999999941</v>
          </cell>
          <cell r="CY233">
            <v>2108.2777600000263</v>
          </cell>
          <cell r="CZ233">
            <v>2111.7417000000132</v>
          </cell>
          <cell r="DA233">
            <v>1861.4255999999586</v>
          </cell>
          <cell r="DB233">
            <v>1509.1537799999933</v>
          </cell>
          <cell r="DC233">
            <v>1016.4713999999221</v>
          </cell>
          <cell r="DD233">
            <v>784.20389999996405</v>
          </cell>
          <cell r="DE233">
            <v>19866.048879999667</v>
          </cell>
          <cell r="DF233">
            <v>961.41291999979876</v>
          </cell>
          <cell r="DG233">
            <v>1075.9806399999652</v>
          </cell>
          <cell r="DH233">
            <v>1675.752119999961</v>
          </cell>
          <cell r="DI233">
            <v>1935.4920000000275</v>
          </cell>
          <cell r="DJ233">
            <v>2240.4853199999779</v>
          </cell>
          <cell r="DK233">
            <v>2380.2287999999826</v>
          </cell>
          <cell r="DL233">
            <v>2154.4206400000257</v>
          </cell>
          <cell r="DM233">
            <v>2157.9075200000079</v>
          </cell>
          <cell r="DN233">
            <v>1902.2268000000622</v>
          </cell>
          <cell r="DO233">
            <v>1542.1197999999858</v>
          </cell>
          <cell r="DP233">
            <v>1038.6995999999344</v>
          </cell>
          <cell r="DQ233">
            <v>801.32271999993827</v>
          </cell>
          <cell r="DR233">
            <v>20287.010639999993</v>
          </cell>
          <cell r="DS233">
            <v>981.7563599999994</v>
          </cell>
          <cell r="DT233">
            <v>1098.7704000000376</v>
          </cell>
          <cell r="DU233">
            <v>1711.218600000022</v>
          </cell>
          <cell r="DV233">
            <v>1976.5043999999762</v>
          </cell>
          <cell r="DW233">
            <v>2287.9357799999416</v>
          </cell>
          <cell r="DX233">
            <v>2430.6983999999939</v>
          </cell>
          <cell r="DY233">
            <v>2200.0414800000144</v>
          </cell>
          <cell r="DZ233">
            <v>2203.668479999993</v>
          </cell>
          <cell r="EA233">
            <v>1942.5042000000249</v>
          </cell>
          <cell r="EB233">
            <v>1574.8434000000125</v>
          </cell>
          <cell r="EC233">
            <v>1060.7454000000143</v>
          </cell>
          <cell r="ED233">
            <v>818.32374000002164</v>
          </cell>
        </row>
        <row r="235">
          <cell r="A235" t="str">
            <v>Total Other Generation</v>
          </cell>
          <cell r="F235">
            <v>829.57580999999482</v>
          </cell>
          <cell r="G235">
            <v>928.39320000000589</v>
          </cell>
          <cell r="H235">
            <v>1445.9230799999932</v>
          </cell>
          <cell r="I235">
            <v>1670.0607000000018</v>
          </cell>
          <cell r="J235">
            <v>1933.2161099999939</v>
          </cell>
          <cell r="K235">
            <v>2053.8441000000021</v>
          </cell>
          <cell r="L235">
            <v>1858.9825799999962</v>
          </cell>
          <cell r="M235">
            <v>1862.0097300000052</v>
          </cell>
          <cell r="N235">
            <v>1641.3515999999945</v>
          </cell>
          <cell r="O235">
            <v>1330.7156099999993</v>
          </cell>
          <cell r="P235">
            <v>896.23799999999756</v>
          </cell>
          <cell r="Q235">
            <v>691.45965000000433</v>
          </cell>
          <cell r="R235">
            <v>17326.79935999983</v>
          </cell>
          <cell r="S235">
            <v>838.53759999999602</v>
          </cell>
          <cell r="T235">
            <v>938.43455999999424</v>
          </cell>
          <cell r="U235">
            <v>1461.5731200000009</v>
          </cell>
          <cell r="V235">
            <v>1688.0831999999937</v>
          </cell>
          <cell r="W235">
            <v>1954.0812799999985</v>
          </cell>
          <cell r="X235">
            <v>2075.9808000000048</v>
          </cell>
          <cell r="Y235">
            <v>1879.0464000000065</v>
          </cell>
          <cell r="Z235">
            <v>1882.1215999999986</v>
          </cell>
          <cell r="AA235">
            <v>1659.0720000000001</v>
          </cell>
          <cell r="AB235">
            <v>1345.0329599999968</v>
          </cell>
          <cell r="AC235">
            <v>905.95199999999022</v>
          </cell>
          <cell r="AD235">
            <v>698.88383999999496</v>
          </cell>
          <cell r="AE235">
            <v>17813.291759999935</v>
          </cell>
          <cell r="AF235">
            <v>860.38392000000749</v>
          </cell>
          <cell r="AG235">
            <v>997.30883999998332</v>
          </cell>
          <cell r="AH235">
            <v>1499.6566199999943</v>
          </cell>
          <cell r="AI235">
            <v>1732.1831999999995</v>
          </cell>
          <cell r="AJ235">
            <v>2005.0799999999872</v>
          </cell>
          <cell r="AK235">
            <v>2130.18299999999</v>
          </cell>
          <cell r="AL235">
            <v>1928.0685599999997</v>
          </cell>
          <cell r="AM235">
            <v>1931.2194000000018</v>
          </cell>
          <cell r="AN235">
            <v>1702.3445999999967</v>
          </cell>
          <cell r="AO235">
            <v>1380.1497600000002</v>
          </cell>
          <cell r="AP235">
            <v>929.57040000002598</v>
          </cell>
          <cell r="AQ235">
            <v>717.14345999999205</v>
          </cell>
          <cell r="AR235">
            <v>17958.114520000294</v>
          </cell>
          <cell r="AS235">
            <v>869.0791100000497</v>
          </cell>
          <cell r="AT235">
            <v>972.668479999993</v>
          </cell>
          <cell r="AU235">
            <v>1514.7976400000043</v>
          </cell>
          <cell r="AV235">
            <v>1749.624599999981</v>
          </cell>
          <cell r="AW235">
            <v>2025.3034700000426</v>
          </cell>
          <cell r="AX235">
            <v>2151.6447000000044</v>
          </cell>
          <cell r="AY235">
            <v>1947.499049999984</v>
          </cell>
          <cell r="AZ235">
            <v>1950.6768600000069</v>
          </cell>
          <cell r="BA235">
            <v>1719.4746000000741</v>
          </cell>
          <cell r="BB235">
            <v>1394.0200900000054</v>
          </cell>
          <cell r="BC235">
            <v>938.95140000001993</v>
          </cell>
          <cell r="BD235">
            <v>724.37452000007033</v>
          </cell>
          <cell r="BE235">
            <v>18668.225100000389</v>
          </cell>
          <cell r="BF235">
            <v>903.39269999996759</v>
          </cell>
          <cell r="BG235">
            <v>1011.1051999998745</v>
          </cell>
          <cell r="BH235">
            <v>1574.6604999999981</v>
          </cell>
          <cell r="BI235">
            <v>1818.7889999999898</v>
          </cell>
          <cell r="BJ235">
            <v>2105.3773999999976</v>
          </cell>
          <cell r="BK235">
            <v>2236.7519999999786</v>
          </cell>
          <cell r="BL235">
            <v>2024.5666000000201</v>
          </cell>
          <cell r="BM235">
            <v>2027.8433000000077</v>
          </cell>
          <cell r="BN235">
            <v>1787.4989999999525</v>
          </cell>
          <cell r="BO235">
            <v>1449.1476999999722</v>
          </cell>
          <cell r="BP235">
            <v>976.08000000007451</v>
          </cell>
          <cell r="BQ235">
            <v>753.01169999991544</v>
          </cell>
          <cell r="BR235">
            <v>18840.169500000775</v>
          </cell>
          <cell r="BS235">
            <v>911.76425000000745</v>
          </cell>
          <cell r="BT235">
            <v>1020.4205200000433</v>
          </cell>
          <cell r="BU235">
            <v>1589.2100399999181</v>
          </cell>
          <cell r="BV235">
            <v>1835.5487999999896</v>
          </cell>
          <cell r="BW235">
            <v>2124.7573599999887</v>
          </cell>
          <cell r="BX235">
            <v>2257.3526999999885</v>
          </cell>
          <cell r="BY235">
            <v>2043.1662900000229</v>
          </cell>
          <cell r="BZ235">
            <v>2046.5118099999963</v>
          </cell>
          <cell r="CA235">
            <v>1803.9609000000055</v>
          </cell>
          <cell r="CB235">
            <v>1462.4984699999914</v>
          </cell>
          <cell r="CC235">
            <v>985.0610999999335</v>
          </cell>
          <cell r="CD235">
            <v>759.91726000001654</v>
          </cell>
          <cell r="CE235">
            <v>19046.790719999932</v>
          </cell>
          <cell r="CF235">
            <v>919.94111999985762</v>
          </cell>
          <cell r="CG235">
            <v>1066.341599999927</v>
          </cell>
          <cell r="CH235">
            <v>1603.5357599998824</v>
          </cell>
          <cell r="CI235">
            <v>1852.0920000000042</v>
          </cell>
          <cell r="CJ235">
            <v>2143.9252800000249</v>
          </cell>
          <cell r="CK235">
            <v>2277.6983999999939</v>
          </cell>
          <cell r="CL235">
            <v>2061.58679999999</v>
          </cell>
          <cell r="CM235">
            <v>2064.9794400000246</v>
          </cell>
          <cell r="CN235">
            <v>1820.2535999999964</v>
          </cell>
          <cell r="CO235">
            <v>1475.7314400000032</v>
          </cell>
          <cell r="CP235">
            <v>993.92399999988265</v>
          </cell>
          <cell r="CQ235">
            <v>766.7812799999956</v>
          </cell>
          <cell r="CR235">
            <v>19440.635459999554</v>
          </cell>
          <cell r="CS235">
            <v>940.8152799999807</v>
          </cell>
          <cell r="CT235">
            <v>1052.9282399999211</v>
          </cell>
          <cell r="CU235">
            <v>1639.8888399999123</v>
          </cell>
          <cell r="CV235">
            <v>1894.0152000000235</v>
          </cell>
          <cell r="CW235">
            <v>2192.4675600000191</v>
          </cell>
          <cell r="CX235">
            <v>2329.2461999999941</v>
          </cell>
          <cell r="CY235">
            <v>2108.2777600000263</v>
          </cell>
          <cell r="CZ235">
            <v>2111.7417000000132</v>
          </cell>
          <cell r="DA235">
            <v>1861.4255999999586</v>
          </cell>
          <cell r="DB235">
            <v>1509.1537799999933</v>
          </cell>
          <cell r="DC235">
            <v>1016.4713999999221</v>
          </cell>
          <cell r="DD235">
            <v>784.20389999996405</v>
          </cell>
          <cell r="DE235">
            <v>19866.048879999667</v>
          </cell>
          <cell r="DF235">
            <v>961.41291999979876</v>
          </cell>
          <cell r="DG235">
            <v>1075.9806399999652</v>
          </cell>
          <cell r="DH235">
            <v>1675.752119999961</v>
          </cell>
          <cell r="DI235">
            <v>1935.4920000000275</v>
          </cell>
          <cell r="DJ235">
            <v>2240.4853199999779</v>
          </cell>
          <cell r="DK235">
            <v>2380.2287999999826</v>
          </cell>
          <cell r="DL235">
            <v>2154.4206400000257</v>
          </cell>
          <cell r="DM235">
            <v>2157.9075200000079</v>
          </cell>
          <cell r="DN235">
            <v>1902.2268000000622</v>
          </cell>
          <cell r="DO235">
            <v>1542.1197999999858</v>
          </cell>
          <cell r="DP235">
            <v>1038.6995999999344</v>
          </cell>
          <cell r="DQ235">
            <v>801.32271999993827</v>
          </cell>
          <cell r="DR235">
            <v>20287.010639999993</v>
          </cell>
          <cell r="DS235">
            <v>981.7563599999994</v>
          </cell>
          <cell r="DT235">
            <v>1098.7704000000376</v>
          </cell>
          <cell r="DU235">
            <v>1711.218600000022</v>
          </cell>
          <cell r="DV235">
            <v>1976.5043999999762</v>
          </cell>
          <cell r="DW235">
            <v>2287.9357799999416</v>
          </cell>
          <cell r="DX235">
            <v>2430.6983999999939</v>
          </cell>
          <cell r="DY235">
            <v>2200.0414800000144</v>
          </cell>
          <cell r="DZ235">
            <v>2203.668479999993</v>
          </cell>
          <cell r="EA235">
            <v>1942.5042000000249</v>
          </cell>
          <cell r="EB235">
            <v>1574.8434000000125</v>
          </cell>
          <cell r="EC235">
            <v>1060.7454000000143</v>
          </cell>
          <cell r="ED235">
            <v>818.32374000002164</v>
          </cell>
        </row>
        <row r="237">
          <cell r="A237" t="str">
            <v>IRP Resources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-87586.700000000186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-87586.700000000186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-79183.5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-79183.5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-78713.239999999292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-78713.239999999292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-102634.53000000026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-102634.53000000026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-114638.60000000056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-114638.60000000056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-127654.09999999963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-127654.09999999963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-131772.19999999925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-131772.19999999925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-133735.19999999925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-133735.19999999925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-84282.200000000186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-84282.200000000186</v>
          </cell>
          <cell r="AR242">
            <v>-95214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-95214</v>
          </cell>
          <cell r="BE242">
            <v>-89107.5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-89107.5</v>
          </cell>
          <cell r="BR242">
            <v>-88733.5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-88733.5</v>
          </cell>
          <cell r="CE242">
            <v>-93337.5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-93337.5</v>
          </cell>
          <cell r="CR242">
            <v>-101835.5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-101835.5</v>
          </cell>
          <cell r="DE242">
            <v>-105040.5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-105040.5</v>
          </cell>
          <cell r="DR242">
            <v>-108365.5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-108365.5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-123674.56</v>
          </cell>
          <cell r="R243">
            <v>-111745.60399999999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-111745.60399999999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A262" t="str">
            <v>Total IRP Resources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-123674.56000000006</v>
          </cell>
          <cell r="R262">
            <v>-111745.60400000028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-111745.60400000028</v>
          </cell>
          <cell r="AE262">
            <v>-171868.89999999851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-87586.700000000186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-84282.200000000186</v>
          </cell>
          <cell r="AR262">
            <v>-174397.5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-79183.5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-95214</v>
          </cell>
          <cell r="BE262">
            <v>-167820.74000000022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-78713.239999999292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-89107.5</v>
          </cell>
          <cell r="BR262">
            <v>-191368.03000000119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-102634.53000000026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-88733.5</v>
          </cell>
          <cell r="CE262">
            <v>-207976.09999999963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-114638.60000000056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-93337.5</v>
          </cell>
          <cell r="CR262">
            <v>-229489.59999999963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-127654.09999999963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-101835.5</v>
          </cell>
          <cell r="DE262">
            <v>-236812.69999999925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-131772.19999999925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-105040.5</v>
          </cell>
          <cell r="DR262">
            <v>-242100.69999999925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-133735.19999999925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-108365.5</v>
          </cell>
        </row>
        <row r="264">
          <cell r="A264" t="str">
            <v>Growth Station Resources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-23.684100000000171</v>
          </cell>
          <cell r="S269">
            <v>0</v>
          </cell>
          <cell r="T269">
            <v>0</v>
          </cell>
          <cell r="U269">
            <v>0</v>
          </cell>
          <cell r="V269">
            <v>-23.684100000000171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-8.4087700000000041</v>
          </cell>
          <cell r="AS269">
            <v>0</v>
          </cell>
          <cell r="AT269">
            <v>0</v>
          </cell>
          <cell r="AU269">
            <v>-8.4087700000000041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-9.9554000000000258</v>
          </cell>
          <cell r="CS269">
            <v>0</v>
          </cell>
          <cell r="CT269">
            <v>0</v>
          </cell>
          <cell r="CU269">
            <v>-9.9554000000000258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-171.80029999999988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-171.80029999999988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-392.50765000000001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-392.50765000000001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3">
          <cell r="A273" t="str">
            <v>Total Growth Station Resources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-23.684100000071339</v>
          </cell>
          <cell r="S273">
            <v>0</v>
          </cell>
          <cell r="T273">
            <v>0</v>
          </cell>
          <cell r="U273">
            <v>0</v>
          </cell>
          <cell r="V273">
            <v>-23.684100000002218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-8.4087699999799952</v>
          </cell>
          <cell r="AS273">
            <v>0</v>
          </cell>
          <cell r="AT273">
            <v>0</v>
          </cell>
          <cell r="AU273">
            <v>-8.4087700000018231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-181.75570000000062</v>
          </cell>
          <cell r="CS273">
            <v>0</v>
          </cell>
          <cell r="CT273">
            <v>0</v>
          </cell>
          <cell r="CU273">
            <v>-9.9554000000000258</v>
          </cell>
          <cell r="CV273">
            <v>0</v>
          </cell>
          <cell r="CW273">
            <v>0</v>
          </cell>
          <cell r="CX273">
            <v>-171.80029999999988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-392.50765000000001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-392.50765000000001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</v>
          </cell>
          <cell r="F275">
            <v>-18270.756449222565</v>
          </cell>
          <cell r="G275">
            <v>-18174.077344447374</v>
          </cell>
          <cell r="H275">
            <v>-20759.711786210537</v>
          </cell>
          <cell r="I275">
            <v>-29239.764716267586</v>
          </cell>
          <cell r="J275">
            <v>-34057.350447535515</v>
          </cell>
          <cell r="K275">
            <v>-36546.260767385364</v>
          </cell>
          <cell r="L275">
            <v>-57969.574321955442</v>
          </cell>
          <cell r="M275">
            <v>-62972.595776081085</v>
          </cell>
          <cell r="N275">
            <v>-41725.561050906777</v>
          </cell>
          <cell r="O275">
            <v>-27936.983435407281</v>
          </cell>
          <cell r="P275">
            <v>-19765.524458557367</v>
          </cell>
          <cell r="Q275">
            <v>-89682.573533549905</v>
          </cell>
          <cell r="R275">
            <v>-448504.82565188408</v>
          </cell>
          <cell r="S275">
            <v>-23215.386025071144</v>
          </cell>
          <cell r="T275">
            <v>-20974.252475231886</v>
          </cell>
          <cell r="U275">
            <v>-21201.340340599418</v>
          </cell>
          <cell r="V275">
            <v>-26387.870628014207</v>
          </cell>
          <cell r="W275">
            <v>-34361.38662943244</v>
          </cell>
          <cell r="X275">
            <v>-41573.213820025325</v>
          </cell>
          <cell r="Y275">
            <v>-58580.396382570267</v>
          </cell>
          <cell r="Z275">
            <v>-59286.974058449268</v>
          </cell>
          <cell r="AA275">
            <v>-39016.543302372098</v>
          </cell>
          <cell r="AB275">
            <v>-27184.269119873643</v>
          </cell>
          <cell r="AC275">
            <v>-20914.410934358835</v>
          </cell>
          <cell r="AD275">
            <v>-75808.781936049461</v>
          </cell>
          <cell r="AE275">
            <v>-395316.99059700966</v>
          </cell>
          <cell r="AF275">
            <v>-20427.226723492146</v>
          </cell>
          <cell r="AG275">
            <v>-20025.689836680889</v>
          </cell>
          <cell r="AH275">
            <v>-22088.955295622349</v>
          </cell>
          <cell r="AI275">
            <v>-25141.414286494255</v>
          </cell>
          <cell r="AJ275">
            <v>-34175.204851701856</v>
          </cell>
          <cell r="AK275">
            <v>-39403.638465985656</v>
          </cell>
          <cell r="AL275">
            <v>-79393.326177477837</v>
          </cell>
          <cell r="AM275">
            <v>-56711.099421143532</v>
          </cell>
          <cell r="AN275">
            <v>-38732.054618656635</v>
          </cell>
          <cell r="AO275">
            <v>-28625.364336520433</v>
          </cell>
          <cell r="AP275">
            <v>-14701.855124369264</v>
          </cell>
          <cell r="AQ275">
            <v>-15891.161458820105</v>
          </cell>
          <cell r="AR275">
            <v>-414898.39712190628</v>
          </cell>
          <cell r="AS275">
            <v>-21909.613776221871</v>
          </cell>
          <cell r="AT275">
            <v>-20655.161659121513</v>
          </cell>
          <cell r="AU275">
            <v>-26928.068788781762</v>
          </cell>
          <cell r="AV275">
            <v>-24567.107236459851</v>
          </cell>
          <cell r="AW275">
            <v>-36923.205877825618</v>
          </cell>
          <cell r="AX275">
            <v>-45816.775554925203</v>
          </cell>
          <cell r="AY275">
            <v>-61466.095343947411</v>
          </cell>
          <cell r="AZ275">
            <v>-60632.892477110028</v>
          </cell>
          <cell r="BA275">
            <v>-42012.921461060643</v>
          </cell>
          <cell r="BB275">
            <v>-30624.292878463864</v>
          </cell>
          <cell r="BC275">
            <v>-21627.236778274179</v>
          </cell>
          <cell r="BD275">
            <v>-21735.025289729238</v>
          </cell>
          <cell r="BE275">
            <v>-438782.46427035332</v>
          </cell>
          <cell r="BF275">
            <v>-22191.878180488944</v>
          </cell>
          <cell r="BG275">
            <v>-20970.035700753331</v>
          </cell>
          <cell r="BH275">
            <v>-25319.479862719774</v>
          </cell>
          <cell r="BI275">
            <v>-26610.156611412764</v>
          </cell>
          <cell r="BJ275">
            <v>-42223.618584081531</v>
          </cell>
          <cell r="BK275">
            <v>-48200.420251786709</v>
          </cell>
          <cell r="BL275">
            <v>-64398.866905510426</v>
          </cell>
          <cell r="BM275">
            <v>-63755.197959259152</v>
          </cell>
          <cell r="BN275">
            <v>-46488.81582005322</v>
          </cell>
          <cell r="BO275">
            <v>-33201.282064646482</v>
          </cell>
          <cell r="BP275">
            <v>-23094.60492298007</v>
          </cell>
          <cell r="BQ275">
            <v>-22328.107406780124</v>
          </cell>
          <cell r="BR275">
            <v>-487117.86330652237</v>
          </cell>
          <cell r="BS275">
            <v>-22495.732129171491</v>
          </cell>
          <cell r="BT275">
            <v>-23038.423867881298</v>
          </cell>
          <cell r="BU275">
            <v>-26660.566241785884</v>
          </cell>
          <cell r="BV275">
            <v>-27586.499865829945</v>
          </cell>
          <cell r="BW275">
            <v>-41973.392985612154</v>
          </cell>
          <cell r="BX275">
            <v>-50554.600558310747</v>
          </cell>
          <cell r="BY275">
            <v>-99863.003550112247</v>
          </cell>
          <cell r="BZ275">
            <v>-65132.466530397534</v>
          </cell>
          <cell r="CA275">
            <v>-47237.297158494592</v>
          </cell>
          <cell r="CB275">
            <v>-33575.548245579004</v>
          </cell>
          <cell r="CC275">
            <v>-23306.060613200068</v>
          </cell>
          <cell r="CD275">
            <v>-25694.271560043097</v>
          </cell>
          <cell r="CE275">
            <v>-521028.06725955009</v>
          </cell>
          <cell r="CF275">
            <v>-22700.528527542949</v>
          </cell>
          <cell r="CG275">
            <v>-22443.495304301381</v>
          </cell>
          <cell r="CH275">
            <v>-26048.889486834407</v>
          </cell>
          <cell r="CI275">
            <v>-28704.091192319989</v>
          </cell>
          <cell r="CJ275">
            <v>-49512.422658592463</v>
          </cell>
          <cell r="CK275">
            <v>-55677.799153909087</v>
          </cell>
          <cell r="CL275">
            <v>-107372.46439012885</v>
          </cell>
          <cell r="CM275">
            <v>-69438.674697846174</v>
          </cell>
          <cell r="CN275">
            <v>-49940.482453390956</v>
          </cell>
          <cell r="CO275">
            <v>-37804.683375597</v>
          </cell>
          <cell r="CP275">
            <v>-27161.695057913661</v>
          </cell>
          <cell r="CQ275">
            <v>-24222.840961366892</v>
          </cell>
          <cell r="CR275">
            <v>-629175.5840086937</v>
          </cell>
          <cell r="CS275">
            <v>-25767.865915730596</v>
          </cell>
          <cell r="CT275">
            <v>-25744.179564267397</v>
          </cell>
          <cell r="CU275">
            <v>-32851.315487727523</v>
          </cell>
          <cell r="CV275">
            <v>-40414.606489390135</v>
          </cell>
          <cell r="CW275">
            <v>-50715.868125602603</v>
          </cell>
          <cell r="CX275">
            <v>-63152.659979656339</v>
          </cell>
          <cell r="CY275">
            <v>-118406.84920942783</v>
          </cell>
          <cell r="CZ275">
            <v>-93314.23667371273</v>
          </cell>
          <cell r="DA275">
            <v>-78013.164172545075</v>
          </cell>
          <cell r="DB275">
            <v>-44459.158175230026</v>
          </cell>
          <cell r="DC275">
            <v>-30140.636930093169</v>
          </cell>
          <cell r="DD275">
            <v>-26195.043285280466</v>
          </cell>
          <cell r="DE275">
            <v>-599262.93747615814</v>
          </cell>
          <cell r="DF275">
            <v>-28731.333899870515</v>
          </cell>
          <cell r="DG275">
            <v>-30686.236300185323</v>
          </cell>
          <cell r="DH275">
            <v>-33060.592245176435</v>
          </cell>
          <cell r="DI275">
            <v>-40023.07988499105</v>
          </cell>
          <cell r="DJ275">
            <v>-49426.92256835103</v>
          </cell>
          <cell r="DK275">
            <v>-64305.683004364371</v>
          </cell>
          <cell r="DL275">
            <v>-121767.21777889132</v>
          </cell>
          <cell r="DM275">
            <v>-75463.674776226282</v>
          </cell>
          <cell r="DN275">
            <v>-54522.060570448637</v>
          </cell>
          <cell r="DO275">
            <v>-44639.497529640794</v>
          </cell>
          <cell r="DP275">
            <v>-29695.47373919189</v>
          </cell>
          <cell r="DQ275">
            <v>-26941.165178582072</v>
          </cell>
          <cell r="DR275">
            <v>-616178.06394195557</v>
          </cell>
          <cell r="DS275">
            <v>-29104.820717573166</v>
          </cell>
          <cell r="DT275">
            <v>-30357.490654230118</v>
          </cell>
          <cell r="DU275">
            <v>-37402.001474425197</v>
          </cell>
          <cell r="DV275">
            <v>-39792.930310979486</v>
          </cell>
          <cell r="DW275">
            <v>-51282.238950043917</v>
          </cell>
          <cell r="DX275">
            <v>-65341.373635396361</v>
          </cell>
          <cell r="DY275">
            <v>-123817.64109417796</v>
          </cell>
          <cell r="DZ275">
            <v>-80951.572720348835</v>
          </cell>
          <cell r="EA275">
            <v>-55410.783565625548</v>
          </cell>
          <cell r="EB275">
            <v>-45639.190333351493</v>
          </cell>
          <cell r="EC275">
            <v>-30599.257775053382</v>
          </cell>
          <cell r="ED275">
            <v>-26478.76271045208</v>
          </cell>
        </row>
        <row r="276">
          <cell r="F276" t="str">
            <v>=</v>
          </cell>
          <cell r="G276" t="str">
            <v>=</v>
          </cell>
          <cell r="H276" t="str">
            <v>=</v>
          </cell>
          <cell r="I276" t="str">
            <v>=</v>
          </cell>
          <cell r="J276" t="str">
            <v>=</v>
          </cell>
          <cell r="K276" t="str">
            <v>=</v>
          </cell>
          <cell r="L276" t="str">
            <v>=</v>
          </cell>
          <cell r="M276" t="str">
            <v>=</v>
          </cell>
          <cell r="N276" t="str">
            <v>=</v>
          </cell>
          <cell r="O276" t="str">
            <v>=</v>
          </cell>
          <cell r="P276" t="str">
            <v>=</v>
          </cell>
          <cell r="Q276" t="str">
            <v>=</v>
          </cell>
          <cell r="R276" t="str">
            <v>=</v>
          </cell>
          <cell r="S276" t="str">
            <v>=</v>
          </cell>
          <cell r="T276" t="str">
            <v>=</v>
          </cell>
          <cell r="U276" t="str">
            <v>=</v>
          </cell>
          <cell r="V276" t="str">
            <v>=</v>
          </cell>
          <cell r="W276" t="str">
            <v>=</v>
          </cell>
          <cell r="X276" t="str">
            <v>=</v>
          </cell>
          <cell r="Y276" t="str">
            <v>=</v>
          </cell>
          <cell r="Z276" t="str">
            <v>=</v>
          </cell>
          <cell r="AA276" t="str">
            <v>=</v>
          </cell>
          <cell r="AB276" t="str">
            <v>=</v>
          </cell>
          <cell r="AC276" t="str">
            <v>=</v>
          </cell>
          <cell r="AD276" t="str">
            <v>=</v>
          </cell>
          <cell r="AE276" t="str">
            <v>=</v>
          </cell>
          <cell r="AF276" t="str">
            <v>=</v>
          </cell>
          <cell r="AG276" t="str">
            <v>=</v>
          </cell>
          <cell r="AH276" t="str">
            <v>=</v>
          </cell>
          <cell r="AI276" t="str">
            <v>=</v>
          </cell>
          <cell r="AJ276" t="str">
            <v>=</v>
          </cell>
          <cell r="AK276" t="str">
            <v>=</v>
          </cell>
          <cell r="AL276" t="str">
            <v>=</v>
          </cell>
          <cell r="AM276" t="str">
            <v>=</v>
          </cell>
          <cell r="AN276" t="str">
            <v>=</v>
          </cell>
          <cell r="AO276" t="str">
            <v>=</v>
          </cell>
          <cell r="AP276" t="str">
            <v>=</v>
          </cell>
          <cell r="AQ276" t="str">
            <v>=</v>
          </cell>
          <cell r="AR276" t="str">
            <v>=</v>
          </cell>
          <cell r="AS276" t="str">
            <v>=</v>
          </cell>
          <cell r="AT276" t="str">
            <v>=</v>
          </cell>
          <cell r="AU276" t="str">
            <v>=</v>
          </cell>
          <cell r="AV276" t="str">
            <v>=</v>
          </cell>
          <cell r="AW276" t="str">
            <v>=</v>
          </cell>
          <cell r="AX276" t="str">
            <v>=</v>
          </cell>
          <cell r="AY276" t="str">
            <v>=</v>
          </cell>
          <cell r="AZ276" t="str">
            <v>=</v>
          </cell>
          <cell r="BA276" t="str">
            <v>=</v>
          </cell>
          <cell r="BB276" t="str">
            <v>=</v>
          </cell>
          <cell r="BC276" t="str">
            <v>=</v>
          </cell>
          <cell r="BD276" t="str">
            <v>=</v>
          </cell>
          <cell r="BE276" t="str">
            <v>=</v>
          </cell>
          <cell r="BF276" t="str">
            <v>=</v>
          </cell>
          <cell r="BG276" t="str">
            <v>=</v>
          </cell>
          <cell r="BH276" t="str">
            <v>=</v>
          </cell>
          <cell r="BI276" t="str">
            <v>=</v>
          </cell>
          <cell r="BJ276" t="str">
            <v>=</v>
          </cell>
          <cell r="BK276" t="str">
            <v>=</v>
          </cell>
          <cell r="BL276" t="str">
            <v>=</v>
          </cell>
          <cell r="BM276" t="str">
            <v>=</v>
          </cell>
          <cell r="BN276" t="str">
            <v>=</v>
          </cell>
          <cell r="BO276" t="str">
            <v>=</v>
          </cell>
          <cell r="BP276" t="str">
            <v>=</v>
          </cell>
          <cell r="BQ276" t="str">
            <v>=</v>
          </cell>
          <cell r="BR276" t="str">
            <v>=</v>
          </cell>
          <cell r="BS276" t="str">
            <v>=</v>
          </cell>
          <cell r="BT276" t="str">
            <v>=</v>
          </cell>
          <cell r="BU276" t="str">
            <v>=</v>
          </cell>
          <cell r="BV276" t="str">
            <v>=</v>
          </cell>
          <cell r="BW276" t="str">
            <v>=</v>
          </cell>
          <cell r="BX276" t="str">
            <v>=</v>
          </cell>
          <cell r="BY276" t="str">
            <v>=</v>
          </cell>
          <cell r="BZ276" t="str">
            <v>=</v>
          </cell>
          <cell r="CA276" t="str">
            <v>=</v>
          </cell>
          <cell r="CB276" t="str">
            <v>=</v>
          </cell>
          <cell r="CC276" t="str">
            <v>=</v>
          </cell>
          <cell r="CD276" t="str">
            <v>=</v>
          </cell>
          <cell r="CE276" t="str">
            <v>=</v>
          </cell>
          <cell r="CF276" t="str">
            <v>=</v>
          </cell>
          <cell r="CG276" t="str">
            <v>=</v>
          </cell>
          <cell r="CH276" t="str">
            <v>=</v>
          </cell>
          <cell r="CI276" t="str">
            <v>=</v>
          </cell>
          <cell r="CJ276" t="str">
            <v>=</v>
          </cell>
          <cell r="CK276" t="str">
            <v>=</v>
          </cell>
          <cell r="CL276" t="str">
            <v>=</v>
          </cell>
          <cell r="CM276" t="str">
            <v>=</v>
          </cell>
          <cell r="CN276" t="str">
            <v>=</v>
          </cell>
          <cell r="CO276" t="str">
            <v>=</v>
          </cell>
          <cell r="CP276" t="str">
            <v>=</v>
          </cell>
          <cell r="CQ276" t="str">
            <v>=</v>
          </cell>
          <cell r="CR276" t="str">
            <v>=</v>
          </cell>
          <cell r="CS276" t="str">
            <v>=</v>
          </cell>
          <cell r="CT276" t="str">
            <v>=</v>
          </cell>
          <cell r="CU276" t="str">
            <v>=</v>
          </cell>
          <cell r="CV276" t="str">
            <v>=</v>
          </cell>
          <cell r="CW276" t="str">
            <v>=</v>
          </cell>
          <cell r="CX276" t="str">
            <v>=</v>
          </cell>
          <cell r="CY276" t="str">
            <v>=</v>
          </cell>
          <cell r="CZ276" t="str">
            <v>=</v>
          </cell>
          <cell r="DA276" t="str">
            <v>=</v>
          </cell>
          <cell r="DB276" t="str">
            <v>=</v>
          </cell>
          <cell r="DC276" t="str">
            <v>=</v>
          </cell>
          <cell r="DD276" t="str">
            <v>=</v>
          </cell>
          <cell r="DE276" t="str">
            <v>=</v>
          </cell>
          <cell r="DF276" t="str">
            <v>=</v>
          </cell>
          <cell r="DG276" t="str">
            <v>=</v>
          </cell>
          <cell r="DH276" t="str">
            <v>=</v>
          </cell>
          <cell r="DI276" t="str">
            <v>=</v>
          </cell>
          <cell r="DJ276" t="str">
            <v>=</v>
          </cell>
          <cell r="DK276" t="str">
            <v>=</v>
          </cell>
          <cell r="DL276" t="str">
            <v>=</v>
          </cell>
          <cell r="DM276" t="str">
            <v>=</v>
          </cell>
          <cell r="DN276" t="str">
            <v>=</v>
          </cell>
          <cell r="DO276" t="str">
            <v>=</v>
          </cell>
          <cell r="DP276" t="str">
            <v>=</v>
          </cell>
          <cell r="DQ276" t="str">
            <v>=</v>
          </cell>
          <cell r="DR276" t="str">
            <v>=</v>
          </cell>
          <cell r="DS276" t="str">
            <v>=</v>
          </cell>
          <cell r="DT276" t="str">
            <v>=</v>
          </cell>
          <cell r="DU276" t="str">
            <v>=</v>
          </cell>
          <cell r="DV276" t="str">
            <v>=</v>
          </cell>
          <cell r="DW276" t="str">
            <v>=</v>
          </cell>
          <cell r="DX276" t="str">
            <v>=</v>
          </cell>
          <cell r="DY276" t="str">
            <v>=</v>
          </cell>
          <cell r="DZ276" t="str">
            <v>=</v>
          </cell>
          <cell r="EA276" t="str">
            <v>=</v>
          </cell>
          <cell r="EB276" t="str">
            <v>=</v>
          </cell>
          <cell r="EC276" t="str">
            <v>=</v>
          </cell>
          <cell r="ED276" t="str">
            <v>=</v>
          </cell>
        </row>
        <row r="277">
          <cell r="A277" t="str">
            <v>Net Power Cost/Net System Load</v>
          </cell>
          <cell r="F277">
            <v>-3.4615167148679404E-3</v>
          </cell>
          <cell r="G277">
            <v>-3.9491668335358554E-3</v>
          </cell>
          <cell r="H277">
            <v>-4.3497415842743692E-3</v>
          </cell>
          <cell r="I277">
            <v>-6.5114997491590998E-3</v>
          </cell>
          <cell r="J277">
            <v>-7.2658425960234752E-3</v>
          </cell>
          <cell r="K277">
            <v>-7.4997220757992977E-3</v>
          </cell>
          <cell r="L277">
            <v>-1.0335861701740612E-2</v>
          </cell>
          <cell r="M277">
            <v>-1.1711530968437245E-2</v>
          </cell>
          <cell r="N277">
            <v>-8.84041040369965E-3</v>
          </cell>
          <cell r="O277">
            <v>-6.0030835814330885E-3</v>
          </cell>
          <cell r="P277">
            <v>-4.1333166490922224E-3</v>
          </cell>
          <cell r="Q277">
            <v>-1.6944006964738634E-2</v>
          </cell>
          <cell r="R277">
            <v>-7.5924155326596576E-3</v>
          </cell>
          <cell r="S277">
            <v>-4.390310310114387E-3</v>
          </cell>
          <cell r="T277">
            <v>-4.5540153623768731E-3</v>
          </cell>
          <cell r="U277">
            <v>-4.4375300061076928E-3</v>
          </cell>
          <cell r="V277">
            <v>-5.8757134246967269E-3</v>
          </cell>
          <cell r="W277">
            <v>-7.3342011719823574E-3</v>
          </cell>
          <cell r="X277">
            <v>-8.544284355622267E-3</v>
          </cell>
          <cell r="Y277">
            <v>-1.0474289912757229E-2</v>
          </cell>
          <cell r="Z277">
            <v>-1.1056589025773889E-2</v>
          </cell>
          <cell r="AA277">
            <v>-8.2938384576998203E-3</v>
          </cell>
          <cell r="AB277">
            <v>-5.8598233143669631E-3</v>
          </cell>
          <cell r="AC277">
            <v>-4.3791782076567642E-3</v>
          </cell>
          <cell r="AD277">
            <v>-1.4342518883683653E-2</v>
          </cell>
          <cell r="AE277">
            <v>-6.715443526321252E-3</v>
          </cell>
          <cell r="AF277">
            <v>-3.8911810486723653E-3</v>
          </cell>
          <cell r="AG277">
            <v>-4.2495615999378344E-3</v>
          </cell>
          <cell r="AH277">
            <v>-4.6612649495436642E-3</v>
          </cell>
          <cell r="AI277">
            <v>-5.6444831609212542E-3</v>
          </cell>
          <cell r="AJ277">
            <v>-7.3541781285655361E-3</v>
          </cell>
          <cell r="AK277">
            <v>-8.1254158244341568E-3</v>
          </cell>
          <cell r="AL277">
            <v>-1.4248917262086991E-2</v>
          </cell>
          <cell r="AM277">
            <v>-1.0607587539681163E-2</v>
          </cell>
          <cell r="AN277">
            <v>-8.2752619418826612E-3</v>
          </cell>
          <cell r="AO277">
            <v>-6.2016636775084066E-3</v>
          </cell>
          <cell r="AP277">
            <v>-3.0979528226211528E-3</v>
          </cell>
          <cell r="AQ277">
            <v>-3.0238358303407153E-3</v>
          </cell>
          <cell r="AR277">
            <v>-7.086706535726961E-3</v>
          </cell>
          <cell r="AS277">
            <v>-4.1852512794484653E-3</v>
          </cell>
          <cell r="AT277">
            <v>-4.5303937803105043E-3</v>
          </cell>
          <cell r="AU277">
            <v>-5.7009152717135692E-3</v>
          </cell>
          <cell r="AV277">
            <v>-5.5336607585658726E-3</v>
          </cell>
          <cell r="AW277">
            <v>-7.9702388738667196E-3</v>
          </cell>
          <cell r="AX277">
            <v>-9.5004076243334623E-3</v>
          </cell>
          <cell r="AY277">
            <v>-1.10555452581238E-2</v>
          </cell>
          <cell r="AZ277">
            <v>-1.1381105011640358E-2</v>
          </cell>
          <cell r="BA277">
            <v>-9.0027635954967877E-3</v>
          </cell>
          <cell r="BB277">
            <v>-6.659750490488392E-3</v>
          </cell>
          <cell r="BC277">
            <v>-4.5672716701901095E-3</v>
          </cell>
          <cell r="BD277">
            <v>-4.1432251807869136E-3</v>
          </cell>
          <cell r="BE277">
            <v>-7.4961292387278888E-3</v>
          </cell>
          <cell r="BF277">
            <v>-4.2388122323622213E-3</v>
          </cell>
          <cell r="BG277">
            <v>-4.6019552082583459E-3</v>
          </cell>
          <cell r="BH277">
            <v>-5.3627107922054051E-3</v>
          </cell>
          <cell r="BI277">
            <v>-5.9946324603679102E-3</v>
          </cell>
          <cell r="BJ277">
            <v>-9.1199965925881088E-3</v>
          </cell>
          <cell r="BK277">
            <v>-9.9961591658690452E-3</v>
          </cell>
          <cell r="BL277">
            <v>-1.1579980049912564E-2</v>
          </cell>
          <cell r="BM277">
            <v>-1.1969475968328425E-2</v>
          </cell>
          <cell r="BN277">
            <v>-9.966178028488315E-3</v>
          </cell>
          <cell r="BO277">
            <v>-7.2243186952007932E-3</v>
          </cell>
          <cell r="BP277">
            <v>-4.8765405588611088E-3</v>
          </cell>
          <cell r="BQ277">
            <v>-4.2559636092853736E-3</v>
          </cell>
          <cell r="BR277">
            <v>-8.3171853619994351E-3</v>
          </cell>
          <cell r="BS277">
            <v>-4.2944180656050435E-3</v>
          </cell>
          <cell r="BT277">
            <v>-5.0543896947345957E-3</v>
          </cell>
          <cell r="BU277">
            <v>-5.6439880777503504E-3</v>
          </cell>
          <cell r="BV277">
            <v>-6.2091773432300101E-3</v>
          </cell>
          <cell r="BW277">
            <v>-9.0661693422084966E-3</v>
          </cell>
          <cell r="BX277">
            <v>-1.0479255369148177E-2</v>
          </cell>
          <cell r="BY277">
            <v>-1.7944976233909671E-2</v>
          </cell>
          <cell r="BZ277">
            <v>-1.2221710985265588E-2</v>
          </cell>
          <cell r="CA277">
            <v>-1.0118207094279796E-2</v>
          </cell>
          <cell r="CB277">
            <v>-7.3059508922135308E-3</v>
          </cell>
          <cell r="CC277">
            <v>-4.9168482512378375E-3</v>
          </cell>
          <cell r="CD277">
            <v>-4.8920586539829003E-3</v>
          </cell>
          <cell r="CE277">
            <v>-8.8687918345229377E-3</v>
          </cell>
          <cell r="CF277">
            <v>-4.33020993564881E-3</v>
          </cell>
          <cell r="CG277">
            <v>-4.7762072437507186E-3</v>
          </cell>
          <cell r="CH277">
            <v>-5.50780422288355E-3</v>
          </cell>
          <cell r="CI277">
            <v>-6.46177793449354E-3</v>
          </cell>
          <cell r="CJ277">
            <v>-1.0686027353624894E-2</v>
          </cell>
          <cell r="CK277">
            <v>-1.1531657766454373E-2</v>
          </cell>
          <cell r="CL277">
            <v>-1.9281739281023391E-2</v>
          </cell>
          <cell r="CM277">
            <v>-1.3017341074291977E-2</v>
          </cell>
          <cell r="CN277">
            <v>-1.0690855112674313E-2</v>
          </cell>
          <cell r="CO277">
            <v>-8.2247906833892159E-3</v>
          </cell>
          <cell r="CP277">
            <v>-5.7223092304958811E-3</v>
          </cell>
          <cell r="CQ277">
            <v>-4.6081177404850848E-3</v>
          </cell>
          <cell r="CR277">
            <v>-1.0733130625592224E-2</v>
          </cell>
          <cell r="CS277">
            <v>-4.9139612318072068E-3</v>
          </cell>
          <cell r="CT277">
            <v>-5.6378624423132351E-3</v>
          </cell>
          <cell r="CU277">
            <v>-6.9442215624846426E-3</v>
          </cell>
          <cell r="CV277">
            <v>-9.091707433711349E-3</v>
          </cell>
          <cell r="CW277">
            <v>-1.0948304533759057E-2</v>
          </cell>
          <cell r="CX277">
            <v>-1.3070938248016972E-2</v>
          </cell>
          <cell r="CY277">
            <v>-2.1261252229386685E-2</v>
          </cell>
          <cell r="CZ277">
            <v>-1.7487194464678169E-2</v>
          </cell>
          <cell r="DA277">
            <v>-1.6710437446807447E-2</v>
          </cell>
          <cell r="DB277">
            <v>-9.6744640629040646E-3</v>
          </cell>
          <cell r="DC277">
            <v>-6.3534655795578487E-3</v>
          </cell>
          <cell r="DD277">
            <v>-4.9831252438359286E-3</v>
          </cell>
          <cell r="DE277">
            <v>-1.0312440406128331E-2</v>
          </cell>
          <cell r="DF277">
            <v>-5.521669476241442E-3</v>
          </cell>
          <cell r="DG277">
            <v>-6.7818198670757113E-3</v>
          </cell>
          <cell r="DH277">
            <v>-7.0541646741340003E-3</v>
          </cell>
          <cell r="DI277">
            <v>-9.0958781697487723E-3</v>
          </cell>
          <cell r="DJ277">
            <v>-1.0765668952306129E-2</v>
          </cell>
          <cell r="DK277">
            <v>-1.3435364546090511E-2</v>
          </cell>
          <cell r="DL277">
            <v>-2.202532031082427E-2</v>
          </cell>
          <cell r="DM277">
            <v>-1.4252383591600193E-2</v>
          </cell>
          <cell r="DN277">
            <v>-1.1789932455826602E-2</v>
          </cell>
          <cell r="DO277">
            <v>-9.8050061593433213E-3</v>
          </cell>
          <cell r="DP277">
            <v>-6.3162225683086604E-3</v>
          </cell>
          <cell r="DQ277">
            <v>-5.1648178640597564E-3</v>
          </cell>
          <cell r="DR277">
            <v>-1.062351977032705E-2</v>
          </cell>
          <cell r="DS277">
            <v>-5.5883981059920984E-3</v>
          </cell>
          <cell r="DT277">
            <v>-6.705506231263314E-3</v>
          </cell>
          <cell r="DU277">
            <v>-7.9801820083957864E-3</v>
          </cell>
          <cell r="DV277">
            <v>-9.0428167254650305E-3</v>
          </cell>
          <cell r="DW277">
            <v>-1.1170490137473621E-2</v>
          </cell>
          <cell r="DX277">
            <v>-1.3647396474382845E-2</v>
          </cell>
          <cell r="DY277">
            <v>-2.2476251691070814E-2</v>
          </cell>
          <cell r="DZ277">
            <v>-1.5354813018205959E-2</v>
          </cell>
          <cell r="EA277">
            <v>-1.2033256219858401E-2</v>
          </cell>
          <cell r="EB277">
            <v>-1.0068486652830444E-2</v>
          </cell>
          <cell r="EC277">
            <v>-6.5356328348933346E-3</v>
          </cell>
          <cell r="ED277">
            <v>-5.0926090429328497E-3</v>
          </cell>
        </row>
        <row r="278">
          <cell r="F278">
            <v>13.875255792487748</v>
          </cell>
          <cell r="G278">
            <v>12.332779609977589</v>
          </cell>
          <cell r="H278">
            <v>9.0451688656305542</v>
          </cell>
          <cell r="I278">
            <v>11.030169005981985</v>
          </cell>
          <cell r="J278">
            <v>11.098671623395159</v>
          </cell>
          <cell r="K278">
            <v>11.210268726556595</v>
          </cell>
          <cell r="L278">
            <v>19.645601963000605</v>
          </cell>
          <cell r="M278">
            <v>21.306406029860586</v>
          </cell>
          <cell r="N278">
            <v>16.015522488948296</v>
          </cell>
          <cell r="O278">
            <v>13.226191555915232</v>
          </cell>
          <cell r="P278">
            <v>13.893943806099655</v>
          </cell>
          <cell r="Q278">
            <v>81.711234091731072</v>
          </cell>
          <cell r="R278">
            <v>16.566423056751194</v>
          </cell>
          <cell r="S278">
            <v>17.718760680553302</v>
          </cell>
          <cell r="T278">
            <v>14.304163717231818</v>
          </cell>
          <cell r="U278">
            <v>9.2837351975819224</v>
          </cell>
          <cell r="V278">
            <v>10.004386751748427</v>
          </cell>
          <cell r="W278">
            <v>11.254029025259769</v>
          </cell>
          <cell r="X278">
            <v>12.816523565543674</v>
          </cell>
          <cell r="Y278">
            <v>19.952383126273503</v>
          </cell>
          <cell r="Z278">
            <v>20.1600488498764</v>
          </cell>
          <cell r="AA278">
            <v>15.050936736632371</v>
          </cell>
          <cell r="AB278">
            <v>12.934948625139366</v>
          </cell>
          <cell r="AC278">
            <v>14.774759587693007</v>
          </cell>
          <cell r="AD278">
            <v>69.421580042645786</v>
          </cell>
          <cell r="AE278">
            <v>14.646883760131397</v>
          </cell>
          <cell r="AF278">
            <v>15.669713629125955</v>
          </cell>
          <cell r="AG278">
            <v>13.252620213623482</v>
          </cell>
          <cell r="AH278">
            <v>9.721365745120206</v>
          </cell>
          <cell r="AI278">
            <v>9.5794333007537595</v>
          </cell>
          <cell r="AJ278">
            <v>11.249244519980861</v>
          </cell>
          <cell r="AK278">
            <v>12.208529214415162</v>
          </cell>
          <cell r="AL278">
            <v>27.177246890606096</v>
          </cell>
          <cell r="AM278">
            <v>19.38118766720898</v>
          </cell>
          <cell r="AN278">
            <v>15.016440295527344</v>
          </cell>
          <cell r="AO278">
            <v>13.688906095309168</v>
          </cell>
          <cell r="AP278">
            <v>10.43839647011535</v>
          </cell>
          <cell r="AQ278">
            <v>14.624921159876811</v>
          </cell>
          <cell r="AR278">
            <v>15.479460594935398</v>
          </cell>
          <cell r="AS278">
            <v>16.890799768583385</v>
          </cell>
          <cell r="AT278">
            <v>14.227826434358615</v>
          </cell>
          <cell r="AU278">
            <v>11.910373776713689</v>
          </cell>
          <cell r="AV278">
            <v>9.407710573129858</v>
          </cell>
          <cell r="AW278">
            <v>12.214736361530633</v>
          </cell>
          <cell r="AX278">
            <v>14.266872045277683</v>
          </cell>
          <cell r="AY278">
            <v>21.146240805840065</v>
          </cell>
          <cell r="AZ278">
            <v>20.825611249453033</v>
          </cell>
          <cell r="BA278">
            <v>16.370499092519673</v>
          </cell>
          <cell r="BB278">
            <v>14.718780866759811</v>
          </cell>
          <cell r="BC278">
            <v>15.432373434283924</v>
          </cell>
          <cell r="BD278">
            <v>20.103505220087794</v>
          </cell>
          <cell r="BE278">
            <v>16.452968792906152</v>
          </cell>
          <cell r="BF278">
            <v>17.195528286139862</v>
          </cell>
          <cell r="BG278">
            <v>14.517801896901858</v>
          </cell>
          <cell r="BH278">
            <v>11.255528352875965</v>
          </cell>
          <cell r="BI278">
            <v>10.241490149758402</v>
          </cell>
          <cell r="BJ278">
            <v>14.038591375046144</v>
          </cell>
          <cell r="BK278">
            <v>15.084503859279302</v>
          </cell>
          <cell r="BL278">
            <v>22.266102203729577</v>
          </cell>
          <cell r="BM278">
            <v>22.007932551534633</v>
          </cell>
          <cell r="BN278">
            <v>18.205420575920463</v>
          </cell>
          <cell r="BO278">
            <v>16.037631944109314</v>
          </cell>
          <cell r="BP278">
            <v>16.562395957386737</v>
          </cell>
          <cell r="BQ278">
            <v>20.756218243018118</v>
          </cell>
          <cell r="BR278">
            <v>18.357249012416311</v>
          </cell>
          <cell r="BS278">
            <v>17.517653068445881</v>
          </cell>
          <cell r="BT278">
            <v>16.029941211095718</v>
          </cell>
          <cell r="BU278">
            <v>11.910950444075961</v>
          </cell>
          <cell r="BV278">
            <v>10.670604292699414</v>
          </cell>
          <cell r="BW278">
            <v>14.025652801967293</v>
          </cell>
          <cell r="BX278">
            <v>15.900823294649804</v>
          </cell>
          <cell r="BY278">
            <v>34.702379765956152</v>
          </cell>
          <cell r="BZ278">
            <v>22.596523025480241</v>
          </cell>
          <cell r="CA278">
            <v>18.591578665885255</v>
          </cell>
          <cell r="CB278">
            <v>16.29994132873253</v>
          </cell>
          <cell r="CC278">
            <v>16.798250418549721</v>
          </cell>
          <cell r="CD278">
            <v>24.006472504165252</v>
          </cell>
          <cell r="CE278">
            <v>19.69571745401506</v>
          </cell>
          <cell r="CF278">
            <v>17.766768094713413</v>
          </cell>
          <cell r="CG278">
            <v>15.153977505048095</v>
          </cell>
          <cell r="CH278">
            <v>11.696153524210009</v>
          </cell>
          <cell r="CI278">
            <v>11.158703594891827</v>
          </cell>
          <cell r="CJ278">
            <v>16.627885610913911</v>
          </cell>
          <cell r="CK278">
            <v>17.600229859587444</v>
          </cell>
          <cell r="CL278">
            <v>37.499354555865786</v>
          </cell>
          <cell r="CM278">
            <v>24.211304390734874</v>
          </cell>
          <cell r="CN278">
            <v>19.753921852670135</v>
          </cell>
          <cell r="CO278">
            <v>18.444664992994824</v>
          </cell>
          <cell r="CP278">
            <v>19.67597164541538</v>
          </cell>
          <cell r="CQ278">
            <v>22.745006884080638</v>
          </cell>
          <cell r="CR278">
            <v>23.949316529513965</v>
          </cell>
          <cell r="CS278">
            <v>20.267762634170481</v>
          </cell>
          <cell r="CT278">
            <v>18.093059103019094</v>
          </cell>
          <cell r="CU278">
            <v>14.824159338091702</v>
          </cell>
          <cell r="CV278">
            <v>15.790163036784868</v>
          </cell>
          <cell r="CW278">
            <v>17.117581622482902</v>
          </cell>
          <cell r="CX278">
            <v>20.063558925177464</v>
          </cell>
          <cell r="CY278">
            <v>41.560495527390373</v>
          </cell>
          <cell r="CZ278">
            <v>32.699328302579538</v>
          </cell>
          <cell r="DA278">
            <v>31.013724904010857</v>
          </cell>
          <cell r="DB278">
            <v>21.800148855387171</v>
          </cell>
          <cell r="DC278">
            <v>21.942645241439106</v>
          </cell>
          <cell r="DD278">
            <v>24.718484607265466</v>
          </cell>
          <cell r="DE278">
            <v>22.925536689904703</v>
          </cell>
          <cell r="DF278">
            <v>22.712211693495433</v>
          </cell>
          <cell r="DG278">
            <v>21.674683280677659</v>
          </cell>
          <cell r="DH278">
            <v>14.993894267807397</v>
          </cell>
          <cell r="DI278">
            <v>15.715663362387032</v>
          </cell>
          <cell r="DJ278">
            <v>16.766216148181137</v>
          </cell>
          <cell r="DK278">
            <v>20.532613958505554</v>
          </cell>
          <cell r="DL278">
            <v>42.954975362637356</v>
          </cell>
          <cell r="DM278">
            <v>26.577780696520293</v>
          </cell>
          <cell r="DN278">
            <v>21.783294207368421</v>
          </cell>
          <cell r="DO278">
            <v>21.999599591761289</v>
          </cell>
          <cell r="DP278">
            <v>21.727706491641889</v>
          </cell>
          <cell r="DQ278">
            <v>25.551859475196675</v>
          </cell>
          <cell r="DR278">
            <v>23.69096652057187</v>
          </cell>
          <cell r="DS278">
            <v>23.123619142846266</v>
          </cell>
          <cell r="DT278">
            <v>21.55030997403961</v>
          </cell>
          <cell r="DU278">
            <v>17.048412838693814</v>
          </cell>
          <cell r="DV278">
            <v>15.703727066109238</v>
          </cell>
          <cell r="DW278">
            <v>17.483072178290882</v>
          </cell>
          <cell r="DX278">
            <v>20.967747967254663</v>
          </cell>
          <cell r="DY278">
            <v>43.898154162738251</v>
          </cell>
          <cell r="DZ278">
            <v>28.653233140527604</v>
          </cell>
          <cell r="EA278">
            <v>22.249841818199378</v>
          </cell>
          <cell r="EB278">
            <v>22.604513223355518</v>
          </cell>
          <cell r="EC278">
            <v>22.500612366116918</v>
          </cell>
          <cell r="ED278">
            <v>25.238709210797943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A280" t="str">
            <v>Adjustments to Load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A288" t="str">
            <v>Net System Load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90">
          <cell r="A290" t="str">
            <v>Special Sales For Resale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4">
          <cell r="C304" t="str">
            <v>COB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Four Corners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Mid Columbia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Mona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Palo Verde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C309" t="str">
            <v>SP15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C310" t="str">
            <v>STF Index Trades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5">
          <cell r="C315" t="str">
            <v>COB</v>
          </cell>
          <cell r="F315">
            <v>0</v>
          </cell>
          <cell r="G315">
            <v>0</v>
          </cell>
          <cell r="H315">
            <v>13.652000000001863</v>
          </cell>
          <cell r="I315">
            <v>0</v>
          </cell>
          <cell r="J315">
            <v>0</v>
          </cell>
          <cell r="K315">
            <v>12.106999999999971</v>
          </cell>
          <cell r="L315">
            <v>0</v>
          </cell>
          <cell r="M315">
            <v>0</v>
          </cell>
          <cell r="N315">
            <v>0</v>
          </cell>
          <cell r="O315">
            <v>7.0099999999947613</v>
          </cell>
          <cell r="P315">
            <v>0</v>
          </cell>
          <cell r="Q315">
            <v>0</v>
          </cell>
          <cell r="R315">
            <v>429.29300000006333</v>
          </cell>
          <cell r="S315">
            <v>0</v>
          </cell>
          <cell r="T315">
            <v>20.443999999995867</v>
          </cell>
          <cell r="U315">
            <v>157.56200000000536</v>
          </cell>
          <cell r="V315">
            <v>59.839999999996508</v>
          </cell>
          <cell r="W315">
            <v>51.879000000000815</v>
          </cell>
          <cell r="X315">
            <v>75.226000000002387</v>
          </cell>
          <cell r="Y315">
            <v>36.039000000004307</v>
          </cell>
          <cell r="Z315">
            <v>23.789999999993597</v>
          </cell>
          <cell r="AA315">
            <v>4.5129999999990105</v>
          </cell>
          <cell r="AB315">
            <v>0</v>
          </cell>
          <cell r="AC315">
            <v>0</v>
          </cell>
          <cell r="AD315">
            <v>0</v>
          </cell>
          <cell r="AE315">
            <v>191.32800000009593</v>
          </cell>
          <cell r="AF315">
            <v>0</v>
          </cell>
          <cell r="AG315">
            <v>10.461000000002969</v>
          </cell>
          <cell r="AH315">
            <v>97.084000000002561</v>
          </cell>
          <cell r="AI315">
            <v>0</v>
          </cell>
          <cell r="AJ315">
            <v>16.552999999999884</v>
          </cell>
          <cell r="AK315">
            <v>70.080000000001746</v>
          </cell>
          <cell r="AL315">
            <v>-23.963000000003376</v>
          </cell>
          <cell r="AM315">
            <v>20.812999999994645</v>
          </cell>
          <cell r="AN315">
            <v>0.29999999999563443</v>
          </cell>
          <cell r="AO315">
            <v>0</v>
          </cell>
          <cell r="AP315">
            <v>0</v>
          </cell>
          <cell r="AQ315">
            <v>0</v>
          </cell>
          <cell r="AR315">
            <v>84.382999999914318</v>
          </cell>
          <cell r="AS315">
            <v>0</v>
          </cell>
          <cell r="AT315">
            <v>5.5560000000041327</v>
          </cell>
          <cell r="AU315">
            <v>15.588999999999942</v>
          </cell>
          <cell r="AV315">
            <v>7.9100000000034925</v>
          </cell>
          <cell r="AW315">
            <v>29.970000000001164</v>
          </cell>
          <cell r="AX315">
            <v>14.279999999998836</v>
          </cell>
          <cell r="AY315">
            <v>11.038999999997031</v>
          </cell>
          <cell r="AZ315">
            <v>3.8999999997031409E-2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124.09999999997672</v>
          </cell>
          <cell r="BF315">
            <v>0</v>
          </cell>
          <cell r="BG315">
            <v>5.0029999999969732</v>
          </cell>
          <cell r="BH315">
            <v>5.8129999999946449</v>
          </cell>
          <cell r="BI315">
            <v>0</v>
          </cell>
          <cell r="BJ315">
            <v>0</v>
          </cell>
          <cell r="BK315">
            <v>89.026000000005297</v>
          </cell>
          <cell r="BL315">
            <v>7.8439999999973224</v>
          </cell>
          <cell r="BM315">
            <v>16.413999999997031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117.38099999993574</v>
          </cell>
          <cell r="BS315">
            <v>0</v>
          </cell>
          <cell r="BT315">
            <v>5.2929999999978463</v>
          </cell>
          <cell r="BU315">
            <v>0</v>
          </cell>
          <cell r="BV315">
            <v>38.906000000002678</v>
          </cell>
          <cell r="BW315">
            <v>32.856999999996333</v>
          </cell>
          <cell r="BX315">
            <v>18.179999999993015</v>
          </cell>
          <cell r="BY315">
            <v>8.9029999999984284</v>
          </cell>
          <cell r="BZ315">
            <v>13.242000000005646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81.8080000000773</v>
          </cell>
          <cell r="CF315">
            <v>0</v>
          </cell>
          <cell r="CG315">
            <v>0</v>
          </cell>
          <cell r="CH315">
            <v>26.800999999999476</v>
          </cell>
          <cell r="CI315">
            <v>62.140999999995984</v>
          </cell>
          <cell r="CJ315">
            <v>10.273999999997613</v>
          </cell>
          <cell r="CK315">
            <v>0</v>
          </cell>
          <cell r="CL315">
            <v>-24.467999999993481</v>
          </cell>
          <cell r="CM315">
            <v>6.7619999999951688</v>
          </cell>
          <cell r="CN315">
            <v>0.29799999999522697</v>
          </cell>
          <cell r="CO315">
            <v>0</v>
          </cell>
          <cell r="CP315">
            <v>0</v>
          </cell>
          <cell r="CQ315">
            <v>0</v>
          </cell>
          <cell r="CR315">
            <v>-16.459000000031665</v>
          </cell>
          <cell r="CS315">
            <v>0</v>
          </cell>
          <cell r="CT315">
            <v>6.2430000000022119</v>
          </cell>
          <cell r="CU315">
            <v>14.671999999998661</v>
          </cell>
          <cell r="CV315">
            <v>-122.59600000000501</v>
          </cell>
          <cell r="CW315">
            <v>47.019999999996799</v>
          </cell>
          <cell r="CX315">
            <v>39.25</v>
          </cell>
          <cell r="CY315">
            <v>-8.1520000000018626</v>
          </cell>
          <cell r="CZ315">
            <v>8.3999999995285179E-2</v>
          </cell>
          <cell r="DA315">
            <v>6.9870000000009895</v>
          </cell>
          <cell r="DB315">
            <v>3.2999999995809048E-2</v>
          </cell>
          <cell r="DC315">
            <v>0</v>
          </cell>
          <cell r="DD315">
            <v>0</v>
          </cell>
          <cell r="DE315">
            <v>396.48600000003353</v>
          </cell>
          <cell r="DF315">
            <v>64.074000000000524</v>
          </cell>
          <cell r="DG315">
            <v>49.273000000001048</v>
          </cell>
          <cell r="DH315">
            <v>68.746000000006461</v>
          </cell>
          <cell r="DI315">
            <v>73.063000000001921</v>
          </cell>
          <cell r="DJ315">
            <v>49.434999999997672</v>
          </cell>
          <cell r="DK315">
            <v>65.979999999995925</v>
          </cell>
          <cell r="DL315">
            <v>-8.0630000000019209</v>
          </cell>
          <cell r="DM315">
            <v>0</v>
          </cell>
          <cell r="DN315">
            <v>0.88300000000162981</v>
          </cell>
          <cell r="DO315">
            <v>3.0350000000034925</v>
          </cell>
          <cell r="DP315">
            <v>30.060000000004948</v>
          </cell>
          <cell r="DQ315">
            <v>0</v>
          </cell>
          <cell r="DR315">
            <v>209.68500000005588</v>
          </cell>
          <cell r="DS315">
            <v>3.1670000000012806</v>
          </cell>
          <cell r="DT315">
            <v>51.588000000003376</v>
          </cell>
          <cell r="DU315">
            <v>44.756000000001222</v>
          </cell>
          <cell r="DV315">
            <v>37.563999999998487</v>
          </cell>
          <cell r="DW315">
            <v>0</v>
          </cell>
          <cell r="DX315">
            <v>17.339999999996508</v>
          </cell>
          <cell r="DY315">
            <v>-11.389999999999418</v>
          </cell>
          <cell r="DZ315">
            <v>13.319999999999709</v>
          </cell>
          <cell r="EA315">
            <v>9.8360000000029686</v>
          </cell>
          <cell r="EB315">
            <v>6.6759999999994761</v>
          </cell>
          <cell r="EC315">
            <v>24.00800000000163</v>
          </cell>
          <cell r="ED315">
            <v>12.819999999999709</v>
          </cell>
        </row>
        <row r="316">
          <cell r="C316" t="str">
            <v>Four Corners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47.330000000001746</v>
          </cell>
          <cell r="M316">
            <v>17.320000000006985</v>
          </cell>
          <cell r="N316">
            <v>20.110000000000582</v>
          </cell>
          <cell r="O316">
            <v>35.296000000002095</v>
          </cell>
          <cell r="P316">
            <v>49.529999999998836</v>
          </cell>
          <cell r="Q316">
            <v>14.75</v>
          </cell>
          <cell r="R316">
            <v>362.38299999991432</v>
          </cell>
          <cell r="S316">
            <v>136.03399999999965</v>
          </cell>
          <cell r="T316">
            <v>2.069999999992433</v>
          </cell>
          <cell r="U316">
            <v>20.339999999996508</v>
          </cell>
          <cell r="V316">
            <v>21.602999999995518</v>
          </cell>
          <cell r="W316">
            <v>49.453999999997905</v>
          </cell>
          <cell r="X316">
            <v>15.476999999998952</v>
          </cell>
          <cell r="Y316">
            <v>44.619999999995343</v>
          </cell>
          <cell r="Z316">
            <v>18.523999999990338</v>
          </cell>
          <cell r="AA316">
            <v>6.7759999999980209</v>
          </cell>
          <cell r="AB316">
            <v>26.570000000006985</v>
          </cell>
          <cell r="AC316">
            <v>15.570000000006985</v>
          </cell>
          <cell r="AD316">
            <v>5.3450000000011642</v>
          </cell>
          <cell r="AE316">
            <v>287.05499999993481</v>
          </cell>
          <cell r="AF316">
            <v>126.83999999999651</v>
          </cell>
          <cell r="AG316">
            <v>10.64100000000326</v>
          </cell>
          <cell r="AH316">
            <v>4.4689999999973224</v>
          </cell>
          <cell r="AI316">
            <v>86.76600000000326</v>
          </cell>
          <cell r="AJ316">
            <v>24.144000000000233</v>
          </cell>
          <cell r="AK316">
            <v>57.65400000000227</v>
          </cell>
          <cell r="AL316">
            <v>36.055000000007567</v>
          </cell>
          <cell r="AM316">
            <v>8.6799999999930151</v>
          </cell>
          <cell r="AN316">
            <v>16.659999999988941</v>
          </cell>
          <cell r="AO316">
            <v>7.1900000000023283</v>
          </cell>
          <cell r="AP316">
            <v>-45.489999999990687</v>
          </cell>
          <cell r="AQ316">
            <v>-46.554000000003725</v>
          </cell>
          <cell r="AR316">
            <v>526.90599999972619</v>
          </cell>
          <cell r="AS316">
            <v>31.630000000004657</v>
          </cell>
          <cell r="AT316">
            <v>55.103999999992084</v>
          </cell>
          <cell r="AU316">
            <v>4.0899999999965075</v>
          </cell>
          <cell r="AV316">
            <v>92.969999999986612</v>
          </cell>
          <cell r="AW316">
            <v>41.763999999995576</v>
          </cell>
          <cell r="AX316">
            <v>27.854000000006636</v>
          </cell>
          <cell r="AY316">
            <v>8.8739999999961583</v>
          </cell>
          <cell r="AZ316">
            <v>0</v>
          </cell>
          <cell r="BA316">
            <v>48.080000000001746</v>
          </cell>
          <cell r="BB316">
            <v>209.23999999999069</v>
          </cell>
          <cell r="BC316">
            <v>5.0899999999965075</v>
          </cell>
          <cell r="BD316">
            <v>2.2099999999918509</v>
          </cell>
          <cell r="BE316">
            <v>434.20299999974668</v>
          </cell>
          <cell r="BF316">
            <v>13.400000000008731</v>
          </cell>
          <cell r="BG316">
            <v>43.279999999998836</v>
          </cell>
          <cell r="BH316">
            <v>4.0600000000122236</v>
          </cell>
          <cell r="BI316">
            <v>104.16999999999825</v>
          </cell>
          <cell r="BJ316">
            <v>17.903999999994994</v>
          </cell>
          <cell r="BK316">
            <v>8.9940000000060536</v>
          </cell>
          <cell r="BL316">
            <v>17.679999999993015</v>
          </cell>
          <cell r="BM316">
            <v>3.0299999999988358</v>
          </cell>
          <cell r="BN316">
            <v>26.019999999989523</v>
          </cell>
          <cell r="BO316">
            <v>193.44999999998254</v>
          </cell>
          <cell r="BP316">
            <v>1.0000000009313226E-2</v>
          </cell>
          <cell r="BQ316">
            <v>2.2049999999871943</v>
          </cell>
          <cell r="BR316">
            <v>513.0570000000298</v>
          </cell>
          <cell r="BS316">
            <v>5.0359999999927823</v>
          </cell>
          <cell r="BT316">
            <v>16.770000000004075</v>
          </cell>
          <cell r="BU316">
            <v>171.09600000000501</v>
          </cell>
          <cell r="BV316">
            <v>65.710000000006403</v>
          </cell>
          <cell r="BW316">
            <v>22.909999999996217</v>
          </cell>
          <cell r="BX316">
            <v>8.9400000000023283</v>
          </cell>
          <cell r="BY316">
            <v>53.904999999998836</v>
          </cell>
          <cell r="BZ316">
            <v>5.0000000002910383E-2</v>
          </cell>
          <cell r="CA316">
            <v>6.6600000000034925</v>
          </cell>
          <cell r="CB316">
            <v>161.95999999999185</v>
          </cell>
          <cell r="CC316">
            <v>1.9999999989522621E-2</v>
          </cell>
          <cell r="CD316">
            <v>0</v>
          </cell>
          <cell r="CE316">
            <v>459.01199999987148</v>
          </cell>
          <cell r="CF316">
            <v>0</v>
          </cell>
          <cell r="CG316">
            <v>32.279999999998836</v>
          </cell>
          <cell r="CH316">
            <v>101.0399999999936</v>
          </cell>
          <cell r="CI316">
            <v>71.959999999991851</v>
          </cell>
          <cell r="CJ316">
            <v>38.851999999998952</v>
          </cell>
          <cell r="CK316">
            <v>8.8899999999994179</v>
          </cell>
          <cell r="CL316">
            <v>18.110000000000582</v>
          </cell>
          <cell r="CM316">
            <v>0</v>
          </cell>
          <cell r="CN316">
            <v>72.440000000002328</v>
          </cell>
          <cell r="CO316">
            <v>105.16000000000349</v>
          </cell>
          <cell r="CP316">
            <v>10.279999999998836</v>
          </cell>
          <cell r="CQ316">
            <v>0</v>
          </cell>
          <cell r="CR316">
            <v>189.58100000000559</v>
          </cell>
          <cell r="CS316">
            <v>4.5700000000069849</v>
          </cell>
          <cell r="CT316">
            <v>27.909999999988941</v>
          </cell>
          <cell r="CU316">
            <v>7.8249999999970896</v>
          </cell>
          <cell r="CV316">
            <v>58.185000000012224</v>
          </cell>
          <cell r="CW316">
            <v>24.659999999996217</v>
          </cell>
          <cell r="CX316">
            <v>30.870000000009895</v>
          </cell>
          <cell r="CY316">
            <v>37.796000000002095</v>
          </cell>
          <cell r="CZ316">
            <v>187.69999999998254</v>
          </cell>
          <cell r="DA316">
            <v>-282.35500000001048</v>
          </cell>
          <cell r="DB316">
            <v>67.519999999989523</v>
          </cell>
          <cell r="DC316">
            <v>20.340000000025611</v>
          </cell>
          <cell r="DD316">
            <v>4.5599999999976717</v>
          </cell>
          <cell r="DE316">
            <v>465.44399999990128</v>
          </cell>
          <cell r="DF316">
            <v>86.805999999996857</v>
          </cell>
          <cell r="DG316">
            <v>24.671999999991385</v>
          </cell>
          <cell r="DH316">
            <v>32.396000000007916</v>
          </cell>
          <cell r="DI316">
            <v>73.484000000011292</v>
          </cell>
          <cell r="DJ316">
            <v>40.30000000000291</v>
          </cell>
          <cell r="DK316">
            <v>18.48499999998603</v>
          </cell>
          <cell r="DL316">
            <v>26.035999999992782</v>
          </cell>
          <cell r="DM316">
            <v>8.3799999999755528</v>
          </cell>
          <cell r="DN316">
            <v>91.904999999998836</v>
          </cell>
          <cell r="DO316">
            <v>53.519999999989523</v>
          </cell>
          <cell r="DP316">
            <v>5.2000000000116415</v>
          </cell>
          <cell r="DQ316">
            <v>4.2599999999947613</v>
          </cell>
          <cell r="DR316">
            <v>538.78099999995902</v>
          </cell>
          <cell r="DS316">
            <v>61.601999999998952</v>
          </cell>
          <cell r="DT316">
            <v>48.820999999996275</v>
          </cell>
          <cell r="DU316">
            <v>8.1999999999970896</v>
          </cell>
          <cell r="DV316">
            <v>48.544999999998254</v>
          </cell>
          <cell r="DW316">
            <v>17.288999999997031</v>
          </cell>
          <cell r="DX316">
            <v>0</v>
          </cell>
          <cell r="DY316">
            <v>9</v>
          </cell>
          <cell r="DZ316">
            <v>7.8000000000174623</v>
          </cell>
          <cell r="EA316">
            <v>117.99400000000605</v>
          </cell>
          <cell r="EB316">
            <v>195.07000000000698</v>
          </cell>
          <cell r="EC316">
            <v>24.459999999991851</v>
          </cell>
          <cell r="ED316">
            <v>0</v>
          </cell>
        </row>
        <row r="317">
          <cell r="C317" t="str">
            <v>Mid Columbia</v>
          </cell>
          <cell r="F317">
            <v>112.5</v>
          </cell>
          <cell r="G317">
            <v>88.860000000015134</v>
          </cell>
          <cell r="H317">
            <v>401.84000000002561</v>
          </cell>
          <cell r="I317">
            <v>79.502000000000407</v>
          </cell>
          <cell r="J317">
            <v>0</v>
          </cell>
          <cell r="K317">
            <v>0</v>
          </cell>
          <cell r="L317">
            <v>920.61000000000058</v>
          </cell>
          <cell r="M317">
            <v>626.98999999999069</v>
          </cell>
          <cell r="N317">
            <v>541.10999999998603</v>
          </cell>
          <cell r="O317">
            <v>530.67000000001281</v>
          </cell>
          <cell r="P317">
            <v>83.975999999995111</v>
          </cell>
          <cell r="Q317">
            <v>173.4199999999837</v>
          </cell>
          <cell r="R317">
            <v>1320.4720999998972</v>
          </cell>
          <cell r="S317">
            <v>13.94999999999709</v>
          </cell>
          <cell r="T317">
            <v>26.543000000001484</v>
          </cell>
          <cell r="U317">
            <v>32.672999999995227</v>
          </cell>
          <cell r="V317">
            <v>6.8209999999999127</v>
          </cell>
          <cell r="W317">
            <v>16.702099999999973</v>
          </cell>
          <cell r="X317">
            <v>72.05199999999968</v>
          </cell>
          <cell r="Y317">
            <v>593.04399999999441</v>
          </cell>
          <cell r="Z317">
            <v>57.069999999999709</v>
          </cell>
          <cell r="AA317">
            <v>117.53000000000611</v>
          </cell>
          <cell r="AB317">
            <v>233.75999999999476</v>
          </cell>
          <cell r="AC317">
            <v>29.006999999997788</v>
          </cell>
          <cell r="AD317">
            <v>121.31999999999243</v>
          </cell>
          <cell r="AE317">
            <v>-2029.9139999999898</v>
          </cell>
          <cell r="AF317">
            <v>0.51000000000203727</v>
          </cell>
          <cell r="AG317">
            <v>24.779999999998836</v>
          </cell>
          <cell r="AH317">
            <v>14.993999999998778</v>
          </cell>
          <cell r="AI317">
            <v>11.223000000001775</v>
          </cell>
          <cell r="AJ317">
            <v>14.59400000000096</v>
          </cell>
          <cell r="AK317">
            <v>86.704999999999927</v>
          </cell>
          <cell r="AL317">
            <v>-20.850000000005821</v>
          </cell>
          <cell r="AM317">
            <v>71.644000000000233</v>
          </cell>
          <cell r="AN317">
            <v>51.226000000002387</v>
          </cell>
          <cell r="AO317">
            <v>71.539999999993597</v>
          </cell>
          <cell r="AP317">
            <v>0</v>
          </cell>
          <cell r="AQ317">
            <v>-2356.2799999999988</v>
          </cell>
          <cell r="AR317">
            <v>-3161.6550000000279</v>
          </cell>
          <cell r="AS317">
            <v>0</v>
          </cell>
          <cell r="AT317">
            <v>29.620999999999185</v>
          </cell>
          <cell r="AU317">
            <v>112.41999999999825</v>
          </cell>
          <cell r="AV317">
            <v>50.15400000000227</v>
          </cell>
          <cell r="AW317">
            <v>23.212999999999738</v>
          </cell>
          <cell r="AX317">
            <v>91.203000000001339</v>
          </cell>
          <cell r="AY317">
            <v>-1336.890000000014</v>
          </cell>
          <cell r="AZ317">
            <v>23.763999999995576</v>
          </cell>
          <cell r="BA317">
            <v>36.354999999995925</v>
          </cell>
          <cell r="BB317">
            <v>21.195000000006985</v>
          </cell>
          <cell r="BC317">
            <v>0</v>
          </cell>
          <cell r="BD317">
            <v>-2212.6900000000023</v>
          </cell>
          <cell r="BE317">
            <v>-2866.2070000000531</v>
          </cell>
          <cell r="BF317">
            <v>0</v>
          </cell>
          <cell r="BG317">
            <v>10.773000000001048</v>
          </cell>
          <cell r="BH317">
            <v>116.89500000000407</v>
          </cell>
          <cell r="BI317">
            <v>95.309999999997672</v>
          </cell>
          <cell r="BJ317">
            <v>69.943999999995867</v>
          </cell>
          <cell r="BK317">
            <v>120.83500000000276</v>
          </cell>
          <cell r="BL317">
            <v>-1177.4199999999837</v>
          </cell>
          <cell r="BM317">
            <v>17.429999999993015</v>
          </cell>
          <cell r="BN317">
            <v>42.139999999999418</v>
          </cell>
          <cell r="BO317">
            <v>7.5400000000081491</v>
          </cell>
          <cell r="BP317">
            <v>0.4360000000015134</v>
          </cell>
          <cell r="BQ317">
            <v>-2170.0899999999965</v>
          </cell>
          <cell r="BR317">
            <v>-1492.568000000203</v>
          </cell>
          <cell r="BS317">
            <v>0</v>
          </cell>
          <cell r="BT317">
            <v>50.217999999993481</v>
          </cell>
          <cell r="BU317">
            <v>225.77000000000407</v>
          </cell>
          <cell r="BV317">
            <v>55.059999999997672</v>
          </cell>
          <cell r="BW317">
            <v>66.38799999999901</v>
          </cell>
          <cell r="BX317">
            <v>127.06599999999889</v>
          </cell>
          <cell r="BY317">
            <v>-88.589999999996508</v>
          </cell>
          <cell r="BZ317">
            <v>46.283999999999651</v>
          </cell>
          <cell r="CA317">
            <v>69.990000000005239</v>
          </cell>
          <cell r="CB317">
            <v>1.0000000009313226E-2</v>
          </cell>
          <cell r="CC317">
            <v>1.6000000003259629E-2</v>
          </cell>
          <cell r="CD317">
            <v>-2044.7799999999988</v>
          </cell>
          <cell r="CE317">
            <v>-1676.316000000108</v>
          </cell>
          <cell r="CF317">
            <v>0</v>
          </cell>
          <cell r="CG317">
            <v>30.724000000001979</v>
          </cell>
          <cell r="CH317">
            <v>125.70600000000559</v>
          </cell>
          <cell r="CI317">
            <v>121.49000000000524</v>
          </cell>
          <cell r="CJ317">
            <v>19.528000000000247</v>
          </cell>
          <cell r="CK317">
            <v>62.964999999996508</v>
          </cell>
          <cell r="CL317">
            <v>-95.129999999975553</v>
          </cell>
          <cell r="CM317">
            <v>84.976000000009662</v>
          </cell>
          <cell r="CN317">
            <v>19.639999999999418</v>
          </cell>
          <cell r="CO317">
            <v>0</v>
          </cell>
          <cell r="CP317">
            <v>6.4249999999883585</v>
          </cell>
          <cell r="CQ317">
            <v>-2052.640000000014</v>
          </cell>
          <cell r="CR317">
            <v>-2021.607999999891</v>
          </cell>
          <cell r="CS317">
            <v>8.7700000000040745</v>
          </cell>
          <cell r="CT317">
            <v>33.760000000009313</v>
          </cell>
          <cell r="CU317">
            <v>83.440000000002328</v>
          </cell>
          <cell r="CV317">
            <v>-34.373999999996158</v>
          </cell>
          <cell r="CW317">
            <v>4.9359999999996944</v>
          </cell>
          <cell r="CX317">
            <v>34.887000000002445</v>
          </cell>
          <cell r="CY317">
            <v>-45.839999999996508</v>
          </cell>
          <cell r="CZ317">
            <v>-366.81000000001222</v>
          </cell>
          <cell r="DA317">
            <v>1.1799999999930151</v>
          </cell>
          <cell r="DB317">
            <v>34.872999999999593</v>
          </cell>
          <cell r="DC317">
            <v>4.2200000000011642</v>
          </cell>
          <cell r="DD317">
            <v>-1780.6500000000087</v>
          </cell>
          <cell r="DE317">
            <v>-1641.4500000001863</v>
          </cell>
          <cell r="DF317">
            <v>4.3450000000011642</v>
          </cell>
          <cell r="DG317">
            <v>21.487999999997555</v>
          </cell>
          <cell r="DH317">
            <v>35.453999999997905</v>
          </cell>
          <cell r="DI317">
            <v>80.190000000002328</v>
          </cell>
          <cell r="DJ317">
            <v>22.252999999998792</v>
          </cell>
          <cell r="DK317">
            <v>41.993000000002212</v>
          </cell>
          <cell r="DL317">
            <v>-116.54000000000815</v>
          </cell>
          <cell r="DM317">
            <v>62.049999999988358</v>
          </cell>
          <cell r="DN317">
            <v>0.28899999998975545</v>
          </cell>
          <cell r="DO317">
            <v>30.133999999998196</v>
          </cell>
          <cell r="DP317">
            <v>6.6880000000019209</v>
          </cell>
          <cell r="DQ317">
            <v>-1829.7939999999944</v>
          </cell>
          <cell r="DR317">
            <v>-1860.6020000000717</v>
          </cell>
          <cell r="DS317">
            <v>0</v>
          </cell>
          <cell r="DT317">
            <v>16.909999999996217</v>
          </cell>
          <cell r="DU317">
            <v>44.25</v>
          </cell>
          <cell r="DV317">
            <v>19.15599999999904</v>
          </cell>
          <cell r="DW317">
            <v>20.78400000000147</v>
          </cell>
          <cell r="DX317">
            <v>35.031999999999243</v>
          </cell>
          <cell r="DY317">
            <v>-121.06999999997788</v>
          </cell>
          <cell r="DZ317">
            <v>53.690000000002328</v>
          </cell>
          <cell r="EA317">
            <v>4.6199999999953434</v>
          </cell>
          <cell r="EB317">
            <v>45.73700000000099</v>
          </cell>
          <cell r="EC317">
            <v>5.4029999999984284</v>
          </cell>
          <cell r="ED317">
            <v>-1985.1140000000014</v>
          </cell>
        </row>
        <row r="318">
          <cell r="C318" t="str">
            <v>Mona</v>
          </cell>
          <cell r="F318">
            <v>0</v>
          </cell>
          <cell r="G318">
            <v>13.991500000003725</v>
          </cell>
          <cell r="H318">
            <v>22.05800000000454</v>
          </cell>
          <cell r="I318">
            <v>16.057000000000698</v>
          </cell>
          <cell r="J318">
            <v>23.390999999999622</v>
          </cell>
          <cell r="K318">
            <v>63.350700000002689</v>
          </cell>
          <cell r="L318">
            <v>23.541000000004715</v>
          </cell>
          <cell r="M318">
            <v>45.006000000008498</v>
          </cell>
          <cell r="N318">
            <v>29.566000000020722</v>
          </cell>
          <cell r="O318">
            <v>27.449999999982538</v>
          </cell>
          <cell r="P318">
            <v>61.179999999993015</v>
          </cell>
          <cell r="Q318">
            <v>-530.75800000000163</v>
          </cell>
          <cell r="R318">
            <v>-77.910999999847263</v>
          </cell>
          <cell r="S318">
            <v>63.209999999991851</v>
          </cell>
          <cell r="T318">
            <v>82.25899999999092</v>
          </cell>
          <cell r="U318">
            <v>34.641999999999825</v>
          </cell>
          <cell r="V318">
            <v>66.616000000001804</v>
          </cell>
          <cell r="W318">
            <v>139.89199999999983</v>
          </cell>
          <cell r="X318">
            <v>64.103000000002794</v>
          </cell>
          <cell r="Y318">
            <v>15.388999999995576</v>
          </cell>
          <cell r="Z318">
            <v>28.619000000006054</v>
          </cell>
          <cell r="AA318">
            <v>15.940000000002328</v>
          </cell>
          <cell r="AB318">
            <v>54.156000000017229</v>
          </cell>
          <cell r="AC318">
            <v>54.709999999991851</v>
          </cell>
          <cell r="AD318">
            <v>-697.44699999998556</v>
          </cell>
          <cell r="AE318">
            <v>433.89199999999255</v>
          </cell>
          <cell r="AF318">
            <v>44.711000000010245</v>
          </cell>
          <cell r="AG318">
            <v>53.927999999999884</v>
          </cell>
          <cell r="AH318">
            <v>7.6929999999993015</v>
          </cell>
          <cell r="AI318">
            <v>134.0679999999993</v>
          </cell>
          <cell r="AJ318">
            <v>91.165000000008149</v>
          </cell>
          <cell r="AK318">
            <v>39.536999999996624</v>
          </cell>
          <cell r="AL318">
            <v>0</v>
          </cell>
          <cell r="AM318">
            <v>0</v>
          </cell>
          <cell r="AN318">
            <v>8.1900000000023283</v>
          </cell>
          <cell r="AO318">
            <v>40.60999999998603</v>
          </cell>
          <cell r="AP318">
            <v>5.2199999999720603</v>
          </cell>
          <cell r="AQ318">
            <v>8.7700000000186265</v>
          </cell>
          <cell r="AR318">
            <v>315.18499999982305</v>
          </cell>
          <cell r="AS318">
            <v>67.920000000012806</v>
          </cell>
          <cell r="AT318">
            <v>10.925000000017462</v>
          </cell>
          <cell r="AU318">
            <v>24.666000000004715</v>
          </cell>
          <cell r="AV318">
            <v>58.180000000000291</v>
          </cell>
          <cell r="AW318">
            <v>73.61699999999837</v>
          </cell>
          <cell r="AX318">
            <v>17.182000000000698</v>
          </cell>
          <cell r="AY318">
            <v>0</v>
          </cell>
          <cell r="AZ318">
            <v>0</v>
          </cell>
          <cell r="BA318">
            <v>24.080000000016298</v>
          </cell>
          <cell r="BB318">
            <v>18.809999999997672</v>
          </cell>
          <cell r="BC318">
            <v>5.0599999999976717</v>
          </cell>
          <cell r="BD318">
            <v>14.744999999995343</v>
          </cell>
          <cell r="BE318">
            <v>448.07799999951385</v>
          </cell>
          <cell r="BF318">
            <v>26.793999999994412</v>
          </cell>
          <cell r="BG318">
            <v>24.387000000016997</v>
          </cell>
          <cell r="BH318">
            <v>39.665000000008149</v>
          </cell>
          <cell r="BI318">
            <v>118.02499999999418</v>
          </cell>
          <cell r="BJ318">
            <v>158.52399999999034</v>
          </cell>
          <cell r="BK318">
            <v>26.532000000006519</v>
          </cell>
          <cell r="BL318">
            <v>0</v>
          </cell>
          <cell r="BM318">
            <v>0</v>
          </cell>
          <cell r="BN318">
            <v>9.2199999999720603</v>
          </cell>
          <cell r="BO318">
            <v>40.536000000021886</v>
          </cell>
          <cell r="BP318">
            <v>2.4999999965075403E-2</v>
          </cell>
          <cell r="BQ318">
            <v>4.3699999999953434</v>
          </cell>
          <cell r="BR318">
            <v>511.19899999978952</v>
          </cell>
          <cell r="BS318">
            <v>18.605000000010477</v>
          </cell>
          <cell r="BT318">
            <v>54.222999999998137</v>
          </cell>
          <cell r="BU318">
            <v>67.149000000004889</v>
          </cell>
          <cell r="BV318">
            <v>273.11799999999494</v>
          </cell>
          <cell r="BW318">
            <v>26.477999999988242</v>
          </cell>
          <cell r="BX318">
            <v>17.611000000004424</v>
          </cell>
          <cell r="BY318">
            <v>0</v>
          </cell>
          <cell r="BZ318">
            <v>0</v>
          </cell>
          <cell r="CA318">
            <v>0.91499999997904524</v>
          </cell>
          <cell r="CB318">
            <v>53.095000000001164</v>
          </cell>
          <cell r="CC318">
            <v>5.0000000046566129E-3</v>
          </cell>
          <cell r="CD318">
            <v>0</v>
          </cell>
          <cell r="CE318">
            <v>581.70300000021234</v>
          </cell>
          <cell r="CF318">
            <v>4.385999999998603</v>
          </cell>
          <cell r="CG318">
            <v>33.680000000007567</v>
          </cell>
          <cell r="CH318">
            <v>198.84100000000763</v>
          </cell>
          <cell r="CI318">
            <v>92.022999999993772</v>
          </cell>
          <cell r="CJ318">
            <v>99.89100000000326</v>
          </cell>
          <cell r="CK318">
            <v>34.588000000003376</v>
          </cell>
          <cell r="CL318">
            <v>0</v>
          </cell>
          <cell r="CM318">
            <v>0</v>
          </cell>
          <cell r="CN318">
            <v>24.509999999980209</v>
          </cell>
          <cell r="CO318">
            <v>62.344000000011874</v>
          </cell>
          <cell r="CP318">
            <v>31.439999999973224</v>
          </cell>
          <cell r="CQ318">
            <v>0</v>
          </cell>
          <cell r="CR318">
            <v>487.75599999981932</v>
          </cell>
          <cell r="CS318">
            <v>48.585000000006403</v>
          </cell>
          <cell r="CT318">
            <v>76.059999999997672</v>
          </cell>
          <cell r="CU318">
            <v>7.5180000000036671</v>
          </cell>
          <cell r="CV318">
            <v>100.70600000000559</v>
          </cell>
          <cell r="CW318">
            <v>78.695000000006985</v>
          </cell>
          <cell r="CX318">
            <v>17.73399999999674</v>
          </cell>
          <cell r="CY318">
            <v>5.2660000000032596</v>
          </cell>
          <cell r="CZ318">
            <v>33.610000000000582</v>
          </cell>
          <cell r="DA318">
            <v>-66.625</v>
          </cell>
          <cell r="DB318">
            <v>104.39499999998952</v>
          </cell>
          <cell r="DC318">
            <v>77.641999999992549</v>
          </cell>
          <cell r="DD318">
            <v>4.1699999999837019</v>
          </cell>
          <cell r="DE318">
            <v>491.37900000042282</v>
          </cell>
          <cell r="DF318">
            <v>58.835000000006403</v>
          </cell>
          <cell r="DG318">
            <v>69.64100000000326</v>
          </cell>
          <cell r="DH318">
            <v>32.572999999996682</v>
          </cell>
          <cell r="DI318">
            <v>59.390999999995984</v>
          </cell>
          <cell r="DJ318">
            <v>56.586999999984982</v>
          </cell>
          <cell r="DK318">
            <v>28.322000000000116</v>
          </cell>
          <cell r="DL318">
            <v>0</v>
          </cell>
          <cell r="DM318">
            <v>0</v>
          </cell>
          <cell r="DN318">
            <v>45.888999999966472</v>
          </cell>
          <cell r="DO318">
            <v>100.3059999999823</v>
          </cell>
          <cell r="DP318">
            <v>36.004999999975553</v>
          </cell>
          <cell r="DQ318">
            <v>3.8300000000162981</v>
          </cell>
          <cell r="DR318">
            <v>555.74399999994785</v>
          </cell>
          <cell r="DS318">
            <v>48.919999999998254</v>
          </cell>
          <cell r="DT318">
            <v>65.35899999999674</v>
          </cell>
          <cell r="DU318">
            <v>20.172000000005937</v>
          </cell>
          <cell r="DV318">
            <v>125.17199999999139</v>
          </cell>
          <cell r="DW318">
            <v>23.5</v>
          </cell>
          <cell r="DX318">
            <v>17.51600000000326</v>
          </cell>
          <cell r="DY318">
            <v>12.294999999998254</v>
          </cell>
          <cell r="DZ318">
            <v>0</v>
          </cell>
          <cell r="EA318">
            <v>42.289999999979045</v>
          </cell>
          <cell r="EB318">
            <v>130.84599999999045</v>
          </cell>
          <cell r="EC318">
            <v>60.888999999995576</v>
          </cell>
          <cell r="ED318">
            <v>8.7850000000325963</v>
          </cell>
        </row>
        <row r="319">
          <cell r="C319" t="str">
            <v>Palo Verde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0.14199999999982538</v>
          </cell>
          <cell r="K319">
            <v>9.4150000000008731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175.86999999987893</v>
          </cell>
          <cell r="S319">
            <v>0</v>
          </cell>
          <cell r="T319">
            <v>0</v>
          </cell>
          <cell r="U319">
            <v>0</v>
          </cell>
          <cell r="V319">
            <v>0.75</v>
          </cell>
          <cell r="W319">
            <v>53.069999999992433</v>
          </cell>
          <cell r="X319">
            <v>9.114000000001397</v>
          </cell>
          <cell r="Y319">
            <v>42.64100000000326</v>
          </cell>
          <cell r="Z319">
            <v>18.309999999997672</v>
          </cell>
          <cell r="AA319">
            <v>16.284999999988941</v>
          </cell>
          <cell r="AB319">
            <v>25.220000000001164</v>
          </cell>
          <cell r="AC319">
            <v>0</v>
          </cell>
          <cell r="AD319">
            <v>10.479999999995925</v>
          </cell>
          <cell r="AE319">
            <v>474.41999999992549</v>
          </cell>
          <cell r="AF319">
            <v>2.4099999999743886</v>
          </cell>
          <cell r="AG319">
            <v>36.539999999979045</v>
          </cell>
          <cell r="AH319">
            <v>13.179999999993015</v>
          </cell>
          <cell r="AI319">
            <v>45.560000000055879</v>
          </cell>
          <cell r="AJ319">
            <v>160.79999999998836</v>
          </cell>
          <cell r="AK319">
            <v>0</v>
          </cell>
          <cell r="AL319">
            <v>64.279999999969732</v>
          </cell>
          <cell r="AM319">
            <v>61.35999999998603</v>
          </cell>
          <cell r="AN319">
            <v>74.020000000018626</v>
          </cell>
          <cell r="AO319">
            <v>16.269999999960419</v>
          </cell>
          <cell r="AP319">
            <v>0</v>
          </cell>
          <cell r="AQ319">
            <v>0</v>
          </cell>
          <cell r="AR319">
            <v>17.784999999916181</v>
          </cell>
          <cell r="AS319">
            <v>0</v>
          </cell>
          <cell r="AT319">
            <v>0</v>
          </cell>
          <cell r="AU319">
            <v>0</v>
          </cell>
          <cell r="AV319">
            <v>6.9049999999988358</v>
          </cell>
          <cell r="AW319">
            <v>0.79000000000814907</v>
          </cell>
          <cell r="AX319">
            <v>0</v>
          </cell>
          <cell r="AY319">
            <v>0</v>
          </cell>
          <cell r="AZ319">
            <v>0</v>
          </cell>
          <cell r="BA319">
            <v>7.7650000000139698</v>
          </cell>
          <cell r="BB319">
            <v>2.3249999999970896</v>
          </cell>
          <cell r="BC319">
            <v>0</v>
          </cell>
          <cell r="BD319">
            <v>0</v>
          </cell>
          <cell r="BE319">
            <v>29.361000000033528</v>
          </cell>
          <cell r="BF319">
            <v>0</v>
          </cell>
          <cell r="BG319">
            <v>0</v>
          </cell>
          <cell r="BH319">
            <v>0</v>
          </cell>
          <cell r="BI319">
            <v>17.536000000007334</v>
          </cell>
          <cell r="BJ319">
            <v>3.0599999999976717</v>
          </cell>
          <cell r="BK319">
            <v>0</v>
          </cell>
          <cell r="BL319">
            <v>0.41000000000349246</v>
          </cell>
          <cell r="BM319">
            <v>0</v>
          </cell>
          <cell r="BN319">
            <v>8.3550000000104774</v>
          </cell>
          <cell r="BO319">
            <v>0</v>
          </cell>
          <cell r="BP319">
            <v>0</v>
          </cell>
          <cell r="BQ319">
            <v>0</v>
          </cell>
          <cell r="BR319">
            <v>17.89790000001085</v>
          </cell>
          <cell r="BS319">
            <v>0</v>
          </cell>
          <cell r="BT319">
            <v>0</v>
          </cell>
          <cell r="BU319">
            <v>4.4013999999997395</v>
          </cell>
          <cell r="BV319">
            <v>5.3040000000000873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2.7749999999996362</v>
          </cell>
          <cell r="CB319">
            <v>5.4175000000004729</v>
          </cell>
          <cell r="CC319">
            <v>0</v>
          </cell>
          <cell r="CD319">
            <v>0</v>
          </cell>
          <cell r="CE319">
            <v>18.850000000005821</v>
          </cell>
          <cell r="CF319">
            <v>0</v>
          </cell>
          <cell r="CG319">
            <v>0</v>
          </cell>
          <cell r="CH319">
            <v>6.2890000000006694</v>
          </cell>
          <cell r="CI319">
            <v>12.560999999999694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22.249799999990501</v>
          </cell>
          <cell r="CS319">
            <v>0</v>
          </cell>
          <cell r="CT319">
            <v>5.0898000000006505</v>
          </cell>
          <cell r="CU319">
            <v>13.3125</v>
          </cell>
          <cell r="CV319">
            <v>0.30849999999918509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3.5389999999997599</v>
          </cell>
          <cell r="DB319">
            <v>0</v>
          </cell>
          <cell r="DC319">
            <v>0</v>
          </cell>
          <cell r="DD319">
            <v>0</v>
          </cell>
          <cell r="DE319">
            <v>35.260899999993853</v>
          </cell>
          <cell r="DF319">
            <v>0</v>
          </cell>
          <cell r="DG319">
            <v>5.6940000000004147</v>
          </cell>
          <cell r="DH319">
            <v>5.1666000000004715</v>
          </cell>
          <cell r="DI319">
            <v>16.394100000000435</v>
          </cell>
          <cell r="DJ319">
            <v>0.33200000000033469</v>
          </cell>
          <cell r="DK319">
            <v>0</v>
          </cell>
          <cell r="DL319">
            <v>0</v>
          </cell>
          <cell r="DM319">
            <v>0</v>
          </cell>
          <cell r="DN319">
            <v>4.4183000000002721</v>
          </cell>
          <cell r="DO319">
            <v>3.2559000000001106</v>
          </cell>
          <cell r="DP319">
            <v>0</v>
          </cell>
          <cell r="DQ319">
            <v>0</v>
          </cell>
          <cell r="DR319">
            <v>27.626199999998789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5.819999999999709</v>
          </cell>
          <cell r="DX319">
            <v>0</v>
          </cell>
          <cell r="DY319">
            <v>0</v>
          </cell>
          <cell r="DZ319">
            <v>0</v>
          </cell>
          <cell r="EA319">
            <v>16.575199999999313</v>
          </cell>
          <cell r="EB319">
            <v>5.2309999999997672</v>
          </cell>
          <cell r="EC319">
            <v>0</v>
          </cell>
          <cell r="ED319">
            <v>0</v>
          </cell>
        </row>
        <row r="320">
          <cell r="C320" t="str">
            <v>SP15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C321" t="str">
            <v>Trapped Energy - Curtailment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C322" t="str">
            <v>Trapped Energy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38.273972499999218</v>
          </cell>
          <cell r="AS322">
            <v>0</v>
          </cell>
          <cell r="AT322">
            <v>0</v>
          </cell>
          <cell r="AU322">
            <v>0</v>
          </cell>
          <cell r="AV322">
            <v>32.295175999999628</v>
          </cell>
          <cell r="AW322">
            <v>5.9787964999995893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39.977080000000569</v>
          </cell>
          <cell r="BF322">
            <v>0</v>
          </cell>
          <cell r="BG322">
            <v>0</v>
          </cell>
          <cell r="BH322">
            <v>0</v>
          </cell>
          <cell r="BI322">
            <v>39.977080000000569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75.312634999999318</v>
          </cell>
          <cell r="BS322">
            <v>0</v>
          </cell>
          <cell r="BT322">
            <v>0</v>
          </cell>
          <cell r="BU322">
            <v>7.7654719999991357</v>
          </cell>
          <cell r="BV322">
            <v>54.770060000002559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6.7609899999997651</v>
          </cell>
          <cell r="CC322">
            <v>6.0161129999978584</v>
          </cell>
          <cell r="CD322">
            <v>0</v>
          </cell>
          <cell r="CE322">
            <v>34.684090999997352</v>
          </cell>
          <cell r="CF322">
            <v>0</v>
          </cell>
          <cell r="CG322">
            <v>0</v>
          </cell>
          <cell r="CH322">
            <v>7.5229489999983343</v>
          </cell>
          <cell r="CI322">
            <v>13.704099999999016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13.457042000000001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8.6091311000000132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8.6091311000000132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112.5</v>
          </cell>
          <cell r="G323">
            <v>102.85150000004796</v>
          </cell>
          <cell r="H323">
            <v>437.55000000016298</v>
          </cell>
          <cell r="I323">
            <v>95.559000000008382</v>
          </cell>
          <cell r="J323">
            <v>23.533000000010361</v>
          </cell>
          <cell r="K323">
            <v>84.872699999992619</v>
          </cell>
          <cell r="L323">
            <v>991.48100000002887</v>
          </cell>
          <cell r="M323">
            <v>689.31599999999162</v>
          </cell>
          <cell r="N323">
            <v>590.78600000002189</v>
          </cell>
          <cell r="O323">
            <v>600.42599999991944</v>
          </cell>
          <cell r="P323">
            <v>194.68599999998696</v>
          </cell>
          <cell r="Q323">
            <v>-342.58799999993062</v>
          </cell>
          <cell r="R323">
            <v>2210.1070999996737</v>
          </cell>
          <cell r="S323">
            <v>213.1940000000177</v>
          </cell>
          <cell r="T323">
            <v>131.31599999999162</v>
          </cell>
          <cell r="U323">
            <v>245.21700000000419</v>
          </cell>
          <cell r="V323">
            <v>155.62999999997555</v>
          </cell>
          <cell r="W323">
            <v>310.99710000003688</v>
          </cell>
          <cell r="X323">
            <v>235.97200000000885</v>
          </cell>
          <cell r="Y323">
            <v>731.73300000006566</v>
          </cell>
          <cell r="Z323">
            <v>146.31299999990733</v>
          </cell>
          <cell r="AA323">
            <v>161.04399999999441</v>
          </cell>
          <cell r="AB323">
            <v>339.70600000000559</v>
          </cell>
          <cell r="AC323">
            <v>99.287000000011176</v>
          </cell>
          <cell r="AD323">
            <v>-560.30200000002515</v>
          </cell>
          <cell r="AE323">
            <v>-643.21900000050664</v>
          </cell>
          <cell r="AF323">
            <v>174.47100000013597</v>
          </cell>
          <cell r="AG323">
            <v>136.34999999997672</v>
          </cell>
          <cell r="AH323">
            <v>137.4199999999837</v>
          </cell>
          <cell r="AI323">
            <v>277.61700000008568</v>
          </cell>
          <cell r="AJ323">
            <v>307.25599999993574</v>
          </cell>
          <cell r="AK323">
            <v>253.97600000002421</v>
          </cell>
          <cell r="AL323">
            <v>55.521999999880791</v>
          </cell>
          <cell r="AM323">
            <v>162.49699999997392</v>
          </cell>
          <cell r="AN323">
            <v>150.39600000006612</v>
          </cell>
          <cell r="AO323">
            <v>135.60999999986961</v>
          </cell>
          <cell r="AP323">
            <v>-40.270000000018626</v>
          </cell>
          <cell r="AQ323">
            <v>-2394.064000000013</v>
          </cell>
          <cell r="AR323">
            <v>-2179.1220275005326</v>
          </cell>
          <cell r="AS323">
            <v>99.550000000046566</v>
          </cell>
          <cell r="AT323">
            <v>101.2060000000638</v>
          </cell>
          <cell r="AU323">
            <v>156.76500000001397</v>
          </cell>
          <cell r="AV323">
            <v>248.41417599993292</v>
          </cell>
          <cell r="AW323">
            <v>175.33279650000622</v>
          </cell>
          <cell r="AX323">
            <v>150.51899999997113</v>
          </cell>
          <cell r="AY323">
            <v>-1316.9770000000135</v>
          </cell>
          <cell r="AZ323">
            <v>23.803000000014435</v>
          </cell>
          <cell r="BA323">
            <v>116.28000000002794</v>
          </cell>
          <cell r="BB323">
            <v>251.57000000006519</v>
          </cell>
          <cell r="BC323">
            <v>10.150000000139698</v>
          </cell>
          <cell r="BD323">
            <v>-2195.734999999986</v>
          </cell>
          <cell r="BE323">
            <v>-1790.4879200011492</v>
          </cell>
          <cell r="BF323">
            <v>40.194000000017695</v>
          </cell>
          <cell r="BG323">
            <v>83.442999999970198</v>
          </cell>
          <cell r="BH323">
            <v>166.43300000001909</v>
          </cell>
          <cell r="BI323">
            <v>375.01808000000892</v>
          </cell>
          <cell r="BJ323">
            <v>249.43199999997159</v>
          </cell>
          <cell r="BK323">
            <v>245.3870000000461</v>
          </cell>
          <cell r="BL323">
            <v>-1151.4860000000335</v>
          </cell>
          <cell r="BM323">
            <v>36.87400000001071</v>
          </cell>
          <cell r="BN323">
            <v>85.73499999998603</v>
          </cell>
          <cell r="BO323">
            <v>241.52599999995437</v>
          </cell>
          <cell r="BP323">
            <v>0.47100000001955777</v>
          </cell>
          <cell r="BQ323">
            <v>-2163.515000000014</v>
          </cell>
          <cell r="BR323">
            <v>-257.72046500071883</v>
          </cell>
          <cell r="BS323">
            <v>23.64100000000326</v>
          </cell>
          <cell r="BT323">
            <v>126.50399999995716</v>
          </cell>
          <cell r="BU323">
            <v>476.18187199998647</v>
          </cell>
          <cell r="BV323">
            <v>492.86806000000797</v>
          </cell>
          <cell r="BW323">
            <v>148.63299999997253</v>
          </cell>
          <cell r="BX323">
            <v>171.79700000002049</v>
          </cell>
          <cell r="BY323">
            <v>-25.782000000006519</v>
          </cell>
          <cell r="BZ323">
            <v>59.575999999942724</v>
          </cell>
          <cell r="CA323">
            <v>80.340000000025611</v>
          </cell>
          <cell r="CB323">
            <v>227.24348999990616</v>
          </cell>
          <cell r="CC323">
            <v>6.0571129999589175</v>
          </cell>
          <cell r="CD323">
            <v>-2044.7800000000279</v>
          </cell>
          <cell r="CE323">
            <v>-500.2589090000838</v>
          </cell>
          <cell r="CF323">
            <v>4.385999999998603</v>
          </cell>
          <cell r="CG323">
            <v>96.68400000006659</v>
          </cell>
          <cell r="CH323">
            <v>466.19994900003076</v>
          </cell>
          <cell r="CI323">
            <v>373.87909999996191</v>
          </cell>
          <cell r="CJ323">
            <v>168.5449999999837</v>
          </cell>
          <cell r="CK323">
            <v>106.44300000002841</v>
          </cell>
          <cell r="CL323">
            <v>-101.48800000001211</v>
          </cell>
          <cell r="CM323">
            <v>91.7379999999539</v>
          </cell>
          <cell r="CN323">
            <v>116.88799999997718</v>
          </cell>
          <cell r="CO323">
            <v>180.9610419999226</v>
          </cell>
          <cell r="CP323">
            <v>48.144999999902211</v>
          </cell>
          <cell r="CQ323">
            <v>-2052.640000000014</v>
          </cell>
          <cell r="CR323">
            <v>-1338.4802000001073</v>
          </cell>
          <cell r="CS323">
            <v>61.925000000046566</v>
          </cell>
          <cell r="CT323">
            <v>149.06279999995604</v>
          </cell>
          <cell r="CU323">
            <v>126.76749999995809</v>
          </cell>
          <cell r="CV323">
            <v>2.2295000000740401</v>
          </cell>
          <cell r="CW323">
            <v>155.31100000001607</v>
          </cell>
          <cell r="CX323">
            <v>122.74099999997998</v>
          </cell>
          <cell r="CY323">
            <v>-10.929999999993015</v>
          </cell>
          <cell r="CZ323">
            <v>-145.41600000008475</v>
          </cell>
          <cell r="DA323">
            <v>-337.27400000003399</v>
          </cell>
          <cell r="DB323">
            <v>206.82099999999627</v>
          </cell>
          <cell r="DC323">
            <v>102.20199999999022</v>
          </cell>
          <cell r="DD323">
            <v>-1771.9200000000419</v>
          </cell>
          <cell r="DE323">
            <v>-252.88009999971837</v>
          </cell>
          <cell r="DF323">
            <v>214.05999999999767</v>
          </cell>
          <cell r="DG323">
            <v>170.76799999992363</v>
          </cell>
          <cell r="DH323">
            <v>174.33559999999125</v>
          </cell>
          <cell r="DI323">
            <v>302.52210000000196</v>
          </cell>
          <cell r="DJ323">
            <v>168.90700000003562</v>
          </cell>
          <cell r="DK323">
            <v>154.78000000002794</v>
          </cell>
          <cell r="DL323">
            <v>-98.567000000039116</v>
          </cell>
          <cell r="DM323">
            <v>70.429999999934807</v>
          </cell>
          <cell r="DN323">
            <v>143.38429999991786</v>
          </cell>
          <cell r="DO323">
            <v>190.25089999992633</v>
          </cell>
          <cell r="DP323">
            <v>77.953000000095926</v>
          </cell>
          <cell r="DQ323">
            <v>-1821.7039999999688</v>
          </cell>
          <cell r="DR323">
            <v>-520.15666889958084</v>
          </cell>
          <cell r="DS323">
            <v>113.68899999989662</v>
          </cell>
          <cell r="DT323">
            <v>182.67800000001444</v>
          </cell>
          <cell r="DU323">
            <v>117.37799999996787</v>
          </cell>
          <cell r="DV323">
            <v>230.43699999997625</v>
          </cell>
          <cell r="DW323">
            <v>67.393000000010943</v>
          </cell>
          <cell r="DX323">
            <v>69.887999999918975</v>
          </cell>
          <cell r="DY323">
            <v>-111.16499999997905</v>
          </cell>
          <cell r="DZ323">
            <v>74.809999999997672</v>
          </cell>
          <cell r="EA323">
            <v>199.92433109995909</v>
          </cell>
          <cell r="EB323">
            <v>383.55999999999767</v>
          </cell>
          <cell r="EC323">
            <v>114.76000000000931</v>
          </cell>
          <cell r="ED323">
            <v>-1963.5089999999618</v>
          </cell>
        </row>
        <row r="325">
          <cell r="A325" t="str">
            <v>Total Special Sales For Resale</v>
          </cell>
          <cell r="F325">
            <v>112.5</v>
          </cell>
          <cell r="G325">
            <v>102.85150000010617</v>
          </cell>
          <cell r="H325">
            <v>437.5500000002794</v>
          </cell>
          <cell r="I325">
            <v>95.559000000124797</v>
          </cell>
          <cell r="J325">
            <v>23.533000000054017</v>
          </cell>
          <cell r="K325">
            <v>84.872699999948964</v>
          </cell>
          <cell r="L325">
            <v>991.48100000002887</v>
          </cell>
          <cell r="M325">
            <v>689.3159999998752</v>
          </cell>
          <cell r="N325">
            <v>590.78600000008009</v>
          </cell>
          <cell r="O325">
            <v>600.42599999974482</v>
          </cell>
          <cell r="P325">
            <v>194.68599999998696</v>
          </cell>
          <cell r="Q325">
            <v>-342.58799999998882</v>
          </cell>
          <cell r="R325">
            <v>2210.1071000024676</v>
          </cell>
          <cell r="S325">
            <v>213.1940000000177</v>
          </cell>
          <cell r="T325">
            <v>131.3159999998752</v>
          </cell>
          <cell r="U325">
            <v>245.21699999994598</v>
          </cell>
          <cell r="V325">
            <v>155.62999999994645</v>
          </cell>
          <cell r="W325">
            <v>310.99710000003688</v>
          </cell>
          <cell r="X325">
            <v>235.97200000006706</v>
          </cell>
          <cell r="Y325">
            <v>731.73300000012387</v>
          </cell>
          <cell r="Z325">
            <v>146.31299999996554</v>
          </cell>
          <cell r="AA325">
            <v>161.04399999999441</v>
          </cell>
          <cell r="AB325">
            <v>339.70600000000559</v>
          </cell>
          <cell r="AC325">
            <v>99.287000000011176</v>
          </cell>
          <cell r="AD325">
            <v>-560.30199999990873</v>
          </cell>
          <cell r="AE325">
            <v>-643.21899999957532</v>
          </cell>
          <cell r="AF325">
            <v>174.47100000013597</v>
          </cell>
          <cell r="AG325">
            <v>136.3499999998603</v>
          </cell>
          <cell r="AH325">
            <v>137.42000000004191</v>
          </cell>
          <cell r="AI325">
            <v>277.61700000008568</v>
          </cell>
          <cell r="AJ325">
            <v>307.25599999993574</v>
          </cell>
          <cell r="AK325">
            <v>253.97600000002421</v>
          </cell>
          <cell r="AL325">
            <v>55.521999999880791</v>
          </cell>
          <cell r="AM325">
            <v>162.49699999997392</v>
          </cell>
          <cell r="AN325">
            <v>150.39600000006612</v>
          </cell>
          <cell r="AO325">
            <v>135.60999999986961</v>
          </cell>
          <cell r="AP325">
            <v>-40.270000000018626</v>
          </cell>
          <cell r="AQ325">
            <v>-2394.064000000013</v>
          </cell>
          <cell r="AR325">
            <v>-2179.1220274986699</v>
          </cell>
          <cell r="AS325">
            <v>99.550000000046566</v>
          </cell>
          <cell r="AT325">
            <v>101.2060000000638</v>
          </cell>
          <cell r="AU325">
            <v>156.76500000001397</v>
          </cell>
          <cell r="AV325">
            <v>248.41417599993292</v>
          </cell>
          <cell r="AW325">
            <v>175.33279650000622</v>
          </cell>
          <cell r="AX325">
            <v>150.51899999997113</v>
          </cell>
          <cell r="AY325">
            <v>-1316.9770000000135</v>
          </cell>
          <cell r="AZ325">
            <v>23.803000000014435</v>
          </cell>
          <cell r="BA325">
            <v>116.28000000002794</v>
          </cell>
          <cell r="BB325">
            <v>251.57000000006519</v>
          </cell>
          <cell r="BC325">
            <v>10.150000000139698</v>
          </cell>
          <cell r="BD325">
            <v>-2195.734999999986</v>
          </cell>
          <cell r="BE325">
            <v>-1790.4879199983552</v>
          </cell>
          <cell r="BF325">
            <v>40.194000000017695</v>
          </cell>
          <cell r="BG325">
            <v>83.442999999970198</v>
          </cell>
          <cell r="BH325">
            <v>166.43300000001909</v>
          </cell>
          <cell r="BI325">
            <v>375.01808000000892</v>
          </cell>
          <cell r="BJ325">
            <v>249.43199999997159</v>
          </cell>
          <cell r="BK325">
            <v>245.3870000000461</v>
          </cell>
          <cell r="BL325">
            <v>-1151.4860000000335</v>
          </cell>
          <cell r="BM325">
            <v>36.874000000068918</v>
          </cell>
          <cell r="BN325">
            <v>85.73499999998603</v>
          </cell>
          <cell r="BO325">
            <v>241.52599999995437</v>
          </cell>
          <cell r="BP325">
            <v>0.47100000001955777</v>
          </cell>
          <cell r="BQ325">
            <v>-2163.515000000014</v>
          </cell>
          <cell r="BR325">
            <v>-257.72046500165015</v>
          </cell>
          <cell r="BS325">
            <v>23.641000000061467</v>
          </cell>
          <cell r="BT325">
            <v>126.50399999995716</v>
          </cell>
          <cell r="BU325">
            <v>476.18187199998647</v>
          </cell>
          <cell r="BV325">
            <v>492.86806000000797</v>
          </cell>
          <cell r="BW325">
            <v>148.63299999997253</v>
          </cell>
          <cell r="BX325">
            <v>171.79700000002049</v>
          </cell>
          <cell r="BY325">
            <v>-25.782000000006519</v>
          </cell>
          <cell r="BZ325">
            <v>59.575999999942724</v>
          </cell>
          <cell r="CA325">
            <v>80.340000000025611</v>
          </cell>
          <cell r="CB325">
            <v>227.24348999990616</v>
          </cell>
          <cell r="CC325">
            <v>6.0571129999589175</v>
          </cell>
          <cell r="CD325">
            <v>-2044.7800000000279</v>
          </cell>
          <cell r="CE325">
            <v>-500.2589090000838</v>
          </cell>
          <cell r="CF325">
            <v>4.385999999998603</v>
          </cell>
          <cell r="CG325">
            <v>96.68400000006659</v>
          </cell>
          <cell r="CH325">
            <v>466.19994900003076</v>
          </cell>
          <cell r="CI325">
            <v>373.87909999996191</v>
          </cell>
          <cell r="CJ325">
            <v>168.5449999999837</v>
          </cell>
          <cell r="CK325">
            <v>106.44300000002841</v>
          </cell>
          <cell r="CL325">
            <v>-101.48800000001211</v>
          </cell>
          <cell r="CM325">
            <v>91.7379999999539</v>
          </cell>
          <cell r="CN325">
            <v>116.88799999997718</v>
          </cell>
          <cell r="CO325">
            <v>180.9610419999226</v>
          </cell>
          <cell r="CP325">
            <v>48.144999999902211</v>
          </cell>
          <cell r="CQ325">
            <v>-2052.640000000014</v>
          </cell>
          <cell r="CR325">
            <v>-1338.4802000001073</v>
          </cell>
          <cell r="CS325">
            <v>61.925000000046566</v>
          </cell>
          <cell r="CT325">
            <v>149.06279999995604</v>
          </cell>
          <cell r="CU325">
            <v>126.76749999995809</v>
          </cell>
          <cell r="CV325">
            <v>2.2295000000740401</v>
          </cell>
          <cell r="CW325">
            <v>155.31100000001607</v>
          </cell>
          <cell r="CX325">
            <v>122.74099999997998</v>
          </cell>
          <cell r="CY325">
            <v>-10.929999999993015</v>
          </cell>
          <cell r="CZ325">
            <v>-145.41600000008475</v>
          </cell>
          <cell r="DA325">
            <v>-337.27400000003399</v>
          </cell>
          <cell r="DB325">
            <v>206.82099999999627</v>
          </cell>
          <cell r="DC325">
            <v>102.20199999999022</v>
          </cell>
          <cell r="DD325">
            <v>-1771.9200000000419</v>
          </cell>
          <cell r="DE325">
            <v>-252.88009999971837</v>
          </cell>
          <cell r="DF325">
            <v>214.05999999999767</v>
          </cell>
          <cell r="DG325">
            <v>170.76799999992363</v>
          </cell>
          <cell r="DH325">
            <v>174.33559999999125</v>
          </cell>
          <cell r="DI325">
            <v>302.52210000000196</v>
          </cell>
          <cell r="DJ325">
            <v>168.90700000003562</v>
          </cell>
          <cell r="DK325">
            <v>154.78000000002794</v>
          </cell>
          <cell r="DL325">
            <v>-98.567000000039116</v>
          </cell>
          <cell r="DM325">
            <v>70.429999999934807</v>
          </cell>
          <cell r="DN325">
            <v>143.38429999991786</v>
          </cell>
          <cell r="DO325">
            <v>190.25089999992633</v>
          </cell>
          <cell r="DP325">
            <v>77.953000000095926</v>
          </cell>
          <cell r="DQ325">
            <v>-1821.7039999999688</v>
          </cell>
          <cell r="DR325">
            <v>-520.15666889864951</v>
          </cell>
          <cell r="DS325">
            <v>113.68899999989662</v>
          </cell>
          <cell r="DT325">
            <v>182.67800000001444</v>
          </cell>
          <cell r="DU325">
            <v>117.37799999996787</v>
          </cell>
          <cell r="DV325">
            <v>230.43699999997625</v>
          </cell>
          <cell r="DW325">
            <v>67.393000000010943</v>
          </cell>
          <cell r="DX325">
            <v>69.887999999918975</v>
          </cell>
          <cell r="DY325">
            <v>-111.16499999997905</v>
          </cell>
          <cell r="DZ325">
            <v>74.809999999997672</v>
          </cell>
          <cell r="EA325">
            <v>199.92433109995909</v>
          </cell>
          <cell r="EB325">
            <v>383.55999999999767</v>
          </cell>
          <cell r="EC325">
            <v>114.76000000000931</v>
          </cell>
          <cell r="ED325">
            <v>-1963.5089999999618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A327" t="str">
            <v>Total Requirements</v>
          </cell>
          <cell r="F327">
            <v>112.5</v>
          </cell>
          <cell r="G327">
            <v>102.85150000080466</v>
          </cell>
          <cell r="H327">
            <v>437.54999999981374</v>
          </cell>
          <cell r="I327">
            <v>95.559000000357628</v>
          </cell>
          <cell r="J327">
            <v>23.532999999821186</v>
          </cell>
          <cell r="K327">
            <v>84.872699999250472</v>
          </cell>
          <cell r="L327">
            <v>991.48100000061095</v>
          </cell>
          <cell r="M327">
            <v>689.31600000057369</v>
          </cell>
          <cell r="N327">
            <v>590.78600000031292</v>
          </cell>
          <cell r="O327">
            <v>600.42599999997765</v>
          </cell>
          <cell r="P327">
            <v>194.68599999975413</v>
          </cell>
          <cell r="Q327">
            <v>-342.58800000045449</v>
          </cell>
          <cell r="R327">
            <v>2210.1070999950171</v>
          </cell>
          <cell r="S327">
            <v>213.19400000013411</v>
          </cell>
          <cell r="T327">
            <v>131.31599999964237</v>
          </cell>
          <cell r="U327">
            <v>245.21700000017881</v>
          </cell>
          <cell r="V327">
            <v>155.62999999988824</v>
          </cell>
          <cell r="W327">
            <v>310.99709999933839</v>
          </cell>
          <cell r="X327">
            <v>235.97200000006706</v>
          </cell>
          <cell r="Y327">
            <v>731.73300000093877</v>
          </cell>
          <cell r="Z327">
            <v>146.31300000008196</v>
          </cell>
          <cell r="AA327">
            <v>161.04399999976158</v>
          </cell>
          <cell r="AB327">
            <v>339.70600000023842</v>
          </cell>
          <cell r="AC327">
            <v>99.286999999545515</v>
          </cell>
          <cell r="AD327">
            <v>-560.30200000014156</v>
          </cell>
          <cell r="AE327">
            <v>-643.21900000423193</v>
          </cell>
          <cell r="AF327">
            <v>174.47099999990314</v>
          </cell>
          <cell r="AG327">
            <v>136.34999999962747</v>
          </cell>
          <cell r="AH327">
            <v>137.41999999992549</v>
          </cell>
          <cell r="AI327">
            <v>277.61700000055134</v>
          </cell>
          <cell r="AJ327">
            <v>307.25600000005215</v>
          </cell>
          <cell r="AK327">
            <v>253.97599999979138</v>
          </cell>
          <cell r="AL327">
            <v>55.521999999880791</v>
          </cell>
          <cell r="AM327">
            <v>162.49700000043958</v>
          </cell>
          <cell r="AN327">
            <v>150.39599999971688</v>
          </cell>
          <cell r="AO327">
            <v>135.60999999940395</v>
          </cell>
          <cell r="AP327">
            <v>-40.269999999552965</v>
          </cell>
          <cell r="AQ327">
            <v>-2394.0640000002459</v>
          </cell>
          <cell r="AR327">
            <v>-2179.1220275163651</v>
          </cell>
          <cell r="AS327">
            <v>99.549999999813735</v>
          </cell>
          <cell r="AT327">
            <v>101.20600000023842</v>
          </cell>
          <cell r="AU327">
            <v>156.76500000059605</v>
          </cell>
          <cell r="AV327">
            <v>248.41417599935085</v>
          </cell>
          <cell r="AW327">
            <v>175.33279650006443</v>
          </cell>
          <cell r="AX327">
            <v>150.51899999938905</v>
          </cell>
          <cell r="AY327">
            <v>-1316.9769999999553</v>
          </cell>
          <cell r="AZ327">
            <v>23.802999999374151</v>
          </cell>
          <cell r="BA327">
            <v>116.28000000026077</v>
          </cell>
          <cell r="BB327">
            <v>251.57000000029802</v>
          </cell>
          <cell r="BC327">
            <v>10.150000000372529</v>
          </cell>
          <cell r="BD327">
            <v>-2195.734999999404</v>
          </cell>
          <cell r="BE327">
            <v>-1790.4879200011492</v>
          </cell>
          <cell r="BF327">
            <v>40.19400000013411</v>
          </cell>
          <cell r="BG327">
            <v>83.442999999970198</v>
          </cell>
          <cell r="BH327">
            <v>166.43300000019372</v>
          </cell>
          <cell r="BI327">
            <v>375.0180799998343</v>
          </cell>
          <cell r="BJ327">
            <v>249.4320000000298</v>
          </cell>
          <cell r="BK327">
            <v>245.38700000010431</v>
          </cell>
          <cell r="BL327">
            <v>-1151.4859999995679</v>
          </cell>
          <cell r="BM327">
            <v>36.873999999836087</v>
          </cell>
          <cell r="BN327">
            <v>85.735000000335276</v>
          </cell>
          <cell r="BO327">
            <v>241.52600000053644</v>
          </cell>
          <cell r="BP327">
            <v>0.47099999990314245</v>
          </cell>
          <cell r="BQ327">
            <v>-2163.5149999996647</v>
          </cell>
          <cell r="BR327">
            <v>-257.7204650118947</v>
          </cell>
          <cell r="BS327">
            <v>23.641000000759959</v>
          </cell>
          <cell r="BT327">
            <v>126.50400000065565</v>
          </cell>
          <cell r="BU327">
            <v>476.18187199998647</v>
          </cell>
          <cell r="BV327">
            <v>492.8680600002408</v>
          </cell>
          <cell r="BW327">
            <v>148.63300000037998</v>
          </cell>
          <cell r="BX327">
            <v>171.79700000025332</v>
          </cell>
          <cell r="BY327">
            <v>-25.782000000588596</v>
          </cell>
          <cell r="BZ327">
            <v>59.576000000350177</v>
          </cell>
          <cell r="CA327">
            <v>80.340000000782311</v>
          </cell>
          <cell r="CB327">
            <v>227.24348999932408</v>
          </cell>
          <cell r="CC327">
            <v>6.0571130001917481</v>
          </cell>
          <cell r="CD327">
            <v>-2044.7800000002608</v>
          </cell>
          <cell r="CE327">
            <v>-500.25890900194645</v>
          </cell>
          <cell r="CF327">
            <v>4.3859999999403954</v>
          </cell>
          <cell r="CG327">
            <v>96.684000000357628</v>
          </cell>
          <cell r="CH327">
            <v>466.19994900003076</v>
          </cell>
          <cell r="CI327">
            <v>373.87910000048578</v>
          </cell>
          <cell r="CJ327">
            <v>168.54499999992549</v>
          </cell>
          <cell r="CK327">
            <v>106.4429999999702</v>
          </cell>
          <cell r="CL327">
            <v>-101.48799999989569</v>
          </cell>
          <cell r="CM327">
            <v>91.737999999895692</v>
          </cell>
          <cell r="CN327">
            <v>116.8879999993369</v>
          </cell>
          <cell r="CO327">
            <v>180.96104199998081</v>
          </cell>
          <cell r="CP327">
            <v>48.144999999552965</v>
          </cell>
          <cell r="CQ327">
            <v>-2052.6399999996647</v>
          </cell>
          <cell r="CR327">
            <v>-1338.4802000001073</v>
          </cell>
          <cell r="CS327">
            <v>61.924999999813735</v>
          </cell>
          <cell r="CT327">
            <v>149.0628000004217</v>
          </cell>
          <cell r="CU327">
            <v>126.76750000007451</v>
          </cell>
          <cell r="CV327">
            <v>2.2295000003650784</v>
          </cell>
          <cell r="CW327">
            <v>155.31099999975413</v>
          </cell>
          <cell r="CX327">
            <v>122.74100000038743</v>
          </cell>
          <cell r="CY327">
            <v>-10.929999999701977</v>
          </cell>
          <cell r="CZ327">
            <v>-145.41600000020117</v>
          </cell>
          <cell r="DA327">
            <v>-337.27399999927729</v>
          </cell>
          <cell r="DB327">
            <v>206.82100000046194</v>
          </cell>
          <cell r="DC327">
            <v>102.20200000051409</v>
          </cell>
          <cell r="DD327">
            <v>-1771.9199999999255</v>
          </cell>
          <cell r="DE327">
            <v>-252.88010000437498</v>
          </cell>
          <cell r="DF327">
            <v>214.06000000052154</v>
          </cell>
          <cell r="DG327">
            <v>170.76799999922514</v>
          </cell>
          <cell r="DH327">
            <v>174.33559999987483</v>
          </cell>
          <cell r="DI327">
            <v>302.52209999971092</v>
          </cell>
          <cell r="DJ327">
            <v>168.90699999965727</v>
          </cell>
          <cell r="DK327">
            <v>154.78000000026077</v>
          </cell>
          <cell r="DL327">
            <v>-98.567000000737607</v>
          </cell>
          <cell r="DM327">
            <v>70.430000000633299</v>
          </cell>
          <cell r="DN327">
            <v>143.38430000003427</v>
          </cell>
          <cell r="DO327">
            <v>190.25089999940246</v>
          </cell>
          <cell r="DP327">
            <v>77.95299999974668</v>
          </cell>
          <cell r="DQ327">
            <v>-1821.7039999999106</v>
          </cell>
          <cell r="DR327">
            <v>-520.15666888654232</v>
          </cell>
          <cell r="DS327">
            <v>113.68900000024587</v>
          </cell>
          <cell r="DT327">
            <v>182.67799999937415</v>
          </cell>
          <cell r="DU327">
            <v>117.37800000049174</v>
          </cell>
          <cell r="DV327">
            <v>230.43700000084937</v>
          </cell>
          <cell r="DW327">
            <v>67.393000000156462</v>
          </cell>
          <cell r="DX327">
            <v>69.888000000268221</v>
          </cell>
          <cell r="DY327">
            <v>-111.16500000003725</v>
          </cell>
          <cell r="DZ327">
            <v>74.810000000521541</v>
          </cell>
          <cell r="EA327">
            <v>199.92433109972626</v>
          </cell>
          <cell r="EB327">
            <v>383.55999999959022</v>
          </cell>
          <cell r="EC327">
            <v>114.76000000070781</v>
          </cell>
          <cell r="ED327">
            <v>-1963.5089999996126</v>
          </cell>
        </row>
        <row r="328">
          <cell r="F328" t="str">
            <v>=</v>
          </cell>
          <cell r="G328" t="str">
            <v>=</v>
          </cell>
          <cell r="H328" t="str">
            <v>=</v>
          </cell>
          <cell r="I328" t="str">
            <v>=</v>
          </cell>
          <cell r="J328" t="str">
            <v>=</v>
          </cell>
          <cell r="K328" t="str">
            <v>=</v>
          </cell>
          <cell r="L328" t="str">
            <v>=</v>
          </cell>
          <cell r="M328" t="str">
            <v>=</v>
          </cell>
          <cell r="N328" t="str">
            <v>=</v>
          </cell>
          <cell r="O328" t="str">
            <v>=</v>
          </cell>
          <cell r="P328" t="str">
            <v>=</v>
          </cell>
          <cell r="Q328" t="str">
            <v>=</v>
          </cell>
          <cell r="R328" t="str">
            <v>=</v>
          </cell>
          <cell r="S328" t="str">
            <v>=</v>
          </cell>
          <cell r="T328" t="str">
            <v>=</v>
          </cell>
          <cell r="U328" t="str">
            <v>=</v>
          </cell>
          <cell r="V328" t="str">
            <v>=</v>
          </cell>
          <cell r="W328" t="str">
            <v>=</v>
          </cell>
          <cell r="X328" t="str">
            <v>=</v>
          </cell>
          <cell r="Y328" t="str">
            <v>=</v>
          </cell>
          <cell r="Z328" t="str">
            <v>=</v>
          </cell>
          <cell r="AA328" t="str">
            <v>=</v>
          </cell>
          <cell r="AB328" t="str">
            <v>=</v>
          </cell>
          <cell r="AC328" t="str">
            <v>=</v>
          </cell>
          <cell r="AD328" t="str">
            <v>=</v>
          </cell>
          <cell r="AE328" t="str">
            <v>=</v>
          </cell>
          <cell r="AF328" t="str">
            <v>=</v>
          </cell>
          <cell r="AG328" t="str">
            <v>=</v>
          </cell>
          <cell r="AH328" t="str">
            <v>=</v>
          </cell>
          <cell r="AI328" t="str">
            <v>=</v>
          </cell>
          <cell r="AJ328" t="str">
            <v>=</v>
          </cell>
          <cell r="AK328" t="str">
            <v>=</v>
          </cell>
          <cell r="AL328" t="str">
            <v>=</v>
          </cell>
          <cell r="AM328" t="str">
            <v>=</v>
          </cell>
          <cell r="AN328" t="str">
            <v>=</v>
          </cell>
          <cell r="AO328" t="str">
            <v>=</v>
          </cell>
          <cell r="AP328" t="str">
            <v>=</v>
          </cell>
          <cell r="AQ328" t="str">
            <v>=</v>
          </cell>
          <cell r="AR328" t="str">
            <v>=</v>
          </cell>
          <cell r="AS328" t="str">
            <v>=</v>
          </cell>
          <cell r="AT328" t="str">
            <v>=</v>
          </cell>
          <cell r="AU328" t="str">
            <v>=</v>
          </cell>
          <cell r="AV328" t="str">
            <v>=</v>
          </cell>
          <cell r="AW328" t="str">
            <v>=</v>
          </cell>
          <cell r="AX328" t="str">
            <v>=</v>
          </cell>
          <cell r="AY328" t="str">
            <v>=</v>
          </cell>
          <cell r="AZ328" t="str">
            <v>=</v>
          </cell>
          <cell r="BA328" t="str">
            <v>=</v>
          </cell>
          <cell r="BB328" t="str">
            <v>=</v>
          </cell>
          <cell r="BC328" t="str">
            <v>=</v>
          </cell>
          <cell r="BD328" t="str">
            <v>=</v>
          </cell>
          <cell r="BE328" t="str">
            <v>=</v>
          </cell>
          <cell r="BF328" t="str">
            <v>=</v>
          </cell>
          <cell r="BG328" t="str">
            <v>=</v>
          </cell>
          <cell r="BH328" t="str">
            <v>=</v>
          </cell>
          <cell r="BI328" t="str">
            <v>=</v>
          </cell>
          <cell r="BJ328" t="str">
            <v>=</v>
          </cell>
          <cell r="BK328" t="str">
            <v>=</v>
          </cell>
          <cell r="BL328" t="str">
            <v>=</v>
          </cell>
          <cell r="BM328" t="str">
            <v>=</v>
          </cell>
          <cell r="BN328" t="str">
            <v>=</v>
          </cell>
          <cell r="BO328" t="str">
            <v>=</v>
          </cell>
          <cell r="BP328" t="str">
            <v>=</v>
          </cell>
          <cell r="BQ328" t="str">
            <v>=</v>
          </cell>
          <cell r="BR328" t="str">
            <v>=</v>
          </cell>
          <cell r="BS328" t="str">
            <v>=</v>
          </cell>
          <cell r="BT328" t="str">
            <v>=</v>
          </cell>
          <cell r="BU328" t="str">
            <v>=</v>
          </cell>
          <cell r="BV328" t="str">
            <v>=</v>
          </cell>
          <cell r="BW328" t="str">
            <v>=</v>
          </cell>
          <cell r="BX328" t="str">
            <v>=</v>
          </cell>
          <cell r="BY328" t="str">
            <v>=</v>
          </cell>
          <cell r="BZ328" t="str">
            <v>=</v>
          </cell>
          <cell r="CA328" t="str">
            <v>=</v>
          </cell>
          <cell r="CB328" t="str">
            <v>=</v>
          </cell>
          <cell r="CC328" t="str">
            <v>=</v>
          </cell>
          <cell r="CD328" t="str">
            <v>=</v>
          </cell>
          <cell r="CE328" t="str">
            <v>=</v>
          </cell>
          <cell r="CF328" t="str">
            <v>=</v>
          </cell>
          <cell r="CG328" t="str">
            <v>=</v>
          </cell>
          <cell r="CH328" t="str">
            <v>=</v>
          </cell>
          <cell r="CI328" t="str">
            <v>=</v>
          </cell>
          <cell r="CJ328" t="str">
            <v>=</v>
          </cell>
          <cell r="CK328" t="str">
            <v>=</v>
          </cell>
          <cell r="CL328" t="str">
            <v>=</v>
          </cell>
          <cell r="CM328" t="str">
            <v>=</v>
          </cell>
          <cell r="CN328" t="str">
            <v>=</v>
          </cell>
          <cell r="CO328" t="str">
            <v>=</v>
          </cell>
          <cell r="CP328" t="str">
            <v>=</v>
          </cell>
          <cell r="CQ328" t="str">
            <v>=</v>
          </cell>
          <cell r="CR328" t="str">
            <v>=</v>
          </cell>
          <cell r="CS328" t="str">
            <v>=</v>
          </cell>
          <cell r="CT328" t="str">
            <v>=</v>
          </cell>
          <cell r="CU328" t="str">
            <v>=</v>
          </cell>
          <cell r="CV328" t="str">
            <v>=</v>
          </cell>
          <cell r="CW328" t="str">
            <v>=</v>
          </cell>
          <cell r="CX328" t="str">
            <v>=</v>
          </cell>
          <cell r="CY328" t="str">
            <v>=</v>
          </cell>
          <cell r="CZ328" t="str">
            <v>=</v>
          </cell>
          <cell r="DA328" t="str">
            <v>=</v>
          </cell>
          <cell r="DB328" t="str">
            <v>=</v>
          </cell>
          <cell r="DC328" t="str">
            <v>=</v>
          </cell>
          <cell r="DD328" t="str">
            <v>=</v>
          </cell>
          <cell r="DE328" t="str">
            <v>=</v>
          </cell>
          <cell r="DF328" t="str">
            <v>=</v>
          </cell>
          <cell r="DG328" t="str">
            <v>=</v>
          </cell>
          <cell r="DH328" t="str">
            <v>=</v>
          </cell>
          <cell r="DI328" t="str">
            <v>=</v>
          </cell>
          <cell r="DJ328" t="str">
            <v>=</v>
          </cell>
          <cell r="DK328" t="str">
            <v>=</v>
          </cell>
          <cell r="DL328" t="str">
            <v>=</v>
          </cell>
          <cell r="DM328" t="str">
            <v>=</v>
          </cell>
          <cell r="DN328" t="str">
            <v>=</v>
          </cell>
          <cell r="DO328" t="str">
            <v>=</v>
          </cell>
          <cell r="DP328" t="str">
            <v>=</v>
          </cell>
          <cell r="DQ328" t="str">
            <v>=</v>
          </cell>
          <cell r="DR328" t="str">
            <v>=</v>
          </cell>
          <cell r="DS328" t="str">
            <v>=</v>
          </cell>
          <cell r="DT328" t="str">
            <v>=</v>
          </cell>
          <cell r="DU328" t="str">
            <v>=</v>
          </cell>
          <cell r="DV328" t="str">
            <v>=</v>
          </cell>
          <cell r="DW328" t="str">
            <v>=</v>
          </cell>
          <cell r="DX328" t="str">
            <v>=</v>
          </cell>
          <cell r="DY328" t="str">
            <v>=</v>
          </cell>
          <cell r="DZ328" t="str">
            <v>=</v>
          </cell>
          <cell r="EA328" t="str">
            <v>=</v>
          </cell>
          <cell r="EB328" t="str">
            <v>=</v>
          </cell>
          <cell r="EC328" t="str">
            <v>=</v>
          </cell>
          <cell r="ED328" t="str">
            <v>=</v>
          </cell>
        </row>
        <row r="330">
          <cell r="A330" t="str">
            <v>Purchased Power &amp; Net Interchange</v>
          </cell>
        </row>
        <row r="332">
          <cell r="C332" t="str">
            <v>APS Supplemental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 xml:space="preserve">Combine Hills Wind 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Constellation Seasonal 2013-2016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Deseret Purchase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Douglas PUD Settlement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Soda Lake Geothermal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Gemstate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Hermiston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Hurricane Purchase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IPP Purchase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MagCorp Reserves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Nucor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Old Mill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P4 Production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Pavant III Solar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PGE Cove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Rock River Wind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Small Purchases east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Small Purchases west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Three Buttes Wind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 xml:space="preserve">Top of the World Wind 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Tri-State Purchase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UAMPS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C355" t="str">
            <v>UMPA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C356" t="str">
            <v>Wolverine Creek Wind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61">
          <cell r="C361" t="str">
            <v>QF - Sch37 - UT - Solar T</v>
          </cell>
          <cell r="F361">
            <v>1316.787</v>
          </cell>
          <cell r="G361">
            <v>1473.64</v>
          </cell>
          <cell r="H361">
            <v>2295.116</v>
          </cell>
          <cell r="I361">
            <v>2650.89</v>
          </cell>
          <cell r="J361">
            <v>3068.5970000000002</v>
          </cell>
          <cell r="K361">
            <v>3260.07</v>
          </cell>
          <cell r="L361">
            <v>2950.7660000000001</v>
          </cell>
          <cell r="M361">
            <v>2955.5709999999999</v>
          </cell>
          <cell r="N361">
            <v>2605.3200000000002</v>
          </cell>
          <cell r="O361">
            <v>2112.2469999999998</v>
          </cell>
          <cell r="P361">
            <v>1422.6</v>
          </cell>
          <cell r="Q361">
            <v>1097.5550000000001</v>
          </cell>
          <cell r="R361">
            <v>27073.124</v>
          </cell>
          <cell r="S361">
            <v>1310.2149999999999</v>
          </cell>
          <cell r="T361">
            <v>1466.3040000000001</v>
          </cell>
          <cell r="U361">
            <v>2283.7080000000001</v>
          </cell>
          <cell r="V361">
            <v>2637.63</v>
          </cell>
          <cell r="W361">
            <v>3053.252</v>
          </cell>
          <cell r="X361">
            <v>3243.72</v>
          </cell>
          <cell r="Y361">
            <v>2936.01</v>
          </cell>
          <cell r="Z361">
            <v>2940.8150000000001</v>
          </cell>
          <cell r="AA361">
            <v>2592.3000000000002</v>
          </cell>
          <cell r="AB361">
            <v>2101.614</v>
          </cell>
          <cell r="AC361">
            <v>1415.55</v>
          </cell>
          <cell r="AD361">
            <v>1092.0060000000001</v>
          </cell>
          <cell r="AE361">
            <v>26989.835999999996</v>
          </cell>
          <cell r="AF361">
            <v>1303.6120000000001</v>
          </cell>
          <cell r="AG361">
            <v>1511.0740000000001</v>
          </cell>
          <cell r="AH361">
            <v>2272.2069999999999</v>
          </cell>
          <cell r="AI361">
            <v>2624.52</v>
          </cell>
          <cell r="AJ361">
            <v>3038</v>
          </cell>
          <cell r="AK361">
            <v>3227.55</v>
          </cell>
          <cell r="AL361">
            <v>2921.3159999999998</v>
          </cell>
          <cell r="AM361">
            <v>2926.09</v>
          </cell>
          <cell r="AN361">
            <v>2579.31</v>
          </cell>
          <cell r="AO361">
            <v>2091.136</v>
          </cell>
          <cell r="AP361">
            <v>1408.44</v>
          </cell>
          <cell r="AQ361">
            <v>1086.5809999999999</v>
          </cell>
          <cell r="AR361">
            <v>26803.155999999999</v>
          </cell>
          <cell r="AS361">
            <v>1297.133</v>
          </cell>
          <cell r="AT361">
            <v>1451.7439999999999</v>
          </cell>
          <cell r="AU361">
            <v>2260.8919999999998</v>
          </cell>
          <cell r="AV361">
            <v>2611.38</v>
          </cell>
          <cell r="AW361">
            <v>3022.8409999999999</v>
          </cell>
          <cell r="AX361">
            <v>3211.41</v>
          </cell>
          <cell r="AY361">
            <v>2906.7150000000001</v>
          </cell>
          <cell r="AZ361">
            <v>2911.4580000000001</v>
          </cell>
          <cell r="BA361">
            <v>2566.38</v>
          </cell>
          <cell r="BB361">
            <v>2080.627</v>
          </cell>
          <cell r="BC361">
            <v>1401.42</v>
          </cell>
          <cell r="BD361">
            <v>1081.1559999999999</v>
          </cell>
          <cell r="BE361">
            <v>26668.893</v>
          </cell>
          <cell r="BF361">
            <v>1290.5609999999999</v>
          </cell>
          <cell r="BG361">
            <v>1444.4359999999999</v>
          </cell>
          <cell r="BH361">
            <v>2249.5149999999999</v>
          </cell>
          <cell r="BI361">
            <v>2598.27</v>
          </cell>
          <cell r="BJ361">
            <v>3007.6819999999998</v>
          </cell>
          <cell r="BK361">
            <v>3195.36</v>
          </cell>
          <cell r="BL361">
            <v>2892.2379999999998</v>
          </cell>
          <cell r="BM361">
            <v>2896.9189999999999</v>
          </cell>
          <cell r="BN361">
            <v>2553.5700000000002</v>
          </cell>
          <cell r="BO361">
            <v>2070.2109999999998</v>
          </cell>
          <cell r="BP361">
            <v>1394.4</v>
          </cell>
          <cell r="BQ361">
            <v>1075.731</v>
          </cell>
          <cell r="BR361">
            <v>26535.45</v>
          </cell>
          <cell r="BS361">
            <v>1284.175</v>
          </cell>
          <cell r="BT361">
            <v>1437.212</v>
          </cell>
          <cell r="BU361">
            <v>2238.3240000000001</v>
          </cell>
          <cell r="BV361">
            <v>2585.2800000000002</v>
          </cell>
          <cell r="BW361">
            <v>2992.616</v>
          </cell>
          <cell r="BX361">
            <v>3179.37</v>
          </cell>
          <cell r="BY361">
            <v>2877.6990000000001</v>
          </cell>
          <cell r="BZ361">
            <v>2882.4110000000001</v>
          </cell>
          <cell r="CA361">
            <v>2540.79</v>
          </cell>
          <cell r="CB361">
            <v>2059.857</v>
          </cell>
          <cell r="CC361">
            <v>1387.41</v>
          </cell>
          <cell r="CD361">
            <v>1070.306</v>
          </cell>
          <cell r="CE361">
            <v>26453.876</v>
          </cell>
          <cell r="CF361">
            <v>1277.6959999999999</v>
          </cell>
          <cell r="CG361">
            <v>1481.03</v>
          </cell>
          <cell r="CH361">
            <v>2227.1329999999998</v>
          </cell>
          <cell r="CI361">
            <v>2572.35</v>
          </cell>
          <cell r="CJ361">
            <v>2977.674</v>
          </cell>
          <cell r="CK361">
            <v>3163.47</v>
          </cell>
          <cell r="CL361">
            <v>2863.3150000000001</v>
          </cell>
          <cell r="CM361">
            <v>2868.027</v>
          </cell>
          <cell r="CN361">
            <v>2528.13</v>
          </cell>
          <cell r="CO361">
            <v>2049.627</v>
          </cell>
          <cell r="CP361">
            <v>1380.45</v>
          </cell>
          <cell r="CQ361">
            <v>1064.9739999999999</v>
          </cell>
          <cell r="CR361">
            <v>26271.129000000001</v>
          </cell>
          <cell r="CS361">
            <v>1271.3720000000001</v>
          </cell>
          <cell r="CT361">
            <v>1422.876</v>
          </cell>
          <cell r="CU361">
            <v>2216.0659999999998</v>
          </cell>
          <cell r="CV361">
            <v>2559.48</v>
          </cell>
          <cell r="CW361">
            <v>2962.7939999999999</v>
          </cell>
          <cell r="CX361">
            <v>3147.63</v>
          </cell>
          <cell r="CY361">
            <v>2849.0239999999999</v>
          </cell>
          <cell r="CZ361">
            <v>2853.7049999999999</v>
          </cell>
          <cell r="DA361">
            <v>2515.44</v>
          </cell>
          <cell r="DB361">
            <v>2039.3969999999999</v>
          </cell>
          <cell r="DC361">
            <v>1373.61</v>
          </cell>
          <cell r="DD361">
            <v>1059.7349999999999</v>
          </cell>
          <cell r="DE361">
            <v>26139.537999999997</v>
          </cell>
          <cell r="DF361">
            <v>1265.0170000000001</v>
          </cell>
          <cell r="DG361">
            <v>1415.7639999999999</v>
          </cell>
          <cell r="DH361">
            <v>2204.9369999999999</v>
          </cell>
          <cell r="DI361">
            <v>2546.6999999999998</v>
          </cell>
          <cell r="DJ361">
            <v>2948.0070000000001</v>
          </cell>
          <cell r="DK361">
            <v>3131.88</v>
          </cell>
          <cell r="DL361">
            <v>2834.7640000000001</v>
          </cell>
          <cell r="DM361">
            <v>2839.3519999999999</v>
          </cell>
          <cell r="DN361">
            <v>2502.9299999999998</v>
          </cell>
          <cell r="DO361">
            <v>2029.105</v>
          </cell>
          <cell r="DP361">
            <v>1366.71</v>
          </cell>
          <cell r="DQ361">
            <v>1054.3720000000001</v>
          </cell>
          <cell r="DR361">
            <v>26008.988000000001</v>
          </cell>
          <cell r="DS361">
            <v>1258.662</v>
          </cell>
          <cell r="DT361">
            <v>1408.68</v>
          </cell>
          <cell r="DU361">
            <v>2193.87</v>
          </cell>
          <cell r="DV361">
            <v>2533.98</v>
          </cell>
          <cell r="DW361">
            <v>2933.2510000000002</v>
          </cell>
          <cell r="DX361">
            <v>3116.28</v>
          </cell>
          <cell r="DY361">
            <v>2820.5659999999998</v>
          </cell>
          <cell r="DZ361">
            <v>2825.2159999999999</v>
          </cell>
          <cell r="EA361">
            <v>2490.39</v>
          </cell>
          <cell r="EB361">
            <v>2019.03</v>
          </cell>
          <cell r="EC361">
            <v>1359.93</v>
          </cell>
          <cell r="ED361">
            <v>1049.133</v>
          </cell>
        </row>
        <row r="362">
          <cell r="C362" t="str">
            <v>Curtailment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C363" t="str">
            <v>Net Generation</v>
          </cell>
          <cell r="F363">
            <v>1316.787</v>
          </cell>
          <cell r="G363">
            <v>1473.64</v>
          </cell>
          <cell r="H363">
            <v>2295.116</v>
          </cell>
          <cell r="I363">
            <v>2650.89</v>
          </cell>
          <cell r="J363">
            <v>3068.5970000000002</v>
          </cell>
          <cell r="K363">
            <v>3260.07</v>
          </cell>
          <cell r="L363">
            <v>2950.7660000000001</v>
          </cell>
          <cell r="M363">
            <v>2955.5709999999999</v>
          </cell>
          <cell r="N363">
            <v>2605.3200000000002</v>
          </cell>
          <cell r="O363">
            <v>2112.2469999999998</v>
          </cell>
          <cell r="P363">
            <v>1422.6</v>
          </cell>
          <cell r="Q363">
            <v>1097.5550000000001</v>
          </cell>
          <cell r="R363">
            <v>27073.124</v>
          </cell>
          <cell r="S363">
            <v>1310.2149999999999</v>
          </cell>
          <cell r="T363">
            <v>1466.3040000000001</v>
          </cell>
          <cell r="U363">
            <v>2283.7080000000001</v>
          </cell>
          <cell r="V363">
            <v>2637.63</v>
          </cell>
          <cell r="W363">
            <v>3053.252</v>
          </cell>
          <cell r="X363">
            <v>3243.72</v>
          </cell>
          <cell r="Y363">
            <v>2936.01</v>
          </cell>
          <cell r="Z363">
            <v>2940.8150000000001</v>
          </cell>
          <cell r="AA363">
            <v>2592.3000000000002</v>
          </cell>
          <cell r="AB363">
            <v>2101.614</v>
          </cell>
          <cell r="AC363">
            <v>1415.55</v>
          </cell>
          <cell r="AD363">
            <v>1092.0060000000001</v>
          </cell>
          <cell r="AE363">
            <v>26989.835999999996</v>
          </cell>
          <cell r="AF363">
            <v>1303.6120000000001</v>
          </cell>
          <cell r="AG363">
            <v>1511.0740000000001</v>
          </cell>
          <cell r="AH363">
            <v>2272.2069999999999</v>
          </cell>
          <cell r="AI363">
            <v>2624.52</v>
          </cell>
          <cell r="AJ363">
            <v>3038</v>
          </cell>
          <cell r="AK363">
            <v>3227.55</v>
          </cell>
          <cell r="AL363">
            <v>2921.3159999999998</v>
          </cell>
          <cell r="AM363">
            <v>2926.09</v>
          </cell>
          <cell r="AN363">
            <v>2579.31</v>
          </cell>
          <cell r="AO363">
            <v>2091.136</v>
          </cell>
          <cell r="AP363">
            <v>1408.44</v>
          </cell>
          <cell r="AQ363">
            <v>1086.5809999999999</v>
          </cell>
          <cell r="AR363">
            <v>26803.155999999999</v>
          </cell>
          <cell r="AS363">
            <v>1297.133</v>
          </cell>
          <cell r="AT363">
            <v>1451.7439999999999</v>
          </cell>
          <cell r="AU363">
            <v>2260.8919999999998</v>
          </cell>
          <cell r="AV363">
            <v>2611.38</v>
          </cell>
          <cell r="AW363">
            <v>3022.8409999999999</v>
          </cell>
          <cell r="AX363">
            <v>3211.41</v>
          </cell>
          <cell r="AY363">
            <v>2906.7150000000001</v>
          </cell>
          <cell r="AZ363">
            <v>2911.4580000000001</v>
          </cell>
          <cell r="BA363">
            <v>2566.38</v>
          </cell>
          <cell r="BB363">
            <v>2080.627</v>
          </cell>
          <cell r="BC363">
            <v>1401.42</v>
          </cell>
          <cell r="BD363">
            <v>1081.1559999999999</v>
          </cell>
          <cell r="BE363">
            <v>26668.893</v>
          </cell>
          <cell r="BF363">
            <v>1290.5609999999999</v>
          </cell>
          <cell r="BG363">
            <v>1444.4359999999999</v>
          </cell>
          <cell r="BH363">
            <v>2249.5149999999999</v>
          </cell>
          <cell r="BI363">
            <v>2598.27</v>
          </cell>
          <cell r="BJ363">
            <v>3007.6819999999998</v>
          </cell>
          <cell r="BK363">
            <v>3195.36</v>
          </cell>
          <cell r="BL363">
            <v>2892.2379999999998</v>
          </cell>
          <cell r="BM363">
            <v>2896.9189999999999</v>
          </cell>
          <cell r="BN363">
            <v>2553.5700000000002</v>
          </cell>
          <cell r="BO363">
            <v>2070.2109999999998</v>
          </cell>
          <cell r="BP363">
            <v>1394.4</v>
          </cell>
          <cell r="BQ363">
            <v>1075.731</v>
          </cell>
          <cell r="BR363">
            <v>26535.45</v>
          </cell>
          <cell r="BS363">
            <v>1284.175</v>
          </cell>
          <cell r="BT363">
            <v>1437.212</v>
          </cell>
          <cell r="BU363">
            <v>2238.3240000000001</v>
          </cell>
          <cell r="BV363">
            <v>2585.2800000000002</v>
          </cell>
          <cell r="BW363">
            <v>2992.616</v>
          </cell>
          <cell r="BX363">
            <v>3179.37</v>
          </cell>
          <cell r="BY363">
            <v>2877.6990000000001</v>
          </cell>
          <cell r="BZ363">
            <v>2882.4110000000001</v>
          </cell>
          <cell r="CA363">
            <v>2540.79</v>
          </cell>
          <cell r="CB363">
            <v>2059.857</v>
          </cell>
          <cell r="CC363">
            <v>1387.41</v>
          </cell>
          <cell r="CD363">
            <v>1070.306</v>
          </cell>
          <cell r="CE363">
            <v>26453.876</v>
          </cell>
          <cell r="CF363">
            <v>1277.6959999999999</v>
          </cell>
          <cell r="CG363">
            <v>1481.03</v>
          </cell>
          <cell r="CH363">
            <v>2227.1329999999998</v>
          </cell>
          <cell r="CI363">
            <v>2572.35</v>
          </cell>
          <cell r="CJ363">
            <v>2977.674</v>
          </cell>
          <cell r="CK363">
            <v>3163.47</v>
          </cell>
          <cell r="CL363">
            <v>2863.3150000000001</v>
          </cell>
          <cell r="CM363">
            <v>2868.027</v>
          </cell>
          <cell r="CN363">
            <v>2528.13</v>
          </cell>
          <cell r="CO363">
            <v>2049.627</v>
          </cell>
          <cell r="CP363">
            <v>1380.45</v>
          </cell>
          <cell r="CQ363">
            <v>1064.9739999999999</v>
          </cell>
          <cell r="CR363">
            <v>26271.129000000001</v>
          </cell>
          <cell r="CS363">
            <v>1271.3720000000001</v>
          </cell>
          <cell r="CT363">
            <v>1422.876</v>
          </cell>
          <cell r="CU363">
            <v>2216.0659999999998</v>
          </cell>
          <cell r="CV363">
            <v>2559.48</v>
          </cell>
          <cell r="CW363">
            <v>2962.7939999999999</v>
          </cell>
          <cell r="CX363">
            <v>3147.63</v>
          </cell>
          <cell r="CY363">
            <v>2849.0239999999999</v>
          </cell>
          <cell r="CZ363">
            <v>2853.7049999999999</v>
          </cell>
          <cell r="DA363">
            <v>2515.44</v>
          </cell>
          <cell r="DB363">
            <v>2039.3969999999999</v>
          </cell>
          <cell r="DC363">
            <v>1373.61</v>
          </cell>
          <cell r="DD363">
            <v>1059.7349999999999</v>
          </cell>
          <cell r="DE363">
            <v>26139.537999999997</v>
          </cell>
          <cell r="DF363">
            <v>1265.0170000000001</v>
          </cell>
          <cell r="DG363">
            <v>1415.7639999999999</v>
          </cell>
          <cell r="DH363">
            <v>2204.9369999999999</v>
          </cell>
          <cell r="DI363">
            <v>2546.6999999999998</v>
          </cell>
          <cell r="DJ363">
            <v>2948.0070000000001</v>
          </cell>
          <cell r="DK363">
            <v>3131.88</v>
          </cell>
          <cell r="DL363">
            <v>2834.7640000000001</v>
          </cell>
          <cell r="DM363">
            <v>2839.3519999999999</v>
          </cell>
          <cell r="DN363">
            <v>2502.9299999999998</v>
          </cell>
          <cell r="DO363">
            <v>2029.105</v>
          </cell>
          <cell r="DP363">
            <v>1366.71</v>
          </cell>
          <cell r="DQ363">
            <v>1054.3720000000001</v>
          </cell>
          <cell r="DR363">
            <v>26008.988000000001</v>
          </cell>
          <cell r="DS363">
            <v>1258.662</v>
          </cell>
          <cell r="DT363">
            <v>1408.68</v>
          </cell>
          <cell r="DU363">
            <v>2193.87</v>
          </cell>
          <cell r="DV363">
            <v>2533.98</v>
          </cell>
          <cell r="DW363">
            <v>2933.2510000000002</v>
          </cell>
          <cell r="DX363">
            <v>3116.28</v>
          </cell>
          <cell r="DY363">
            <v>2820.5659999999998</v>
          </cell>
          <cell r="DZ363">
            <v>2825.2159999999999</v>
          </cell>
          <cell r="EA363">
            <v>2490.39</v>
          </cell>
          <cell r="EB363">
            <v>2019.03</v>
          </cell>
          <cell r="EC363">
            <v>1359.93</v>
          </cell>
          <cell r="ED363">
            <v>1049.133</v>
          </cell>
        </row>
        <row r="365">
          <cell r="C365" t="str">
            <v>Potential QFs  -  Central Oregon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West Main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Walla Walla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Clover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PP-GC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Utah North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Utah South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C372" t="str">
            <v>Potential QFs  -  Trona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C373" t="str">
            <v>Potential QFs  -  Wyoming Northeast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5">
          <cell r="C375" t="str">
            <v>QF California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Idaho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Oregon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Utah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QF Washington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C380" t="str">
            <v>QF Wyoming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2">
          <cell r="C382" t="str">
            <v>Biomass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Black Cap II Solar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>Champlin Blue Mtn Wind QF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Chevron Wind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 xml:space="preserve">Douglas County Forest Products QF   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Evergreen BioPower QF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Everpower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First Wind QF Projects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Five Pine Wind QF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Foote Creek II &amp; III Wind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Kennecott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Latigo Wind Park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Sage I &amp; II Solar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Sage III Solar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Boswell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Monticello Wind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Mountain Wind 1 QF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Mountain Wind 2 QF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North Point Wind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OM Power I Geothermal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Orchard Wind Farm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Oregon Sch 37 QFs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Oregon Wind Farm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Pavant Solar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Pioneer Wind Park I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Power County North Wind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Power County South Wind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Roseburg Dillard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Sigurd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Spanish Fork Wind 2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Sunnyside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Glen Canyon A &amp; B Solar QFs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Sweetwater Solar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Tesoro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Three Peaks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Threemile Canyon Wind QF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US Magnesium QF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C419" t="str">
            <v>Utah Pavant Solar I &amp; II QF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Utah Red Hills Solar QF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Utah SunEdison Wind QF Projects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Utah Sch 37 Solar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4">
          <cell r="F424">
            <v>1316.7870000000112</v>
          </cell>
          <cell r="G424">
            <v>1473.6399999999558</v>
          </cell>
          <cell r="H424">
            <v>2295.11599999998</v>
          </cell>
          <cell r="I424">
            <v>2650.8900000000722</v>
          </cell>
          <cell r="J424">
            <v>3068.5970000000088</v>
          </cell>
          <cell r="K424">
            <v>3260.0699999999488</v>
          </cell>
          <cell r="L424">
            <v>2950.7660000000033</v>
          </cell>
          <cell r="M424">
            <v>2955.5709999999963</v>
          </cell>
          <cell r="N424">
            <v>2605.3200000000652</v>
          </cell>
          <cell r="O424">
            <v>2112.2470000000321</v>
          </cell>
          <cell r="P424">
            <v>1422.5999999999767</v>
          </cell>
          <cell r="Q424">
            <v>1097.554999999993</v>
          </cell>
          <cell r="R424">
            <v>27073.123999999836</v>
          </cell>
          <cell r="S424">
            <v>1310.2150000000256</v>
          </cell>
          <cell r="T424">
            <v>1466.3040000000037</v>
          </cell>
          <cell r="U424">
            <v>2283.7079999999842</v>
          </cell>
          <cell r="V424">
            <v>2637.6300000000047</v>
          </cell>
          <cell r="W424">
            <v>3053.2519999999786</v>
          </cell>
          <cell r="X424">
            <v>3243.7200000000885</v>
          </cell>
          <cell r="Y424">
            <v>2936.0100000000093</v>
          </cell>
          <cell r="Z424">
            <v>2940.8150000000605</v>
          </cell>
          <cell r="AA424">
            <v>2592.2999999999884</v>
          </cell>
          <cell r="AB424">
            <v>2101.6140000000014</v>
          </cell>
          <cell r="AC424">
            <v>1415.5499999999884</v>
          </cell>
          <cell r="AD424">
            <v>1092.0059999999939</v>
          </cell>
          <cell r="AE424">
            <v>26989.835999999195</v>
          </cell>
          <cell r="AF424">
            <v>1303.6119999999646</v>
          </cell>
          <cell r="AG424">
            <v>1511.0740000000224</v>
          </cell>
          <cell r="AH424">
            <v>2272.2069999999367</v>
          </cell>
          <cell r="AI424">
            <v>2624.5200000000186</v>
          </cell>
          <cell r="AJ424">
            <v>3038</v>
          </cell>
          <cell r="AK424">
            <v>3227.5499999998137</v>
          </cell>
          <cell r="AL424">
            <v>2921.3159999999916</v>
          </cell>
          <cell r="AM424">
            <v>2926.0899999999674</v>
          </cell>
          <cell r="AN424">
            <v>2579.3099999999395</v>
          </cell>
          <cell r="AO424">
            <v>2091.1360000000568</v>
          </cell>
          <cell r="AP424">
            <v>1408.4400000000023</v>
          </cell>
          <cell r="AQ424">
            <v>1086.5810000000056</v>
          </cell>
          <cell r="AR424">
            <v>26803.155999999493</v>
          </cell>
          <cell r="AS424">
            <v>1297.1329999999725</v>
          </cell>
          <cell r="AT424">
            <v>1451.7440000000061</v>
          </cell>
          <cell r="AU424">
            <v>2260.8919999999925</v>
          </cell>
          <cell r="AV424">
            <v>2611.3799999998882</v>
          </cell>
          <cell r="AW424">
            <v>3022.8410000000149</v>
          </cell>
          <cell r="AX424">
            <v>3211.4100000000326</v>
          </cell>
          <cell r="AY424">
            <v>2906.7149999999674</v>
          </cell>
          <cell r="AZ424">
            <v>2911.4580000001006</v>
          </cell>
          <cell r="BA424">
            <v>2566.3800000000047</v>
          </cell>
          <cell r="BB424">
            <v>2080.6269999999786</v>
          </cell>
          <cell r="BC424">
            <v>1401.4199999999837</v>
          </cell>
          <cell r="BD424">
            <v>1081.155999999959</v>
          </cell>
          <cell r="BE424">
            <v>26668.892999999225</v>
          </cell>
          <cell r="BF424">
            <v>1290.560999999987</v>
          </cell>
          <cell r="BG424">
            <v>1444.435999999987</v>
          </cell>
          <cell r="BH424">
            <v>2249.515000000014</v>
          </cell>
          <cell r="BI424">
            <v>2598.2700000000186</v>
          </cell>
          <cell r="BJ424">
            <v>3007.6819999999134</v>
          </cell>
          <cell r="BK424">
            <v>3195.359999999986</v>
          </cell>
          <cell r="BL424">
            <v>2892.2380000000121</v>
          </cell>
          <cell r="BM424">
            <v>2896.9189999999944</v>
          </cell>
          <cell r="BN424">
            <v>2553.5699999999488</v>
          </cell>
          <cell r="BO424">
            <v>2070.2110000000102</v>
          </cell>
          <cell r="BP424">
            <v>1394.4000000000233</v>
          </cell>
          <cell r="BQ424">
            <v>1075.7309999999707</v>
          </cell>
          <cell r="BR424">
            <v>26535.450000000186</v>
          </cell>
          <cell r="BS424">
            <v>1284.1749999999884</v>
          </cell>
          <cell r="BT424">
            <v>1437.2120000000577</v>
          </cell>
          <cell r="BU424">
            <v>2238.3240000000224</v>
          </cell>
          <cell r="BV424">
            <v>2585.2800000000279</v>
          </cell>
          <cell r="BW424">
            <v>2992.6160000001546</v>
          </cell>
          <cell r="BX424">
            <v>3179.3699999999953</v>
          </cell>
          <cell r="BY424">
            <v>2877.6990000000224</v>
          </cell>
          <cell r="BZ424">
            <v>2882.4109999999637</v>
          </cell>
          <cell r="CA424">
            <v>2540.789999999979</v>
          </cell>
          <cell r="CB424">
            <v>2059.85699999996</v>
          </cell>
          <cell r="CC424">
            <v>1387.4100000000326</v>
          </cell>
          <cell r="CD424">
            <v>1070.3059999999823</v>
          </cell>
          <cell r="CE424">
            <v>26453.876000000164</v>
          </cell>
          <cell r="CF424">
            <v>1277.6959999999963</v>
          </cell>
          <cell r="CG424">
            <v>1481.0299999999115</v>
          </cell>
          <cell r="CH424">
            <v>2227.1330000000307</v>
          </cell>
          <cell r="CI424">
            <v>2572.3499999999767</v>
          </cell>
          <cell r="CJ424">
            <v>2977.6739999998827</v>
          </cell>
          <cell r="CK424">
            <v>3163.4699999999721</v>
          </cell>
          <cell r="CL424">
            <v>2863.3149999999441</v>
          </cell>
          <cell r="CM424">
            <v>2868.0270000000019</v>
          </cell>
          <cell r="CN424">
            <v>2528.1300000000047</v>
          </cell>
          <cell r="CO424">
            <v>2049.627000000095</v>
          </cell>
          <cell r="CP424">
            <v>1380.4500000000116</v>
          </cell>
          <cell r="CQ424">
            <v>1064.9739999999874</v>
          </cell>
          <cell r="CR424">
            <v>26271.128999998793</v>
          </cell>
          <cell r="CS424">
            <v>1271.3719999999739</v>
          </cell>
          <cell r="CT424">
            <v>1422.8759999999893</v>
          </cell>
          <cell r="CU424">
            <v>2216.0659999999916</v>
          </cell>
          <cell r="CV424">
            <v>2559.4799999999814</v>
          </cell>
          <cell r="CW424">
            <v>2962.7939999999944</v>
          </cell>
          <cell r="CX424">
            <v>3147.6300000000047</v>
          </cell>
          <cell r="CY424">
            <v>2849.0239999999758</v>
          </cell>
          <cell r="CZ424">
            <v>2853.7050000000745</v>
          </cell>
          <cell r="DA424">
            <v>2515.4400000000023</v>
          </cell>
          <cell r="DB424">
            <v>2039.3969999999972</v>
          </cell>
          <cell r="DC424">
            <v>1373.609999999986</v>
          </cell>
          <cell r="DD424">
            <v>1059.734999999986</v>
          </cell>
          <cell r="DE424">
            <v>26139.538000000641</v>
          </cell>
          <cell r="DF424">
            <v>1265.0169999999925</v>
          </cell>
          <cell r="DG424">
            <v>1415.7639999999665</v>
          </cell>
          <cell r="DH424">
            <v>2204.936999999918</v>
          </cell>
          <cell r="DI424">
            <v>2546.6999999999534</v>
          </cell>
          <cell r="DJ424">
            <v>2948.0069999999832</v>
          </cell>
          <cell r="DK424">
            <v>3131.8799999998882</v>
          </cell>
          <cell r="DL424">
            <v>2834.7639999999665</v>
          </cell>
          <cell r="DM424">
            <v>2839.3519999999553</v>
          </cell>
          <cell r="DN424">
            <v>2502.9299999999348</v>
          </cell>
          <cell r="DO424">
            <v>2029.1049999999814</v>
          </cell>
          <cell r="DP424">
            <v>1366.710000000021</v>
          </cell>
          <cell r="DQ424">
            <v>1054.3720000000321</v>
          </cell>
          <cell r="DR424">
            <v>26008.987999998964</v>
          </cell>
          <cell r="DS424">
            <v>1258.6620000000112</v>
          </cell>
          <cell r="DT424">
            <v>1408.6800000000512</v>
          </cell>
          <cell r="DU424">
            <v>2193.8699999999953</v>
          </cell>
          <cell r="DV424">
            <v>2533.9799999999814</v>
          </cell>
          <cell r="DW424">
            <v>2933.2509999999311</v>
          </cell>
          <cell r="DX424">
            <v>3116.2800000000279</v>
          </cell>
          <cell r="DY424">
            <v>2820.5659999999916</v>
          </cell>
          <cell r="DZ424">
            <v>2825.2160000000149</v>
          </cell>
          <cell r="EA424">
            <v>2490.390000000014</v>
          </cell>
          <cell r="EB424">
            <v>2019.0300000000279</v>
          </cell>
          <cell r="EC424">
            <v>1359.929999999993</v>
          </cell>
          <cell r="ED424">
            <v>1049.1329999999725</v>
          </cell>
        </row>
        <row r="427">
          <cell r="C427" t="str">
            <v xml:space="preserve">Douglas - Wells 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Grant Reasonable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 xml:space="preserve">Grant Surplus 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Grant - Wanapum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4">
          <cell r="F434">
            <v>1316.7870000000112</v>
          </cell>
          <cell r="G434">
            <v>1473.6399999999558</v>
          </cell>
          <cell r="H434">
            <v>2295.11599999998</v>
          </cell>
          <cell r="I434">
            <v>2650.8900000000722</v>
          </cell>
          <cell r="J434">
            <v>3068.5970000000088</v>
          </cell>
          <cell r="K434">
            <v>3260.0699999999488</v>
          </cell>
          <cell r="L434">
            <v>2950.7660000000033</v>
          </cell>
          <cell r="M434">
            <v>2955.5709999999963</v>
          </cell>
          <cell r="N434">
            <v>2605.3200000000652</v>
          </cell>
          <cell r="O434">
            <v>2112.2470000000321</v>
          </cell>
          <cell r="P434">
            <v>1422.5999999999767</v>
          </cell>
          <cell r="Q434">
            <v>1097.554999999993</v>
          </cell>
          <cell r="R434">
            <v>27073.123999999836</v>
          </cell>
          <cell r="S434">
            <v>1310.2150000000256</v>
          </cell>
          <cell r="T434">
            <v>1466.3040000000037</v>
          </cell>
          <cell r="U434">
            <v>2283.7079999999842</v>
          </cell>
          <cell r="V434">
            <v>2637.6300000000047</v>
          </cell>
          <cell r="W434">
            <v>3053.2519999999786</v>
          </cell>
          <cell r="X434">
            <v>3243.7200000000885</v>
          </cell>
          <cell r="Y434">
            <v>2936.0100000000093</v>
          </cell>
          <cell r="Z434">
            <v>2940.8150000000605</v>
          </cell>
          <cell r="AA434">
            <v>2592.2999999999884</v>
          </cell>
          <cell r="AB434">
            <v>2101.6140000000014</v>
          </cell>
          <cell r="AC434">
            <v>1415.5499999999884</v>
          </cell>
          <cell r="AD434">
            <v>1092.0059999999939</v>
          </cell>
          <cell r="AE434">
            <v>26989.835999999195</v>
          </cell>
          <cell r="AF434">
            <v>1303.6119999999646</v>
          </cell>
          <cell r="AG434">
            <v>1511.0740000000224</v>
          </cell>
          <cell r="AH434">
            <v>2272.2069999999367</v>
          </cell>
          <cell r="AI434">
            <v>2624.5200000000186</v>
          </cell>
          <cell r="AJ434">
            <v>3038</v>
          </cell>
          <cell r="AK434">
            <v>3227.5499999998137</v>
          </cell>
          <cell r="AL434">
            <v>2921.3159999999916</v>
          </cell>
          <cell r="AM434">
            <v>2926.0899999999674</v>
          </cell>
          <cell r="AN434">
            <v>2579.3099999999395</v>
          </cell>
          <cell r="AO434">
            <v>2091.1360000000568</v>
          </cell>
          <cell r="AP434">
            <v>1408.4400000000023</v>
          </cell>
          <cell r="AQ434">
            <v>1086.5810000000056</v>
          </cell>
          <cell r="AR434">
            <v>26803.155999999493</v>
          </cell>
          <cell r="AS434">
            <v>1297.1329999999725</v>
          </cell>
          <cell r="AT434">
            <v>1451.7440000000061</v>
          </cell>
          <cell r="AU434">
            <v>2260.8919999999925</v>
          </cell>
          <cell r="AV434">
            <v>2611.3799999998882</v>
          </cell>
          <cell r="AW434">
            <v>3022.8410000000149</v>
          </cell>
          <cell r="AX434">
            <v>3211.4100000000326</v>
          </cell>
          <cell r="AY434">
            <v>2906.7149999999674</v>
          </cell>
          <cell r="AZ434">
            <v>2911.4580000001006</v>
          </cell>
          <cell r="BA434">
            <v>2566.3800000000047</v>
          </cell>
          <cell r="BB434">
            <v>2080.6269999999786</v>
          </cell>
          <cell r="BC434">
            <v>1401.4199999999837</v>
          </cell>
          <cell r="BD434">
            <v>1081.155999999959</v>
          </cell>
          <cell r="BE434">
            <v>26668.892999999225</v>
          </cell>
          <cell r="BF434">
            <v>1290.560999999987</v>
          </cell>
          <cell r="BG434">
            <v>1444.435999999987</v>
          </cell>
          <cell r="BH434">
            <v>2249.515000000014</v>
          </cell>
          <cell r="BI434">
            <v>2598.2700000000186</v>
          </cell>
          <cell r="BJ434">
            <v>3007.6819999999134</v>
          </cell>
          <cell r="BK434">
            <v>3195.359999999986</v>
          </cell>
          <cell r="BL434">
            <v>2892.2380000000121</v>
          </cell>
          <cell r="BM434">
            <v>2896.9189999999944</v>
          </cell>
          <cell r="BN434">
            <v>2553.5699999999488</v>
          </cell>
          <cell r="BO434">
            <v>2070.2110000000102</v>
          </cell>
          <cell r="BP434">
            <v>1394.4000000000233</v>
          </cell>
          <cell r="BQ434">
            <v>1075.7309999999707</v>
          </cell>
          <cell r="BR434">
            <v>26535.450000000186</v>
          </cell>
          <cell r="BS434">
            <v>1284.1749999999884</v>
          </cell>
          <cell r="BT434">
            <v>1437.2120000000577</v>
          </cell>
          <cell r="BU434">
            <v>2238.3240000000224</v>
          </cell>
          <cell r="BV434">
            <v>2585.2800000000279</v>
          </cell>
          <cell r="BW434">
            <v>2992.6160000001546</v>
          </cell>
          <cell r="BX434">
            <v>3179.3699999999953</v>
          </cell>
          <cell r="BY434">
            <v>2877.6990000000224</v>
          </cell>
          <cell r="BZ434">
            <v>2882.4109999999637</v>
          </cell>
          <cell r="CA434">
            <v>2540.789999999979</v>
          </cell>
          <cell r="CB434">
            <v>2059.85699999996</v>
          </cell>
          <cell r="CC434">
            <v>1387.4100000000326</v>
          </cell>
          <cell r="CD434">
            <v>1070.3059999999823</v>
          </cell>
          <cell r="CE434">
            <v>26453.876000000164</v>
          </cell>
          <cell r="CF434">
            <v>1277.6959999999963</v>
          </cell>
          <cell r="CG434">
            <v>1481.0299999999115</v>
          </cell>
          <cell r="CH434">
            <v>2227.1330000000307</v>
          </cell>
          <cell r="CI434">
            <v>2572.3499999999767</v>
          </cell>
          <cell r="CJ434">
            <v>2977.6739999998827</v>
          </cell>
          <cell r="CK434">
            <v>3163.4699999999721</v>
          </cell>
          <cell r="CL434">
            <v>2863.3149999999441</v>
          </cell>
          <cell r="CM434">
            <v>2868.0270000000019</v>
          </cell>
          <cell r="CN434">
            <v>2528.1300000000047</v>
          </cell>
          <cell r="CO434">
            <v>2049.627000000095</v>
          </cell>
          <cell r="CP434">
            <v>1380.4500000000116</v>
          </cell>
          <cell r="CQ434">
            <v>1064.9739999999874</v>
          </cell>
          <cell r="CR434">
            <v>26271.128999998793</v>
          </cell>
          <cell r="CS434">
            <v>1271.3719999999739</v>
          </cell>
          <cell r="CT434">
            <v>1422.8759999999893</v>
          </cell>
          <cell r="CU434">
            <v>2216.0659999999916</v>
          </cell>
          <cell r="CV434">
            <v>2559.4799999999814</v>
          </cell>
          <cell r="CW434">
            <v>2962.7939999999944</v>
          </cell>
          <cell r="CX434">
            <v>3147.6300000000047</v>
          </cell>
          <cell r="CY434">
            <v>2849.0239999999758</v>
          </cell>
          <cell r="CZ434">
            <v>2853.7050000000745</v>
          </cell>
          <cell r="DA434">
            <v>2515.4400000000023</v>
          </cell>
          <cell r="DB434">
            <v>2039.3969999999972</v>
          </cell>
          <cell r="DC434">
            <v>1373.609999999986</v>
          </cell>
          <cell r="DD434">
            <v>1059.734999999986</v>
          </cell>
          <cell r="DE434">
            <v>26139.538000000641</v>
          </cell>
          <cell r="DF434">
            <v>1265.0169999999925</v>
          </cell>
          <cell r="DG434">
            <v>1415.7639999999665</v>
          </cell>
          <cell r="DH434">
            <v>2204.936999999918</v>
          </cell>
          <cell r="DI434">
            <v>2546.6999999999534</v>
          </cell>
          <cell r="DJ434">
            <v>2948.0069999999832</v>
          </cell>
          <cell r="DK434">
            <v>3131.8799999998882</v>
          </cell>
          <cell r="DL434">
            <v>2834.7639999999665</v>
          </cell>
          <cell r="DM434">
            <v>2839.3519999999553</v>
          </cell>
          <cell r="DN434">
            <v>2502.9299999999348</v>
          </cell>
          <cell r="DO434">
            <v>2029.1049999999814</v>
          </cell>
          <cell r="DP434">
            <v>1366.710000000021</v>
          </cell>
          <cell r="DQ434">
            <v>1054.3720000000321</v>
          </cell>
          <cell r="DR434">
            <v>26008.987999998964</v>
          </cell>
          <cell r="DS434">
            <v>1258.6620000000112</v>
          </cell>
          <cell r="DT434">
            <v>1408.6800000000512</v>
          </cell>
          <cell r="DU434">
            <v>2193.8699999999953</v>
          </cell>
          <cell r="DV434">
            <v>2533.9799999999814</v>
          </cell>
          <cell r="DW434">
            <v>2933.2509999999311</v>
          </cell>
          <cell r="DX434">
            <v>3116.2800000000279</v>
          </cell>
          <cell r="DY434">
            <v>2820.5659999999916</v>
          </cell>
          <cell r="DZ434">
            <v>2825.2160000000149</v>
          </cell>
          <cell r="EA434">
            <v>2490.390000000014</v>
          </cell>
          <cell r="EB434">
            <v>2019.0300000000279</v>
          </cell>
          <cell r="EC434">
            <v>1359.929999999993</v>
          </cell>
          <cell r="ED434">
            <v>1049.1329999999725</v>
          </cell>
        </row>
        <row r="437">
          <cell r="C437" t="str">
            <v>APS Exchange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BPA FC II Wind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BPA FC IV Wind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BPA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BPA So. Idaho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Cowlitz Swift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EWEB FC I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C444" t="str">
            <v>PSCo Exchange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PSCO FC III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C446" t="str">
            <v>Redding Exchange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C447" t="str">
            <v>SCL State Line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2">
          <cell r="C452" t="str">
            <v>COB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Four Corners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Mid Columbia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Mona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Palo Verde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C457" t="str">
            <v>SP15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C458" t="str">
            <v>STF Index Trades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3">
          <cell r="C463" t="str">
            <v>COB</v>
          </cell>
          <cell r="F463">
            <v>0</v>
          </cell>
          <cell r="G463">
            <v>-58.069499999999607</v>
          </cell>
          <cell r="H463">
            <v>-19.71900000000096</v>
          </cell>
          <cell r="I463">
            <v>-25.144000000000233</v>
          </cell>
          <cell r="J463">
            <v>-27.217199999999139</v>
          </cell>
          <cell r="K463">
            <v>-57.682999999989988</v>
          </cell>
          <cell r="L463">
            <v>-189.56140000000596</v>
          </cell>
          <cell r="M463">
            <v>-65.952900000000227</v>
          </cell>
          <cell r="N463">
            <v>-16.917400000000043</v>
          </cell>
          <cell r="O463">
            <v>-7.0078100000000063</v>
          </cell>
          <cell r="P463">
            <v>0</v>
          </cell>
          <cell r="Q463">
            <v>0</v>
          </cell>
          <cell r="R463">
            <v>-676.74947999996948</v>
          </cell>
          <cell r="S463">
            <v>0</v>
          </cell>
          <cell r="T463">
            <v>-45.740999999999985</v>
          </cell>
          <cell r="U463">
            <v>-103.94099999999889</v>
          </cell>
          <cell r="V463">
            <v>-75.31699999999546</v>
          </cell>
          <cell r="W463">
            <v>-211.23099999999977</v>
          </cell>
          <cell r="X463">
            <v>-86.441000000000713</v>
          </cell>
          <cell r="Y463">
            <v>-84.643769999999677</v>
          </cell>
          <cell r="Z463">
            <v>-62.056899999999587</v>
          </cell>
          <cell r="AA463">
            <v>-7.377809999999954</v>
          </cell>
          <cell r="AB463">
            <v>0</v>
          </cell>
          <cell r="AC463">
            <v>0</v>
          </cell>
          <cell r="AD463">
            <v>0</v>
          </cell>
          <cell r="AE463">
            <v>-189.49599999999919</v>
          </cell>
          <cell r="AF463">
            <v>0</v>
          </cell>
          <cell r="AG463">
            <v>-36.486599999999271</v>
          </cell>
          <cell r="AH463">
            <v>-193.51800000000003</v>
          </cell>
          <cell r="AI463">
            <v>-40.006999999999607</v>
          </cell>
          <cell r="AJ463">
            <v>0</v>
          </cell>
          <cell r="AK463">
            <v>-23.109400000000278</v>
          </cell>
          <cell r="AL463">
            <v>128.11160000000018</v>
          </cell>
          <cell r="AM463">
            <v>-24.183599999999387</v>
          </cell>
          <cell r="AN463">
            <v>-0.30300000000011096</v>
          </cell>
          <cell r="AO463">
            <v>0</v>
          </cell>
          <cell r="AP463">
            <v>0</v>
          </cell>
          <cell r="AQ463">
            <v>0</v>
          </cell>
          <cell r="AR463">
            <v>-273.37144999999873</v>
          </cell>
          <cell r="AS463">
            <v>0</v>
          </cell>
          <cell r="AT463">
            <v>0</v>
          </cell>
          <cell r="AU463">
            <v>-85.899699999999939</v>
          </cell>
          <cell r="AV463">
            <v>-97.778699999998935</v>
          </cell>
          <cell r="AW463">
            <v>-35.129100000000108</v>
          </cell>
          <cell r="AX463">
            <v>-9.7618999999999687</v>
          </cell>
          <cell r="AY463">
            <v>-21.867979999999989</v>
          </cell>
          <cell r="AZ463">
            <v>-22.934070000000247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-475.32450000000244</v>
          </cell>
          <cell r="BF463">
            <v>0</v>
          </cell>
          <cell r="BG463">
            <v>0</v>
          </cell>
          <cell r="BH463">
            <v>-269.72360000000117</v>
          </cell>
          <cell r="BI463">
            <v>-77.232899999999063</v>
          </cell>
          <cell r="BJ463">
            <v>-17.679000000000087</v>
          </cell>
          <cell r="BK463">
            <v>-84.472999999999956</v>
          </cell>
          <cell r="BL463">
            <v>-16.243400000000292</v>
          </cell>
          <cell r="BM463">
            <v>-9.9726000000000568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-362.61704400000235</v>
          </cell>
          <cell r="BS463">
            <v>0</v>
          </cell>
          <cell r="BT463">
            <v>-16.125999999999976</v>
          </cell>
          <cell r="BU463">
            <v>-60.012700000001132</v>
          </cell>
          <cell r="BV463">
            <v>-250.91110000000117</v>
          </cell>
          <cell r="BW463">
            <v>-29.139659999999822</v>
          </cell>
          <cell r="BX463">
            <v>-17.725799999999936</v>
          </cell>
          <cell r="BY463">
            <v>38.471479999999929</v>
          </cell>
          <cell r="BZ463">
            <v>-26.875259999999798</v>
          </cell>
          <cell r="CA463">
            <v>-0.29800399999999172</v>
          </cell>
          <cell r="CB463">
            <v>0</v>
          </cell>
          <cell r="CC463">
            <v>0</v>
          </cell>
          <cell r="CD463">
            <v>0</v>
          </cell>
          <cell r="CE463">
            <v>-492.82188899998437</v>
          </cell>
          <cell r="CF463">
            <v>0</v>
          </cell>
          <cell r="CG463">
            <v>0</v>
          </cell>
          <cell r="CH463">
            <v>-25.758100000000923</v>
          </cell>
          <cell r="CI463">
            <v>-202.29670000000624</v>
          </cell>
          <cell r="CJ463">
            <v>-205.72564000000057</v>
          </cell>
          <cell r="CK463">
            <v>-93.979700000000776</v>
          </cell>
          <cell r="CL463">
            <v>49.095260000000053</v>
          </cell>
          <cell r="CM463">
            <v>-13.723080000000209</v>
          </cell>
          <cell r="CN463">
            <v>0</v>
          </cell>
          <cell r="CO463">
            <v>0</v>
          </cell>
          <cell r="CP463">
            <v>-0.43392900000003465</v>
          </cell>
          <cell r="CQ463">
            <v>0</v>
          </cell>
          <cell r="CR463">
            <v>-91.553260000015143</v>
          </cell>
          <cell r="CS463">
            <v>0</v>
          </cell>
          <cell r="CT463">
            <v>-15.476999999999862</v>
          </cell>
          <cell r="CU463">
            <v>-42.959100000000035</v>
          </cell>
          <cell r="CV463">
            <v>317.33599999999569</v>
          </cell>
          <cell r="CW463">
            <v>-192.24169999999867</v>
          </cell>
          <cell r="CX463">
            <v>-153.63940000000366</v>
          </cell>
          <cell r="CY463">
            <v>34.188880000000154</v>
          </cell>
          <cell r="CZ463">
            <v>-26.862769999999955</v>
          </cell>
          <cell r="DA463">
            <v>-0.59016999999994368</v>
          </cell>
          <cell r="DB463">
            <v>-6.1127000000001317</v>
          </cell>
          <cell r="DC463">
            <v>-5.1953000000003158</v>
          </cell>
          <cell r="DD463">
            <v>0</v>
          </cell>
          <cell r="DE463">
            <v>-904.56076600003871</v>
          </cell>
          <cell r="DF463">
            <v>-11.173099999999977</v>
          </cell>
          <cell r="DG463">
            <v>-132.15540000000328</v>
          </cell>
          <cell r="DH463">
            <v>-91.075999999997293</v>
          </cell>
          <cell r="DI463">
            <v>-378.22699999999895</v>
          </cell>
          <cell r="DJ463">
            <v>-151.51920000000064</v>
          </cell>
          <cell r="DK463">
            <v>-108.34490000000005</v>
          </cell>
          <cell r="DL463">
            <v>24.105564000000072</v>
          </cell>
          <cell r="DM463">
            <v>-3.2080999999998312</v>
          </cell>
          <cell r="DN463">
            <v>-6.8302999999996246</v>
          </cell>
          <cell r="DO463">
            <v>-3.0628000000001521</v>
          </cell>
          <cell r="DP463">
            <v>-38.749000000001615</v>
          </cell>
          <cell r="DQ463">
            <v>-4.3205299999999909</v>
          </cell>
          <cell r="DR463">
            <v>-809.59432000000379</v>
          </cell>
          <cell r="DS463">
            <v>-29.486000000000786</v>
          </cell>
          <cell r="DT463">
            <v>-120.12000000000262</v>
          </cell>
          <cell r="DU463">
            <v>-125.88100000000122</v>
          </cell>
          <cell r="DV463">
            <v>-165.07499999999709</v>
          </cell>
          <cell r="DW463">
            <v>-126.78000000000065</v>
          </cell>
          <cell r="DX463">
            <v>-134.73899999999958</v>
          </cell>
          <cell r="DY463">
            <v>41.104250000000093</v>
          </cell>
          <cell r="DZ463">
            <v>-18.576469999999972</v>
          </cell>
          <cell r="EA463">
            <v>-23.382399999999507</v>
          </cell>
          <cell r="EB463">
            <v>-3.031699999999546</v>
          </cell>
          <cell r="EC463">
            <v>-53.450999999999112</v>
          </cell>
          <cell r="ED463">
            <v>-50.175999999999476</v>
          </cell>
        </row>
        <row r="464">
          <cell r="C464" t="str">
            <v>Four Corners</v>
          </cell>
          <cell r="F464">
            <v>-39.834999999999127</v>
          </cell>
          <cell r="G464">
            <v>-364.83599999999569</v>
          </cell>
          <cell r="H464">
            <v>-388.91000000000349</v>
          </cell>
          <cell r="I464">
            <v>-267.98000000003958</v>
          </cell>
          <cell r="J464">
            <v>-171.73999999999069</v>
          </cell>
          <cell r="K464">
            <v>-496.71899999999732</v>
          </cell>
          <cell r="L464">
            <v>-121.375</v>
          </cell>
          <cell r="M464">
            <v>-9.6563999999999623</v>
          </cell>
          <cell r="N464">
            <v>-133.71800000000076</v>
          </cell>
          <cell r="O464">
            <v>-195.72999999999593</v>
          </cell>
          <cell r="P464">
            <v>-80.356899999999769</v>
          </cell>
          <cell r="Q464">
            <v>-78.917999999997846</v>
          </cell>
          <cell r="R464">
            <v>-1743.3266999998596</v>
          </cell>
          <cell r="S464">
            <v>-488.88999999999942</v>
          </cell>
          <cell r="T464">
            <v>-52.759999999994761</v>
          </cell>
          <cell r="U464">
            <v>-152.16000000000349</v>
          </cell>
          <cell r="V464">
            <v>-209.07999999998719</v>
          </cell>
          <cell r="W464">
            <v>-103.9739999999947</v>
          </cell>
          <cell r="X464">
            <v>-82.818999999999505</v>
          </cell>
          <cell r="Y464">
            <v>-81.316499999999905</v>
          </cell>
          <cell r="Z464">
            <v>-18.077200000000062</v>
          </cell>
          <cell r="AA464">
            <v>-167.496000000001</v>
          </cell>
          <cell r="AB464">
            <v>-174.90400000000955</v>
          </cell>
          <cell r="AC464">
            <v>-165.16299999999865</v>
          </cell>
          <cell r="AD464">
            <v>-46.686999999998079</v>
          </cell>
          <cell r="AE464">
            <v>-2128.2473599999794</v>
          </cell>
          <cell r="AF464">
            <v>-286.03700000000026</v>
          </cell>
          <cell r="AG464">
            <v>-81.770000000004075</v>
          </cell>
          <cell r="AH464">
            <v>-151.83000000000175</v>
          </cell>
          <cell r="AI464">
            <v>-512.94999999999709</v>
          </cell>
          <cell r="AJ464">
            <v>-412.45799999999872</v>
          </cell>
          <cell r="AK464">
            <v>-230.33000000000175</v>
          </cell>
          <cell r="AL464">
            <v>-60.268599999999878</v>
          </cell>
          <cell r="AM464">
            <v>-16.171159999999986</v>
          </cell>
          <cell r="AN464">
            <v>-67.100199999999859</v>
          </cell>
          <cell r="AO464">
            <v>-207.46699999999691</v>
          </cell>
          <cell r="AP464">
            <v>-50.74369999999999</v>
          </cell>
          <cell r="AQ464">
            <v>-51.121700000000146</v>
          </cell>
          <cell r="AR464">
            <v>-1807.1015299999854</v>
          </cell>
          <cell r="AS464">
            <v>-28.972999999999956</v>
          </cell>
          <cell r="AT464">
            <v>-296.93399999999383</v>
          </cell>
          <cell r="AU464">
            <v>-274.55500000000757</v>
          </cell>
          <cell r="AV464">
            <v>-515.4600000000064</v>
          </cell>
          <cell r="AW464">
            <v>-204.96299999999974</v>
          </cell>
          <cell r="AX464">
            <v>-55.180899999999951</v>
          </cell>
          <cell r="AY464">
            <v>-44.244149999999991</v>
          </cell>
          <cell r="AZ464">
            <v>0</v>
          </cell>
          <cell r="BA464">
            <v>-66.697799999999916</v>
          </cell>
          <cell r="BB464">
            <v>-309.97099999999773</v>
          </cell>
          <cell r="BC464">
            <v>-10.122680000000003</v>
          </cell>
          <cell r="BD464">
            <v>0</v>
          </cell>
          <cell r="BE464">
            <v>-1230.0900300001376</v>
          </cell>
          <cell r="BF464">
            <v>-5.0610000000001492</v>
          </cell>
          <cell r="BG464">
            <v>-256.05400000000373</v>
          </cell>
          <cell r="BH464">
            <v>158</v>
          </cell>
          <cell r="BI464">
            <v>-295.96499999999651</v>
          </cell>
          <cell r="BJ464">
            <v>-257.16800000000148</v>
          </cell>
          <cell r="BK464">
            <v>-118.88130000000001</v>
          </cell>
          <cell r="BL464">
            <v>-51.480799999999817</v>
          </cell>
          <cell r="BM464">
            <v>-10.279560000000004</v>
          </cell>
          <cell r="BN464">
            <v>-18.278769999999952</v>
          </cell>
          <cell r="BO464">
            <v>-374.91100000000006</v>
          </cell>
          <cell r="BP464">
            <v>-1.0599999999840293E-2</v>
          </cell>
          <cell r="BQ464">
            <v>0</v>
          </cell>
          <cell r="BR464">
            <v>-1098.0126099999179</v>
          </cell>
          <cell r="BS464">
            <v>-14.118200000000002</v>
          </cell>
          <cell r="BT464">
            <v>-170.81999999999971</v>
          </cell>
          <cell r="BU464">
            <v>127.94400000000314</v>
          </cell>
          <cell r="BV464">
            <v>-398.53000000001339</v>
          </cell>
          <cell r="BW464">
            <v>-169.31099999999969</v>
          </cell>
          <cell r="BX464">
            <v>-109.74290000000019</v>
          </cell>
          <cell r="BY464">
            <v>-25.628200000000106</v>
          </cell>
          <cell r="BZ464">
            <v>-6.7953899999999976</v>
          </cell>
          <cell r="CA464">
            <v>-9.7013200000000097</v>
          </cell>
          <cell r="CB464">
            <v>-321.29900000000271</v>
          </cell>
          <cell r="CC464">
            <v>-1.0600000000067666E-2</v>
          </cell>
          <cell r="CD464">
            <v>0</v>
          </cell>
          <cell r="CE464">
            <v>-1243.9674599999562</v>
          </cell>
          <cell r="CF464">
            <v>-9.5290600000000723</v>
          </cell>
          <cell r="CG464">
            <v>-231.23799999999756</v>
          </cell>
          <cell r="CH464">
            <v>-127.60199999999895</v>
          </cell>
          <cell r="CI464">
            <v>-293.26800000000003</v>
          </cell>
          <cell r="CJ464">
            <v>-156.25800000000163</v>
          </cell>
          <cell r="CK464">
            <v>-89.957400000000234</v>
          </cell>
          <cell r="CL464">
            <v>-46.393500000000131</v>
          </cell>
          <cell r="CM464">
            <v>0</v>
          </cell>
          <cell r="CN464">
            <v>-91.023699999999735</v>
          </cell>
          <cell r="CO464">
            <v>-188.66999999999825</v>
          </cell>
          <cell r="CP464">
            <v>-10.027799999999843</v>
          </cell>
          <cell r="CQ464">
            <v>0</v>
          </cell>
          <cell r="CR464">
            <v>-149.85047000000486</v>
          </cell>
          <cell r="CS464">
            <v>-33.014200000000528</v>
          </cell>
          <cell r="CT464">
            <v>-161.53300000000309</v>
          </cell>
          <cell r="CU464">
            <v>-555.8799999999901</v>
          </cell>
          <cell r="CV464">
            <v>345.73500000000058</v>
          </cell>
          <cell r="CW464">
            <v>-181.0570000000007</v>
          </cell>
          <cell r="CX464">
            <v>-68.262000000000626</v>
          </cell>
          <cell r="CY464">
            <v>-38.328199999999924</v>
          </cell>
          <cell r="CZ464">
            <v>198.93593000000001</v>
          </cell>
          <cell r="DA464">
            <v>618.38800000000265</v>
          </cell>
          <cell r="DB464">
            <v>-235.1299999999901</v>
          </cell>
          <cell r="DC464">
            <v>-10.003000000000611</v>
          </cell>
          <cell r="DD464">
            <v>-29.702000000001135</v>
          </cell>
          <cell r="DE464">
            <v>-1946.9293499999912</v>
          </cell>
          <cell r="DF464">
            <v>-44.453999999999724</v>
          </cell>
          <cell r="DG464">
            <v>-169.07000000000698</v>
          </cell>
          <cell r="DH464">
            <v>-161.43999999998778</v>
          </cell>
          <cell r="DI464">
            <v>-781.60000000000582</v>
          </cell>
          <cell r="DJ464">
            <v>-169.78199999999924</v>
          </cell>
          <cell r="DK464">
            <v>-69.354000000000269</v>
          </cell>
          <cell r="DL464">
            <v>-24.670000000000073</v>
          </cell>
          <cell r="DM464">
            <v>-6.354349999999954</v>
          </cell>
          <cell r="DN464">
            <v>-164.72400000000198</v>
          </cell>
          <cell r="DO464">
            <v>-323.30999999999767</v>
          </cell>
          <cell r="DP464">
            <v>-14.976000000002387</v>
          </cell>
          <cell r="DQ464">
            <v>-17.194999999999709</v>
          </cell>
          <cell r="DR464">
            <v>-415.11519999994198</v>
          </cell>
          <cell r="DS464">
            <v>-59.987999999999374</v>
          </cell>
          <cell r="DT464">
            <v>-91.620000000009895</v>
          </cell>
          <cell r="DU464">
            <v>145.94000000000233</v>
          </cell>
          <cell r="DV464">
            <v>396.56300000000192</v>
          </cell>
          <cell r="DW464">
            <v>-153.49300000000039</v>
          </cell>
          <cell r="DX464">
            <v>-80.298999999999978</v>
          </cell>
          <cell r="DY464">
            <v>-38.076199999999972</v>
          </cell>
          <cell r="DZ464">
            <v>0</v>
          </cell>
          <cell r="EA464">
            <v>-96.97899999999936</v>
          </cell>
          <cell r="EB464">
            <v>-427.13999999999942</v>
          </cell>
          <cell r="EC464">
            <v>-10.023000000001048</v>
          </cell>
          <cell r="ED464">
            <v>0</v>
          </cell>
        </row>
        <row r="465">
          <cell r="C465" t="str">
            <v>Mid Columbia</v>
          </cell>
          <cell r="F465">
            <v>-114.22000000000116</v>
          </cell>
          <cell r="G465">
            <v>-12.070000000006985</v>
          </cell>
          <cell r="H465">
            <v>-9.9919999999983702</v>
          </cell>
          <cell r="I465">
            <v>-128.37999999994645</v>
          </cell>
          <cell r="J465">
            <v>-0.13999999989755452</v>
          </cell>
          <cell r="K465">
            <v>-0.55000000004656613</v>
          </cell>
          <cell r="L465">
            <v>-513.75</v>
          </cell>
          <cell r="M465">
            <v>-823.02999999999884</v>
          </cell>
          <cell r="N465">
            <v>-481.07499999999709</v>
          </cell>
          <cell r="O465">
            <v>-612.2960000000021</v>
          </cell>
          <cell r="P465">
            <v>-774.01999999998952</v>
          </cell>
          <cell r="Q465">
            <v>-153.27700000000186</v>
          </cell>
          <cell r="R465">
            <v>-8004.8640000005253</v>
          </cell>
          <cell r="S465">
            <v>-151.83400000000256</v>
          </cell>
          <cell r="T465">
            <v>-643.9199999999837</v>
          </cell>
          <cell r="U465">
            <v>-389.6699999999837</v>
          </cell>
          <cell r="V465">
            <v>-262.20000000006985</v>
          </cell>
          <cell r="W465">
            <v>-353.81000000005588</v>
          </cell>
          <cell r="X465">
            <v>-1273.8399999999674</v>
          </cell>
          <cell r="Y465">
            <v>-643</v>
          </cell>
          <cell r="Z465">
            <v>-1617.0599999999977</v>
          </cell>
          <cell r="AA465">
            <v>-934.70999999999185</v>
          </cell>
          <cell r="AB465">
            <v>-920.13999999998487</v>
          </cell>
          <cell r="AC465">
            <v>-648.58000000000175</v>
          </cell>
          <cell r="AD465">
            <v>-166.09999999999127</v>
          </cell>
          <cell r="AE465">
            <v>-7170.1365999998525</v>
          </cell>
          <cell r="AF465">
            <v>-6.5</v>
          </cell>
          <cell r="AG465">
            <v>-655.63999999998487</v>
          </cell>
          <cell r="AH465">
            <v>-521.73000000003958</v>
          </cell>
          <cell r="AI465">
            <v>-449.38000000000466</v>
          </cell>
          <cell r="AJ465">
            <v>-1208.3800000000047</v>
          </cell>
          <cell r="AK465">
            <v>-1273.2600000000093</v>
          </cell>
          <cell r="AL465">
            <v>58</v>
          </cell>
          <cell r="AM465">
            <v>-1406.9000000000233</v>
          </cell>
          <cell r="AN465">
            <v>-885.76999999998952</v>
          </cell>
          <cell r="AO465">
            <v>-865.31500000000233</v>
          </cell>
          <cell r="AP465">
            <v>-10.947000000000116</v>
          </cell>
          <cell r="AQ465">
            <v>55.68539999999939</v>
          </cell>
          <cell r="AR465">
            <v>-5922.147999999579</v>
          </cell>
          <cell r="AS465">
            <v>0</v>
          </cell>
          <cell r="AT465">
            <v>-390.17999999999302</v>
          </cell>
          <cell r="AU465">
            <v>-948.73999999999069</v>
          </cell>
          <cell r="AV465">
            <v>-632.16000000000349</v>
          </cell>
          <cell r="AW465">
            <v>-1108.6000000000349</v>
          </cell>
          <cell r="AX465">
            <v>-1289.8099999999977</v>
          </cell>
          <cell r="AY465">
            <v>-168.38000000000466</v>
          </cell>
          <cell r="AZ465">
            <v>-1152.8000000000175</v>
          </cell>
          <cell r="BA465">
            <v>-201.13999999999942</v>
          </cell>
          <cell r="BB465">
            <v>-149.99399999999878</v>
          </cell>
          <cell r="BC465">
            <v>-15.3799999999992</v>
          </cell>
          <cell r="BD465">
            <v>135.03600000000006</v>
          </cell>
          <cell r="BE465">
            <v>-5622.6605999998283</v>
          </cell>
          <cell r="BF465">
            <v>0</v>
          </cell>
          <cell r="BG465">
            <v>-349.13000000000466</v>
          </cell>
          <cell r="BH465">
            <v>-1146.9100000000035</v>
          </cell>
          <cell r="BI465">
            <v>-777.39999999999418</v>
          </cell>
          <cell r="BJ465">
            <v>-713.75</v>
          </cell>
          <cell r="BK465">
            <v>-1387.5400000000373</v>
          </cell>
          <cell r="BL465">
            <v>-162.98000000001048</v>
          </cell>
          <cell r="BM465">
            <v>-908.42000000001281</v>
          </cell>
          <cell r="BN465">
            <v>-272.39600000000064</v>
          </cell>
          <cell r="BO465">
            <v>-57.671999999998661</v>
          </cell>
          <cell r="BP465">
            <v>-12.357599999999366</v>
          </cell>
          <cell r="BQ465">
            <v>165.89499999999862</v>
          </cell>
          <cell r="BR465">
            <v>-5677.7772000001278</v>
          </cell>
          <cell r="BS465">
            <v>-2.3671999999996842</v>
          </cell>
          <cell r="BT465">
            <v>-401.75999999999476</v>
          </cell>
          <cell r="BU465">
            <v>-1054.5099999999948</v>
          </cell>
          <cell r="BV465">
            <v>-699.56999999999243</v>
          </cell>
          <cell r="BW465">
            <v>-1101.679999999993</v>
          </cell>
          <cell r="BX465">
            <v>-1235.7800000000279</v>
          </cell>
          <cell r="BY465">
            <v>-187.33000000000175</v>
          </cell>
          <cell r="BZ465">
            <v>-790.35999999998603</v>
          </cell>
          <cell r="CA465">
            <v>-233.25</v>
          </cell>
          <cell r="CB465">
            <v>-107.39699999999721</v>
          </cell>
          <cell r="CC465">
            <v>-21.519000000000233</v>
          </cell>
          <cell r="CD465">
            <v>157.746000000001</v>
          </cell>
          <cell r="CE465">
            <v>-4878.16360000032</v>
          </cell>
          <cell r="CF465">
            <v>-7.0665999999991982</v>
          </cell>
          <cell r="CG465">
            <v>-365</v>
          </cell>
          <cell r="CH465">
            <v>-857.35999999998603</v>
          </cell>
          <cell r="CI465">
            <v>-622.62000000002445</v>
          </cell>
          <cell r="CJ465">
            <v>-1103.8100000000559</v>
          </cell>
          <cell r="CK465">
            <v>-1076.8300000000163</v>
          </cell>
          <cell r="CL465">
            <v>9.1699999999982538</v>
          </cell>
          <cell r="CM465">
            <v>-685.25</v>
          </cell>
          <cell r="CN465">
            <v>-139.59300000000076</v>
          </cell>
          <cell r="CO465">
            <v>-110.71600000000035</v>
          </cell>
          <cell r="CP465">
            <v>-58.507999999999811</v>
          </cell>
          <cell r="CQ465">
            <v>139.42000000000189</v>
          </cell>
          <cell r="CR465">
            <v>-2034.0639999997802</v>
          </cell>
          <cell r="CS465">
            <v>-51.819999999999709</v>
          </cell>
          <cell r="CT465">
            <v>-400.29999999998836</v>
          </cell>
          <cell r="CU465">
            <v>-652.35999999998603</v>
          </cell>
          <cell r="CV465">
            <v>697.87000000002445</v>
          </cell>
          <cell r="CW465">
            <v>-1056.5</v>
          </cell>
          <cell r="CX465">
            <v>-905.28000000002794</v>
          </cell>
          <cell r="CY465">
            <v>196.70699999999488</v>
          </cell>
          <cell r="CZ465">
            <v>490.29999999998836</v>
          </cell>
          <cell r="DA465">
            <v>-84.459999999999127</v>
          </cell>
          <cell r="DB465">
            <v>-515.73999999999069</v>
          </cell>
          <cell r="DC465">
            <v>-140.35699999999633</v>
          </cell>
          <cell r="DD465">
            <v>387.87600000000384</v>
          </cell>
          <cell r="DE465">
            <v>-4488.4109999998473</v>
          </cell>
          <cell r="DF465">
            <v>-31.011999999995169</v>
          </cell>
          <cell r="DG465">
            <v>-335.08000000000175</v>
          </cell>
          <cell r="DH465">
            <v>-1091.960000000021</v>
          </cell>
          <cell r="DI465">
            <v>-68.459999999991851</v>
          </cell>
          <cell r="DJ465">
            <v>-1065.5</v>
          </cell>
          <cell r="DK465">
            <v>-1057.8999999999651</v>
          </cell>
          <cell r="DL465">
            <v>119.78600000000006</v>
          </cell>
          <cell r="DM465">
            <v>-734.16999999999825</v>
          </cell>
          <cell r="DN465">
            <v>-42.773000000001048</v>
          </cell>
          <cell r="DO465">
            <v>-459.44000000000233</v>
          </cell>
          <cell r="DP465">
            <v>-49.74199999999837</v>
          </cell>
          <cell r="DQ465">
            <v>327.84000000000378</v>
          </cell>
          <cell r="DR465">
            <v>-6439.2009999994189</v>
          </cell>
          <cell r="DS465">
            <v>-69.894999999996799</v>
          </cell>
          <cell r="DT465">
            <v>-381.79000000000815</v>
          </cell>
          <cell r="DU465">
            <v>-1382.6599999999744</v>
          </cell>
          <cell r="DV465">
            <v>-1536.7199999999721</v>
          </cell>
          <cell r="DW465">
            <v>-1123.6900000000023</v>
          </cell>
          <cell r="DX465">
            <v>-1224.5599999999977</v>
          </cell>
          <cell r="DY465">
            <v>109.85999999999331</v>
          </cell>
          <cell r="DZ465">
            <v>-893.39999999999418</v>
          </cell>
          <cell r="EA465">
            <v>-30.054000000000087</v>
          </cell>
          <cell r="EB465">
            <v>-117.25</v>
          </cell>
          <cell r="EC465">
            <v>-30.274999999997817</v>
          </cell>
          <cell r="ED465">
            <v>241.23300000000017</v>
          </cell>
        </row>
        <row r="466">
          <cell r="C466" t="str">
            <v>Mona</v>
          </cell>
          <cell r="F466">
            <v>-30.326999999997497</v>
          </cell>
          <cell r="G466">
            <v>-133.82800000000134</v>
          </cell>
          <cell r="H466">
            <v>-61.980999999999767</v>
          </cell>
          <cell r="I466">
            <v>-182.7329999999929</v>
          </cell>
          <cell r="J466">
            <v>-239.74000000000524</v>
          </cell>
          <cell r="K466">
            <v>-108.85599999999977</v>
          </cell>
          <cell r="L466">
            <v>-53.068139999999858</v>
          </cell>
          <cell r="M466">
            <v>-9.8706800000000499</v>
          </cell>
          <cell r="N466">
            <v>-32.700999999999112</v>
          </cell>
          <cell r="O466">
            <v>-34.667999999997846</v>
          </cell>
          <cell r="P466">
            <v>-110.64899999999943</v>
          </cell>
          <cell r="Q466">
            <v>1172.5120000000024</v>
          </cell>
          <cell r="R466">
            <v>178.89111999992747</v>
          </cell>
          <cell r="S466">
            <v>-64.470000000001164</v>
          </cell>
          <cell r="T466">
            <v>-34.792999999997846</v>
          </cell>
          <cell r="U466">
            <v>-55</v>
          </cell>
          <cell r="V466">
            <v>-96.303199999994831</v>
          </cell>
          <cell r="W466">
            <v>-210.57181999999739</v>
          </cell>
          <cell r="X466">
            <v>-105.34325999999965</v>
          </cell>
          <cell r="Y466">
            <v>-37.952600000000075</v>
          </cell>
          <cell r="Z466">
            <v>0</v>
          </cell>
          <cell r="AA466">
            <v>-24.796000000000276</v>
          </cell>
          <cell r="AB466">
            <v>-85.708999999998923</v>
          </cell>
          <cell r="AC466">
            <v>-52.493999999998778</v>
          </cell>
          <cell r="AD466">
            <v>946.32400000000052</v>
          </cell>
          <cell r="AE466">
            <v>-903.66401000000769</v>
          </cell>
          <cell r="AF466">
            <v>-127.73400000000038</v>
          </cell>
          <cell r="AG466">
            <v>-39.069999999999709</v>
          </cell>
          <cell r="AH466">
            <v>-137.58200000000215</v>
          </cell>
          <cell r="AI466">
            <v>-166.75966999999218</v>
          </cell>
          <cell r="AJ466">
            <v>-121.46413999999641</v>
          </cell>
          <cell r="AK466">
            <v>-171.63100000000122</v>
          </cell>
          <cell r="AL466">
            <v>0</v>
          </cell>
          <cell r="AM466">
            <v>0</v>
          </cell>
          <cell r="AN466">
            <v>-24.26299999999992</v>
          </cell>
          <cell r="AO466">
            <v>-106.12200000000121</v>
          </cell>
          <cell r="AP466">
            <v>0</v>
          </cell>
          <cell r="AQ466">
            <v>-9.0381999999999607</v>
          </cell>
          <cell r="AR466">
            <v>-439.41884999998729</v>
          </cell>
          <cell r="AS466">
            <v>-18.429699999999684</v>
          </cell>
          <cell r="AT466">
            <v>-62.769000000000233</v>
          </cell>
          <cell r="AU466">
            <v>-39.567999999999302</v>
          </cell>
          <cell r="AV466">
            <v>-188.62754999999743</v>
          </cell>
          <cell r="AW466">
            <v>-38.388000000000829</v>
          </cell>
          <cell r="AX466">
            <v>-36.994999999999891</v>
          </cell>
          <cell r="AY466">
            <v>0</v>
          </cell>
          <cell r="AZ466">
            <v>0</v>
          </cell>
          <cell r="BA466">
            <v>-26.162099999999782</v>
          </cell>
          <cell r="BB466">
            <v>-28.479499999999462</v>
          </cell>
          <cell r="BC466">
            <v>0</v>
          </cell>
          <cell r="BD466">
            <v>0</v>
          </cell>
          <cell r="BE466">
            <v>-731.08181949995924</v>
          </cell>
          <cell r="BF466">
            <v>-16.505300000000261</v>
          </cell>
          <cell r="BG466">
            <v>-26.712999999999738</v>
          </cell>
          <cell r="BH466">
            <v>-60.373999999996158</v>
          </cell>
          <cell r="BI466">
            <v>-197.33699999999953</v>
          </cell>
          <cell r="BJ466">
            <v>-265.35443999999916</v>
          </cell>
          <cell r="BK466">
            <v>-81.983999999999469</v>
          </cell>
          <cell r="BL466">
            <v>-8.7570794999999997</v>
          </cell>
          <cell r="BM466">
            <v>0</v>
          </cell>
          <cell r="BN466">
            <v>-2.7889999999999873</v>
          </cell>
          <cell r="BO466">
            <v>-62.388400000000729</v>
          </cell>
          <cell r="BP466">
            <v>-2.1199999999907959E-2</v>
          </cell>
          <cell r="BQ466">
            <v>-8.8584000000000742</v>
          </cell>
          <cell r="BR466">
            <v>-178.47892500000307</v>
          </cell>
          <cell r="BS466">
            <v>-17.746300000000247</v>
          </cell>
          <cell r="BT466">
            <v>-69.607490000002144</v>
          </cell>
          <cell r="BU466">
            <v>9.8548999999984517</v>
          </cell>
          <cell r="BV466">
            <v>151.20211000000199</v>
          </cell>
          <cell r="BW466">
            <v>-56.545000000000073</v>
          </cell>
          <cell r="BX466">
            <v>-54.020500000000084</v>
          </cell>
          <cell r="BY466">
            <v>-17.589099999999974</v>
          </cell>
          <cell r="BZ466">
            <v>0</v>
          </cell>
          <cell r="CA466">
            <v>-8.3143000000000029</v>
          </cell>
          <cell r="CB466">
            <v>-115.69174500000099</v>
          </cell>
          <cell r="CC466">
            <v>-2.1500000000060027E-2</v>
          </cell>
          <cell r="CD466">
            <v>0</v>
          </cell>
          <cell r="CE466">
            <v>-398.84849600002053</v>
          </cell>
          <cell r="CF466">
            <v>-29.071000000000367</v>
          </cell>
          <cell r="CG466">
            <v>-32.462999999999738</v>
          </cell>
          <cell r="CH466">
            <v>80.582000000002154</v>
          </cell>
          <cell r="CI466">
            <v>-195.10774099999981</v>
          </cell>
          <cell r="CJ466">
            <v>-71.15387500000179</v>
          </cell>
          <cell r="CK466">
            <v>-27.377999999999702</v>
          </cell>
          <cell r="CL466">
            <v>0</v>
          </cell>
          <cell r="CM466">
            <v>0</v>
          </cell>
          <cell r="CN466">
            <v>-6.2145999999997912</v>
          </cell>
          <cell r="CO466">
            <v>-107.44628000000012</v>
          </cell>
          <cell r="CP466">
            <v>-10.596000000001368</v>
          </cell>
          <cell r="CQ466">
            <v>0</v>
          </cell>
          <cell r="CR466">
            <v>-120.02480799998739</v>
          </cell>
          <cell r="CS466">
            <v>-47.547999999999774</v>
          </cell>
          <cell r="CT466">
            <v>-32.139999999999418</v>
          </cell>
          <cell r="CU466">
            <v>-67.309000000001106</v>
          </cell>
          <cell r="CV466">
            <v>178.63532999999734</v>
          </cell>
          <cell r="CW466">
            <v>-32.962987999999314</v>
          </cell>
          <cell r="CX466">
            <v>-80.310100000000602</v>
          </cell>
          <cell r="CY466">
            <v>-16.907049999999913</v>
          </cell>
          <cell r="CZ466">
            <v>0</v>
          </cell>
          <cell r="DA466">
            <v>115.22600000000057</v>
          </cell>
          <cell r="DB466">
            <v>-80.751999999998588</v>
          </cell>
          <cell r="DC466">
            <v>-52.109000000000378</v>
          </cell>
          <cell r="DD466">
            <v>-3.8479999999999563</v>
          </cell>
          <cell r="DE466">
            <v>-481.4672600000049</v>
          </cell>
          <cell r="DF466">
            <v>-95.974999999998545</v>
          </cell>
          <cell r="DG466">
            <v>-49.75</v>
          </cell>
          <cell r="DH466">
            <v>44.166899999996531</v>
          </cell>
          <cell r="DI466">
            <v>-105.25130000000354</v>
          </cell>
          <cell r="DJ466">
            <v>-49.44800000000032</v>
          </cell>
          <cell r="DK466">
            <v>-86.572000000000116</v>
          </cell>
          <cell r="DL466">
            <v>-9.9572200000000066</v>
          </cell>
          <cell r="DM466">
            <v>0</v>
          </cell>
          <cell r="DN466">
            <v>-9.1684000000000196</v>
          </cell>
          <cell r="DO466">
            <v>-81.149239999998827</v>
          </cell>
          <cell r="DP466">
            <v>-29.912000000000262</v>
          </cell>
          <cell r="DQ466">
            <v>-8.4509999999991123</v>
          </cell>
          <cell r="DR466">
            <v>-617.91194999995059</v>
          </cell>
          <cell r="DS466">
            <v>-45.693000000002939</v>
          </cell>
          <cell r="DT466">
            <v>-38.654999999998836</v>
          </cell>
          <cell r="DU466">
            <v>-62.335999999995693</v>
          </cell>
          <cell r="DV466">
            <v>-212.00829000000158</v>
          </cell>
          <cell r="DW466">
            <v>-88.983999999998559</v>
          </cell>
          <cell r="DX466">
            <v>-31.248499999999694</v>
          </cell>
          <cell r="DY466">
            <v>0</v>
          </cell>
          <cell r="DZ466">
            <v>0</v>
          </cell>
          <cell r="EA466">
            <v>-0.6069999999999709</v>
          </cell>
          <cell r="EB466">
            <v>-62.379159999998592</v>
          </cell>
          <cell r="EC466">
            <v>-72.076000000000931</v>
          </cell>
          <cell r="ED466">
            <v>-3.9249999999992724</v>
          </cell>
        </row>
        <row r="467">
          <cell r="C467" t="str">
            <v>Palo Verde</v>
          </cell>
          <cell r="F467">
            <v>-74.539999999979045</v>
          </cell>
          <cell r="G467">
            <v>-67.779999999969732</v>
          </cell>
          <cell r="H467">
            <v>-72.379999999946449</v>
          </cell>
          <cell r="I467">
            <v>-54.101999999998952</v>
          </cell>
          <cell r="J467">
            <v>-159.54000000000815</v>
          </cell>
          <cell r="K467">
            <v>0</v>
          </cell>
          <cell r="L467">
            <v>-56.349999999976717</v>
          </cell>
          <cell r="M467">
            <v>-43.979999999981374</v>
          </cell>
          <cell r="N467">
            <v>-129.70000000001164</v>
          </cell>
          <cell r="O467">
            <v>-36.214999999996508</v>
          </cell>
          <cell r="P467">
            <v>0</v>
          </cell>
          <cell r="Q467">
            <v>-4.6799999999930151</v>
          </cell>
          <cell r="R467">
            <v>-583.98600000003353</v>
          </cell>
          <cell r="S467">
            <v>-62.645000000004075</v>
          </cell>
          <cell r="T467">
            <v>-33.360000000015134</v>
          </cell>
          <cell r="U467">
            <v>-23.199999999982538</v>
          </cell>
          <cell r="V467">
            <v>-87.42699999999968</v>
          </cell>
          <cell r="W467">
            <v>-313.3289999999979</v>
          </cell>
          <cell r="X467">
            <v>0</v>
          </cell>
          <cell r="Y467">
            <v>-13.283999999999651</v>
          </cell>
          <cell r="Z467">
            <v>-34.578000000001339</v>
          </cell>
          <cell r="AA467">
            <v>-16.163000000000466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-4.9369980000001306</v>
          </cell>
          <cell r="BS467">
            <v>0</v>
          </cell>
          <cell r="BT467">
            <v>0</v>
          </cell>
          <cell r="BU467">
            <v>0</v>
          </cell>
          <cell r="BV467">
            <v>-0.59999799999999937</v>
          </cell>
          <cell r="BW467">
            <v>-2.4369999999999976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-1.9000000000000057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-3.1233200000001489</v>
          </cell>
          <cell r="CS467">
            <v>0</v>
          </cell>
          <cell r="CT467">
            <v>0</v>
          </cell>
          <cell r="CU467">
            <v>-1.9000400000001036</v>
          </cell>
          <cell r="CV467">
            <v>0</v>
          </cell>
          <cell r="CW467">
            <v>-1.2232800000000026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-22.443891999999778</v>
          </cell>
          <cell r="DF467">
            <v>0</v>
          </cell>
          <cell r="DG467">
            <v>-4.0824000000000069</v>
          </cell>
          <cell r="DH467">
            <v>0</v>
          </cell>
          <cell r="DI467">
            <v>-1.8999900000000025</v>
          </cell>
          <cell r="DJ467">
            <v>-1.7369959999999907</v>
          </cell>
          <cell r="DK467">
            <v>0</v>
          </cell>
          <cell r="DL467">
            <v>0</v>
          </cell>
          <cell r="DM467">
            <v>-1.3195759999999979</v>
          </cell>
          <cell r="DN467">
            <v>-11.504930000000002</v>
          </cell>
          <cell r="DO467">
            <v>-1.9000000000000057</v>
          </cell>
          <cell r="DP467">
            <v>0</v>
          </cell>
          <cell r="DQ467">
            <v>0</v>
          </cell>
          <cell r="DR467">
            <v>-6.9061500000002525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-6.9061500000000251</v>
          </cell>
          <cell r="EB467">
            <v>0</v>
          </cell>
          <cell r="EC467">
            <v>0</v>
          </cell>
          <cell r="ED467">
            <v>0</v>
          </cell>
        </row>
        <row r="468">
          <cell r="C468" t="str">
            <v>SP15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C469" t="str">
            <v>Emergency Purchases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1">
          <cell r="F471">
            <v>-258.92199999990407</v>
          </cell>
          <cell r="G471">
            <v>-636.58349999994971</v>
          </cell>
          <cell r="H471">
            <v>-552.98199999995995</v>
          </cell>
          <cell r="I471">
            <v>-658.33899999991991</v>
          </cell>
          <cell r="J471">
            <v>-598.37719999998808</v>
          </cell>
          <cell r="K471">
            <v>-663.80799999996088</v>
          </cell>
          <cell r="L471">
            <v>-934.10453999997117</v>
          </cell>
          <cell r="M471">
            <v>-952.48997999995481</v>
          </cell>
          <cell r="N471">
            <v>-794.11139999999432</v>
          </cell>
          <cell r="O471">
            <v>-885.91680999996606</v>
          </cell>
          <cell r="P471">
            <v>-965.02590000000782</v>
          </cell>
          <cell r="Q471">
            <v>935.63699999998789</v>
          </cell>
          <cell r="R471">
            <v>-10830.035059999675</v>
          </cell>
          <cell r="S471">
            <v>-767.83900000000722</v>
          </cell>
          <cell r="T471">
            <v>-810.57399999990594</v>
          </cell>
          <cell r="U471">
            <v>-723.97099999990314</v>
          </cell>
          <cell r="V471">
            <v>-730.32720000005793</v>
          </cell>
          <cell r="W471">
            <v>-1192.9158200001111</v>
          </cell>
          <cell r="X471">
            <v>-1548.4432599999709</v>
          </cell>
          <cell r="Y471">
            <v>-860.19686999998521</v>
          </cell>
          <cell r="Z471">
            <v>-1731.772100000002</v>
          </cell>
          <cell r="AA471">
            <v>-1150.5428099999845</v>
          </cell>
          <cell r="AB471">
            <v>-1180.7529999999679</v>
          </cell>
          <cell r="AC471">
            <v>-866.23699999999371</v>
          </cell>
          <cell r="AD471">
            <v>733.53700000001118</v>
          </cell>
          <cell r="AE471">
            <v>-10391.543969999533</v>
          </cell>
          <cell r="AF471">
            <v>-420.27100000000064</v>
          </cell>
          <cell r="AG471">
            <v>-812.96659999998519</v>
          </cell>
          <cell r="AH471">
            <v>-1004.660000000149</v>
          </cell>
          <cell r="AI471">
            <v>-1169.096669999999</v>
          </cell>
          <cell r="AJ471">
            <v>-1742.302139999927</v>
          </cell>
          <cell r="AK471">
            <v>-1698.3304000000935</v>
          </cell>
          <cell r="AL471">
            <v>125.84299999999348</v>
          </cell>
          <cell r="AM471">
            <v>-1447.2547599999816</v>
          </cell>
          <cell r="AN471">
            <v>-977.43619999999646</v>
          </cell>
          <cell r="AO471">
            <v>-1178.9039999999804</v>
          </cell>
          <cell r="AP471">
            <v>-61.690699999999197</v>
          </cell>
          <cell r="AQ471">
            <v>-4.4745000000020809</v>
          </cell>
          <cell r="AR471">
            <v>-8442.0398299999069</v>
          </cell>
          <cell r="AS471">
            <v>-47.402699999998731</v>
          </cell>
          <cell r="AT471">
            <v>-749.88300000000163</v>
          </cell>
          <cell r="AU471">
            <v>-1348.7627000000211</v>
          </cell>
          <cell r="AV471">
            <v>-1434.0262500000536</v>
          </cell>
          <cell r="AW471">
            <v>-1387.0801000000793</v>
          </cell>
          <cell r="AX471">
            <v>-1391.7478000000119</v>
          </cell>
          <cell r="AY471">
            <v>-234.49212999999872</v>
          </cell>
          <cell r="AZ471">
            <v>-1175.7340700000059</v>
          </cell>
          <cell r="BA471">
            <v>-293.99989999999525</v>
          </cell>
          <cell r="BB471">
            <v>-488.44449999999779</v>
          </cell>
          <cell r="BC471">
            <v>-25.5026799999996</v>
          </cell>
          <cell r="BD471">
            <v>135.03600000000006</v>
          </cell>
          <cell r="BE471">
            <v>-8059.1569494998548</v>
          </cell>
          <cell r="BF471">
            <v>-21.566299999998591</v>
          </cell>
          <cell r="BG471">
            <v>-631.89699999999721</v>
          </cell>
          <cell r="BH471">
            <v>-1319.0076000000117</v>
          </cell>
          <cell r="BI471">
            <v>-1347.9348999999929</v>
          </cell>
          <cell r="BJ471">
            <v>-1253.9514399999753</v>
          </cell>
          <cell r="BK471">
            <v>-1672.8783000000403</v>
          </cell>
          <cell r="BL471">
            <v>-239.46127950001392</v>
          </cell>
          <cell r="BM471">
            <v>-928.67216000001645</v>
          </cell>
          <cell r="BN471">
            <v>-293.46377000000211</v>
          </cell>
          <cell r="BO471">
            <v>-494.97140000000945</v>
          </cell>
          <cell r="BP471">
            <v>-12.389400000000023</v>
          </cell>
          <cell r="BQ471">
            <v>157.03659999999581</v>
          </cell>
          <cell r="BR471">
            <v>-7321.8227769995574</v>
          </cell>
          <cell r="BS471">
            <v>-34.231700000000274</v>
          </cell>
          <cell r="BT471">
            <v>-658.31349000000046</v>
          </cell>
          <cell r="BU471">
            <v>-976.72379999997793</v>
          </cell>
          <cell r="BV471">
            <v>-1198.4089880000101</v>
          </cell>
          <cell r="BW471">
            <v>-1359.1126599999261</v>
          </cell>
          <cell r="BX471">
            <v>-1417.2691999999806</v>
          </cell>
          <cell r="BY471">
            <v>-192.07582000002731</v>
          </cell>
          <cell r="BZ471">
            <v>-824.03064999998605</v>
          </cell>
          <cell r="CA471">
            <v>-251.56362399999489</v>
          </cell>
          <cell r="CB471">
            <v>-546.28774500000873</v>
          </cell>
          <cell r="CC471">
            <v>-21.551100000002407</v>
          </cell>
          <cell r="CD471">
            <v>157.74599999999919</v>
          </cell>
          <cell r="CE471">
            <v>-7013.8014449996408</v>
          </cell>
          <cell r="CF471">
            <v>-45.666659999998956</v>
          </cell>
          <cell r="CG471">
            <v>-628.70099999997183</v>
          </cell>
          <cell r="CH471">
            <v>-930.13809999992372</v>
          </cell>
          <cell r="CI471">
            <v>-1313.292441000056</v>
          </cell>
          <cell r="CJ471">
            <v>-1536.9475150000071</v>
          </cell>
          <cell r="CK471">
            <v>-1288.1451000000234</v>
          </cell>
          <cell r="CL471">
            <v>11.871759999994538</v>
          </cell>
          <cell r="CM471">
            <v>-698.97307999999612</v>
          </cell>
          <cell r="CN471">
            <v>-236.83130000000529</v>
          </cell>
          <cell r="CO471">
            <v>-406.83228000000236</v>
          </cell>
          <cell r="CP471">
            <v>-79.5657289999981</v>
          </cell>
          <cell r="CQ471">
            <v>139.41999999999825</v>
          </cell>
          <cell r="CR471">
            <v>-2398.6158579997718</v>
          </cell>
          <cell r="CS471">
            <v>-132.38219999999637</v>
          </cell>
          <cell r="CT471">
            <v>-609.44999999995343</v>
          </cell>
          <cell r="CU471">
            <v>-1320.4081399999559</v>
          </cell>
          <cell r="CV471">
            <v>1539.5763299999526</v>
          </cell>
          <cell r="CW471">
            <v>-1463.9849680000916</v>
          </cell>
          <cell r="CX471">
            <v>-1207.4914999999455</v>
          </cell>
          <cell r="CY471">
            <v>175.66062999999849</v>
          </cell>
          <cell r="CZ471">
            <v>662.37315999998827</v>
          </cell>
          <cell r="DA471">
            <v>648.56382999999187</v>
          </cell>
          <cell r="DB471">
            <v>-837.73469999994268</v>
          </cell>
          <cell r="DC471">
            <v>-207.66429999998945</v>
          </cell>
          <cell r="DD471">
            <v>354.32600000001548</v>
          </cell>
          <cell r="DE471">
            <v>-7843.8122679991648</v>
          </cell>
          <cell r="DF471">
            <v>-182.61409999999159</v>
          </cell>
          <cell r="DG471">
            <v>-690.1378000000841</v>
          </cell>
          <cell r="DH471">
            <v>-1300.3090999999549</v>
          </cell>
          <cell r="DI471">
            <v>-1335.4382900000201</v>
          </cell>
          <cell r="DJ471">
            <v>-1437.9861960000126</v>
          </cell>
          <cell r="DK471">
            <v>-1322.1708999999682</v>
          </cell>
          <cell r="DL471">
            <v>109.26434400000289</v>
          </cell>
          <cell r="DM471">
            <v>-745.05202599999029</v>
          </cell>
          <cell r="DN471">
            <v>-235.00063000000227</v>
          </cell>
          <cell r="DO471">
            <v>-868.86204000000726</v>
          </cell>
          <cell r="DP471">
            <v>-133.37900000001537</v>
          </cell>
          <cell r="DQ471">
            <v>297.87347000002046</v>
          </cell>
          <cell r="DR471">
            <v>-8288.7286199997179</v>
          </cell>
          <cell r="DS471">
            <v>-205.06200000000536</v>
          </cell>
          <cell r="DT471">
            <v>-632.18499999999767</v>
          </cell>
          <cell r="DU471">
            <v>-1424.9370000000345</v>
          </cell>
          <cell r="DV471">
            <v>-1517.2402899998706</v>
          </cell>
          <cell r="DW471">
            <v>-1492.9469999999274</v>
          </cell>
          <cell r="DX471">
            <v>-1470.8464999999851</v>
          </cell>
          <cell r="DY471">
            <v>112.88804999999411</v>
          </cell>
          <cell r="DZ471">
            <v>-911.97646999999415</v>
          </cell>
          <cell r="EA471">
            <v>-157.9285499999969</v>
          </cell>
          <cell r="EB471">
            <v>-609.80086000001756</v>
          </cell>
          <cell r="EC471">
            <v>-165.82499999999709</v>
          </cell>
          <cell r="ED471">
            <v>187.13200000001234</v>
          </cell>
        </row>
        <row r="473">
          <cell r="A473" t="str">
            <v xml:space="preserve">Total Purchased Power &amp; Net Interchange </v>
          </cell>
          <cell r="F473">
            <v>1057.8649999997579</v>
          </cell>
          <cell r="G473">
            <v>837.05649999994785</v>
          </cell>
          <cell r="H473">
            <v>1742.1340000000782</v>
          </cell>
          <cell r="I473">
            <v>1992.5510000004433</v>
          </cell>
          <cell r="J473">
            <v>2470.219800000079</v>
          </cell>
          <cell r="K473">
            <v>2596.2620000001043</v>
          </cell>
          <cell r="L473">
            <v>2016.6614599998575</v>
          </cell>
          <cell r="M473">
            <v>2003.0810200001579</v>
          </cell>
          <cell r="N473">
            <v>1811.2086000000127</v>
          </cell>
          <cell r="O473">
            <v>1226.3301899998914</v>
          </cell>
          <cell r="P473">
            <v>457.57409999985248</v>
          </cell>
          <cell r="Q473">
            <v>2033.1920000000391</v>
          </cell>
          <cell r="R473">
            <v>16243.088940003887</v>
          </cell>
          <cell r="S473">
            <v>542.37600000016391</v>
          </cell>
          <cell r="T473">
            <v>655.72999999998137</v>
          </cell>
          <cell r="U473">
            <v>1559.7370000001974</v>
          </cell>
          <cell r="V473">
            <v>1907.3027999999467</v>
          </cell>
          <cell r="W473">
            <v>1860.3361800001003</v>
          </cell>
          <cell r="X473">
            <v>1695.2767400001176</v>
          </cell>
          <cell r="Y473">
            <v>2075.8131300000241</v>
          </cell>
          <cell r="Z473">
            <v>1209.0429000000004</v>
          </cell>
          <cell r="AA473">
            <v>1441.7571899999166</v>
          </cell>
          <cell r="AB473">
            <v>920.86099999991711</v>
          </cell>
          <cell r="AC473">
            <v>549.31300000008196</v>
          </cell>
          <cell r="AD473">
            <v>1825.5429999998305</v>
          </cell>
          <cell r="AE473">
            <v>16598.292030001059</v>
          </cell>
          <cell r="AF473">
            <v>883.34099999989849</v>
          </cell>
          <cell r="AG473">
            <v>698.10739999986254</v>
          </cell>
          <cell r="AH473">
            <v>1267.5469999997877</v>
          </cell>
          <cell r="AI473">
            <v>1455.4233299999032</v>
          </cell>
          <cell r="AJ473">
            <v>1295.6978599999566</v>
          </cell>
          <cell r="AK473">
            <v>1529.2195999997202</v>
          </cell>
          <cell r="AL473">
            <v>3047.1590000001015</v>
          </cell>
          <cell r="AM473">
            <v>1478.835240000044</v>
          </cell>
          <cell r="AN473">
            <v>1601.873799999943</v>
          </cell>
          <cell r="AO473">
            <v>912.23200000007637</v>
          </cell>
          <cell r="AP473">
            <v>1346.749300000025</v>
          </cell>
          <cell r="AQ473">
            <v>1082.1064999999944</v>
          </cell>
          <cell r="AR473">
            <v>18361.116170000285</v>
          </cell>
          <cell r="AS473">
            <v>1249.7302999999374</v>
          </cell>
          <cell r="AT473">
            <v>701.86099999991711</v>
          </cell>
          <cell r="AU473">
            <v>912.1292999999132</v>
          </cell>
          <cell r="AV473">
            <v>1177.3537499997765</v>
          </cell>
          <cell r="AW473">
            <v>1635.7608999998774</v>
          </cell>
          <cell r="AX473">
            <v>1819.6621999999043</v>
          </cell>
          <cell r="AY473">
            <v>2672.2228699999396</v>
          </cell>
          <cell r="AZ473">
            <v>1735.7239300000947</v>
          </cell>
          <cell r="BA473">
            <v>2272.3800999999512</v>
          </cell>
          <cell r="BB473">
            <v>1592.1825000001118</v>
          </cell>
          <cell r="BC473">
            <v>1375.9173199998913</v>
          </cell>
          <cell r="BD473">
            <v>1216.1919999999227</v>
          </cell>
          <cell r="BE473">
            <v>18609.736050501466</v>
          </cell>
          <cell r="BF473">
            <v>1268.9946999999229</v>
          </cell>
          <cell r="BG473">
            <v>812.53899999998976</v>
          </cell>
          <cell r="BH473">
            <v>930.50740000000224</v>
          </cell>
          <cell r="BI473">
            <v>1250.3351000000257</v>
          </cell>
          <cell r="BJ473">
            <v>1753.7305599998217</v>
          </cell>
          <cell r="BK473">
            <v>1522.4816999998875</v>
          </cell>
          <cell r="BL473">
            <v>2652.7767204999691</v>
          </cell>
          <cell r="BM473">
            <v>1968.2468400000362</v>
          </cell>
          <cell r="BN473">
            <v>2260.1062299999176</v>
          </cell>
          <cell r="BO473">
            <v>1575.2395999999717</v>
          </cell>
          <cell r="BP473">
            <v>1382.0106000000378</v>
          </cell>
          <cell r="BQ473">
            <v>1232.767600000021</v>
          </cell>
          <cell r="BR473">
            <v>19213.627222998068</v>
          </cell>
          <cell r="BS473">
            <v>1249.9433000000427</v>
          </cell>
          <cell r="BT473">
            <v>778.89851000008639</v>
          </cell>
          <cell r="BU473">
            <v>1261.6001999999862</v>
          </cell>
          <cell r="BV473">
            <v>1386.8710120000178</v>
          </cell>
          <cell r="BW473">
            <v>1633.5033400002867</v>
          </cell>
          <cell r="BX473">
            <v>1762.1008000001311</v>
          </cell>
          <cell r="BY473">
            <v>2685.623179999995</v>
          </cell>
          <cell r="BZ473">
            <v>2058.3803499999922</v>
          </cell>
          <cell r="CA473">
            <v>2289.2263759999769</v>
          </cell>
          <cell r="CB473">
            <v>1513.5692549998639</v>
          </cell>
          <cell r="CC473">
            <v>1365.8589000001084</v>
          </cell>
          <cell r="CD473">
            <v>1228.0520000000251</v>
          </cell>
          <cell r="CE473">
            <v>19440.074555002153</v>
          </cell>
          <cell r="CF473">
            <v>1232.0293400000082</v>
          </cell>
          <cell r="CG473">
            <v>852.32899999991059</v>
          </cell>
          <cell r="CH473">
            <v>1296.9949000000488</v>
          </cell>
          <cell r="CI473">
            <v>1259.0575589998625</v>
          </cell>
          <cell r="CJ473">
            <v>1440.726484999992</v>
          </cell>
          <cell r="CK473">
            <v>1875.3248999998905</v>
          </cell>
          <cell r="CL473">
            <v>2875.1867599999532</v>
          </cell>
          <cell r="CM473">
            <v>2169.0539199999766</v>
          </cell>
          <cell r="CN473">
            <v>2291.2986999999266</v>
          </cell>
          <cell r="CO473">
            <v>1642.7947200001217</v>
          </cell>
          <cell r="CP473">
            <v>1300.8842709999299</v>
          </cell>
          <cell r="CQ473">
            <v>1204.3939999999711</v>
          </cell>
          <cell r="CR473">
            <v>23872.513141997159</v>
          </cell>
          <cell r="CS473">
            <v>1138.9897999999812</v>
          </cell>
          <cell r="CT473">
            <v>813.42599999997765</v>
          </cell>
          <cell r="CU473">
            <v>895.65786000015214</v>
          </cell>
          <cell r="CV473">
            <v>4099.056329999934</v>
          </cell>
          <cell r="CW473">
            <v>1498.8090320001356</v>
          </cell>
          <cell r="CX473">
            <v>1940.1385000001173</v>
          </cell>
          <cell r="CY473">
            <v>3024.6846300000325</v>
          </cell>
          <cell r="CZ473">
            <v>3516.0781600001501</v>
          </cell>
          <cell r="DA473">
            <v>3164.0038300000597</v>
          </cell>
          <cell r="DB473">
            <v>1201.6622999999672</v>
          </cell>
          <cell r="DC473">
            <v>1165.9457000000402</v>
          </cell>
          <cell r="DD473">
            <v>1414.060999999987</v>
          </cell>
          <cell r="DE473">
            <v>18295.725732000545</v>
          </cell>
          <cell r="DF473">
            <v>1082.4028999999864</v>
          </cell>
          <cell r="DG473">
            <v>725.62619999994058</v>
          </cell>
          <cell r="DH473">
            <v>904.62789999996312</v>
          </cell>
          <cell r="DI473">
            <v>1211.2617099999916</v>
          </cell>
          <cell r="DJ473">
            <v>1510.0208040000871</v>
          </cell>
          <cell r="DK473">
            <v>1809.7090999998618</v>
          </cell>
          <cell r="DL473">
            <v>2944.0283439998748</v>
          </cell>
          <cell r="DM473">
            <v>2094.299973999965</v>
          </cell>
          <cell r="DN473">
            <v>2267.9293699999107</v>
          </cell>
          <cell r="DO473">
            <v>1160.242959999945</v>
          </cell>
          <cell r="DP473">
            <v>1233.3310000000056</v>
          </cell>
          <cell r="DQ473">
            <v>1352.2454700000817</v>
          </cell>
          <cell r="DR473">
            <v>17720.259379997849</v>
          </cell>
          <cell r="DS473">
            <v>1053.5999999999767</v>
          </cell>
          <cell r="DT473">
            <v>776.49499999987893</v>
          </cell>
          <cell r="DU473">
            <v>768.93299999972805</v>
          </cell>
          <cell r="DV473">
            <v>1016.739709999878</v>
          </cell>
          <cell r="DW473">
            <v>1440.3040000000037</v>
          </cell>
          <cell r="DX473">
            <v>1645.4335000000428</v>
          </cell>
          <cell r="DY473">
            <v>2933.4540500000585</v>
          </cell>
          <cell r="DZ473">
            <v>1913.2395300000207</v>
          </cell>
          <cell r="EA473">
            <v>2332.4614499999443</v>
          </cell>
          <cell r="EB473">
            <v>1409.2291399999522</v>
          </cell>
          <cell r="EC473">
            <v>1194.1049999999814</v>
          </cell>
          <cell r="ED473">
            <v>1236.2649999998976</v>
          </cell>
        </row>
        <row r="475">
          <cell r="A475" t="str">
            <v>Coal Generation</v>
          </cell>
        </row>
        <row r="476">
          <cell r="C476" t="str">
            <v>Cholla</v>
          </cell>
          <cell r="F476">
            <v>-11.752699999997276</v>
          </cell>
          <cell r="G476">
            <v>-15.187300000005052</v>
          </cell>
          <cell r="H476">
            <v>-0.49113999999826774</v>
          </cell>
          <cell r="I476">
            <v>-31.873550000003888</v>
          </cell>
          <cell r="J476">
            <v>-0.11724999999569263</v>
          </cell>
          <cell r="K476">
            <v>0</v>
          </cell>
          <cell r="L476">
            <v>-31.708470000012312</v>
          </cell>
          <cell r="M476">
            <v>-43.512320000008913</v>
          </cell>
          <cell r="N476">
            <v>-45.118869999991148</v>
          </cell>
          <cell r="O476">
            <v>-14.414139999993495</v>
          </cell>
          <cell r="P476">
            <v>-5.2142999999923632</v>
          </cell>
          <cell r="Q476">
            <v>-5.6969999990542419E-2</v>
          </cell>
          <cell r="R476">
            <v>-133.74633000022732</v>
          </cell>
          <cell r="S476">
            <v>-20.237380000005942</v>
          </cell>
          <cell r="T476">
            <v>-25.167219999988447</v>
          </cell>
          <cell r="U476">
            <v>-11.875360000005458</v>
          </cell>
          <cell r="V476">
            <v>-12.447390000001178</v>
          </cell>
          <cell r="W476">
            <v>0</v>
          </cell>
          <cell r="X476">
            <v>0</v>
          </cell>
          <cell r="Y476">
            <v>-72.873519999993732</v>
          </cell>
          <cell r="Z476">
            <v>0</v>
          </cell>
          <cell r="AA476">
            <v>-13.517100000011851</v>
          </cell>
          <cell r="AB476">
            <v>-7.1698899999901187</v>
          </cell>
          <cell r="AC476">
            <v>-16.622689999989234</v>
          </cell>
          <cell r="AD476">
            <v>46.164220000006026</v>
          </cell>
          <cell r="AE476">
            <v>-98.72054999996908</v>
          </cell>
          <cell r="AF476">
            <v>-30.017899999991641</v>
          </cell>
          <cell r="AG476">
            <v>-22.77909000001091</v>
          </cell>
          <cell r="AH476">
            <v>-3.1924100000032922</v>
          </cell>
          <cell r="AI476">
            <v>-13.876149999996414</v>
          </cell>
          <cell r="AJ476">
            <v>-0.11556999999447726</v>
          </cell>
          <cell r="AK476">
            <v>0</v>
          </cell>
          <cell r="AL476">
            <v>0.3037999999942258</v>
          </cell>
          <cell r="AM476">
            <v>-7.8768299999937881</v>
          </cell>
          <cell r="AN476">
            <v>-7.1650899999949615</v>
          </cell>
          <cell r="AO476">
            <v>-7.1350099999981467</v>
          </cell>
          <cell r="AP476">
            <v>0</v>
          </cell>
          <cell r="AQ476">
            <v>-6.8663000000087777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C477" t="str">
            <v>Colstrip</v>
          </cell>
          <cell r="F477">
            <v>0</v>
          </cell>
          <cell r="G477">
            <v>0</v>
          </cell>
          <cell r="H477">
            <v>0</v>
          </cell>
          <cell r="I477">
            <v>-2.5</v>
          </cell>
          <cell r="J477">
            <v>-5.5499149999996007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-49.153752000071108</v>
          </cell>
          <cell r="S477">
            <v>0</v>
          </cell>
          <cell r="T477">
            <v>0</v>
          </cell>
          <cell r="U477">
            <v>-15.558107000004384</v>
          </cell>
          <cell r="V477">
            <v>-12.74298500000441</v>
          </cell>
          <cell r="W477">
            <v>-8.405030000001716</v>
          </cell>
          <cell r="X477">
            <v>-12.447629999995115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-56.088517999975011</v>
          </cell>
          <cell r="AF477">
            <v>0</v>
          </cell>
          <cell r="AG477">
            <v>-6.5988610000058543</v>
          </cell>
          <cell r="AH477">
            <v>-25.51422700000694</v>
          </cell>
          <cell r="AI477">
            <v>-5</v>
          </cell>
          <cell r="AJ477">
            <v>-6.6563379999934114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-12.319091999990633</v>
          </cell>
          <cell r="AQ477">
            <v>0</v>
          </cell>
          <cell r="AR477">
            <v>-265.91750599991065</v>
          </cell>
          <cell r="AS477">
            <v>0</v>
          </cell>
          <cell r="AT477">
            <v>0</v>
          </cell>
          <cell r="AU477">
            <v>-22.84607899999537</v>
          </cell>
          <cell r="AV477">
            <v>-63.154657999999472</v>
          </cell>
          <cell r="AW477">
            <v>-15.450196000001597</v>
          </cell>
          <cell r="AX477">
            <v>-84.93112100000144</v>
          </cell>
          <cell r="AY477">
            <v>0</v>
          </cell>
          <cell r="AZ477">
            <v>-8.2871099999902071</v>
          </cell>
          <cell r="BA477">
            <v>-23.320644999999786</v>
          </cell>
          <cell r="BB477">
            <v>-8.7806379999965429</v>
          </cell>
          <cell r="BC477">
            <v>-39.147058999995352</v>
          </cell>
          <cell r="BD477">
            <v>0</v>
          </cell>
          <cell r="BE477">
            <v>-83.382590999826789</v>
          </cell>
          <cell r="BF477">
            <v>0</v>
          </cell>
          <cell r="BG477">
            <v>0</v>
          </cell>
          <cell r="BH477">
            <v>-21.066563000000315</v>
          </cell>
          <cell r="BI477">
            <v>-23.603032999992138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-32.66612099998747</v>
          </cell>
          <cell r="BP477">
            <v>-6.0468739999923855</v>
          </cell>
          <cell r="BQ477">
            <v>0</v>
          </cell>
          <cell r="BR477">
            <v>-83.268867000006139</v>
          </cell>
          <cell r="BS477">
            <v>-10.59912099999201</v>
          </cell>
          <cell r="BT477">
            <v>-5.5</v>
          </cell>
          <cell r="BU477">
            <v>-20.509343999990961</v>
          </cell>
          <cell r="BV477">
            <v>-13.119871000002604</v>
          </cell>
          <cell r="BW477">
            <v>0</v>
          </cell>
          <cell r="BX477">
            <v>-8.521974000002956</v>
          </cell>
          <cell r="BY477">
            <v>0</v>
          </cell>
          <cell r="BZ477">
            <v>0</v>
          </cell>
          <cell r="CA477">
            <v>0</v>
          </cell>
          <cell r="CB477">
            <v>-6.7641629999998258</v>
          </cell>
          <cell r="CC477">
            <v>-18.254394000003231</v>
          </cell>
          <cell r="CD477">
            <v>0</v>
          </cell>
          <cell r="CE477">
            <v>-99.283128000097349</v>
          </cell>
          <cell r="CF477">
            <v>0</v>
          </cell>
          <cell r="CG477">
            <v>0</v>
          </cell>
          <cell r="CH477">
            <v>-9.2884190000040689</v>
          </cell>
          <cell r="CI477">
            <v>-31.613604000012856</v>
          </cell>
          <cell r="CJ477">
            <v>-8.1970220000002882</v>
          </cell>
          <cell r="CK477">
            <v>-18.389892000006512</v>
          </cell>
          <cell r="CL477">
            <v>0</v>
          </cell>
          <cell r="CM477">
            <v>-9.0891129999945406</v>
          </cell>
          <cell r="CN477">
            <v>0</v>
          </cell>
          <cell r="CO477">
            <v>-22.7050780000136</v>
          </cell>
          <cell r="CP477">
            <v>0</v>
          </cell>
          <cell r="CQ477">
            <v>0</v>
          </cell>
          <cell r="CR477">
            <v>-18.283988000126556</v>
          </cell>
          <cell r="CS477">
            <v>0</v>
          </cell>
          <cell r="CT477">
            <v>0</v>
          </cell>
          <cell r="CU477">
            <v>-4.7751969999953872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-13.508791000000201</v>
          </cell>
          <cell r="DC477">
            <v>0</v>
          </cell>
          <cell r="DD477">
            <v>0</v>
          </cell>
          <cell r="DE477">
            <v>-23.652101000072435</v>
          </cell>
          <cell r="DF477">
            <v>0</v>
          </cell>
          <cell r="DG477">
            <v>0</v>
          </cell>
          <cell r="DH477">
            <v>-7.5581099999981234</v>
          </cell>
          <cell r="DI477">
            <v>0</v>
          </cell>
          <cell r="DJ477">
            <v>-7.4409159999995609</v>
          </cell>
          <cell r="DK477">
            <v>0</v>
          </cell>
          <cell r="DL477">
            <v>0</v>
          </cell>
          <cell r="DM477">
            <v>0</v>
          </cell>
          <cell r="DN477">
            <v>-8.6530749999947147</v>
          </cell>
          <cell r="DO477">
            <v>0</v>
          </cell>
          <cell r="DP477">
            <v>0</v>
          </cell>
          <cell r="DQ477">
            <v>0</v>
          </cell>
          <cell r="DR477">
            <v>-29.560054000234231</v>
          </cell>
          <cell r="DS477">
            <v>0</v>
          </cell>
          <cell r="DT477">
            <v>0</v>
          </cell>
          <cell r="DU477">
            <v>-7.5200159999949392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-8.6650400000071386</v>
          </cell>
          <cell r="EB477">
            <v>-13.374997999999323</v>
          </cell>
          <cell r="EC477">
            <v>0</v>
          </cell>
          <cell r="ED477">
            <v>0</v>
          </cell>
        </row>
        <row r="478">
          <cell r="C478" t="str">
            <v>Craig</v>
          </cell>
          <cell r="F478">
            <v>0</v>
          </cell>
          <cell r="G478">
            <v>-12.675779999990482</v>
          </cell>
          <cell r="H478">
            <v>-1.80000299999665</v>
          </cell>
          <cell r="I478">
            <v>-3.6000059999933001</v>
          </cell>
          <cell r="J478">
            <v>-2.7999969999946188</v>
          </cell>
          <cell r="K478">
            <v>-1.7999979999876814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-48.428528999909759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-39.148742000004859</v>
          </cell>
          <cell r="X478">
            <v>-9.2797869999922113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-1.5361329999286681</v>
          </cell>
          <cell r="AF478">
            <v>0</v>
          </cell>
          <cell r="AG478">
            <v>0</v>
          </cell>
          <cell r="AH478">
            <v>0</v>
          </cell>
          <cell r="AI478">
            <v>-1.5361330000014277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-123.20209500007331</v>
          </cell>
          <cell r="AS478">
            <v>0</v>
          </cell>
          <cell r="AT478">
            <v>0</v>
          </cell>
          <cell r="AU478">
            <v>0</v>
          </cell>
          <cell r="AV478">
            <v>-15.17963700000837</v>
          </cell>
          <cell r="AW478">
            <v>-49.848700999995344</v>
          </cell>
          <cell r="AX478">
            <v>-37.560476000013296</v>
          </cell>
          <cell r="AY478">
            <v>-6.6269500000053085</v>
          </cell>
          <cell r="AZ478">
            <v>0</v>
          </cell>
          <cell r="BA478">
            <v>0</v>
          </cell>
          <cell r="BB478">
            <v>-7.8051749999867752</v>
          </cell>
          <cell r="BC478">
            <v>-6.1811559999914607</v>
          </cell>
          <cell r="BD478">
            <v>0</v>
          </cell>
          <cell r="BE478">
            <v>-45.062988000223413</v>
          </cell>
          <cell r="BF478">
            <v>0</v>
          </cell>
          <cell r="BG478">
            <v>-2.4969279999932041</v>
          </cell>
          <cell r="BH478">
            <v>-4.0450980000023264</v>
          </cell>
          <cell r="BI478">
            <v>-31.4250400000019</v>
          </cell>
          <cell r="BJ478">
            <v>-15.178220000001602</v>
          </cell>
          <cell r="BK478">
            <v>27.336131999996724</v>
          </cell>
          <cell r="BL478">
            <v>0</v>
          </cell>
          <cell r="BM478">
            <v>-13.103690000018105</v>
          </cell>
          <cell r="BN478">
            <v>0</v>
          </cell>
          <cell r="BO478">
            <v>0</v>
          </cell>
          <cell r="BP478">
            <v>-6.1501439999992726</v>
          </cell>
          <cell r="BQ478">
            <v>0</v>
          </cell>
          <cell r="BR478">
            <v>-59.696498000063002</v>
          </cell>
          <cell r="BS478">
            <v>0</v>
          </cell>
          <cell r="BT478">
            <v>0</v>
          </cell>
          <cell r="BU478">
            <v>0</v>
          </cell>
          <cell r="BV478">
            <v>-6.8869569999951636</v>
          </cell>
          <cell r="BW478">
            <v>-28.643499000005249</v>
          </cell>
          <cell r="BX478">
            <v>-12.832461000005424</v>
          </cell>
          <cell r="BY478">
            <v>0</v>
          </cell>
          <cell r="BZ478">
            <v>0</v>
          </cell>
          <cell r="CA478">
            <v>0</v>
          </cell>
          <cell r="CB478">
            <v>-11.333580999998958</v>
          </cell>
          <cell r="CC478">
            <v>0</v>
          </cell>
          <cell r="CD478">
            <v>0</v>
          </cell>
          <cell r="CE478">
            <v>-29.197642000042833</v>
          </cell>
          <cell r="CF478">
            <v>0</v>
          </cell>
          <cell r="CG478">
            <v>0</v>
          </cell>
          <cell r="CH478">
            <v>0</v>
          </cell>
          <cell r="CI478">
            <v>-13.839753000007477</v>
          </cell>
          <cell r="CJ478">
            <v>0</v>
          </cell>
          <cell r="CK478">
            <v>-8.439937999995891</v>
          </cell>
          <cell r="CL478">
            <v>0</v>
          </cell>
          <cell r="CM478">
            <v>-0.19114500000432599</v>
          </cell>
          <cell r="CN478">
            <v>0</v>
          </cell>
          <cell r="CO478">
            <v>-6.7268059999987599</v>
          </cell>
          <cell r="CP478">
            <v>0</v>
          </cell>
          <cell r="CQ478">
            <v>0</v>
          </cell>
          <cell r="CR478">
            <v>-10.933431000099517</v>
          </cell>
          <cell r="CS478">
            <v>0</v>
          </cell>
          <cell r="CT478">
            <v>0</v>
          </cell>
          <cell r="CU478">
            <v>-7.4860869999974966</v>
          </cell>
          <cell r="CV478">
            <v>0</v>
          </cell>
          <cell r="CW478">
            <v>0</v>
          </cell>
          <cell r="CX478">
            <v>-3.4473440000001574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-19.896367999957874</v>
          </cell>
          <cell r="DF478">
            <v>0</v>
          </cell>
          <cell r="DG478">
            <v>0</v>
          </cell>
          <cell r="DH478">
            <v>0</v>
          </cell>
          <cell r="DI478">
            <v>-4.4254199999995762</v>
          </cell>
          <cell r="DJ478">
            <v>-6.7619639999975334</v>
          </cell>
          <cell r="DK478">
            <v>0</v>
          </cell>
          <cell r="DL478">
            <v>0</v>
          </cell>
          <cell r="DM478">
            <v>0</v>
          </cell>
          <cell r="DN478">
            <v>-8.7089840000044205</v>
          </cell>
          <cell r="DO478">
            <v>0</v>
          </cell>
          <cell r="DP478">
            <v>0</v>
          </cell>
          <cell r="DQ478">
            <v>0</v>
          </cell>
          <cell r="DR478">
            <v>-8.3889159999089316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-8.388916000003519</v>
          </cell>
          <cell r="EB478">
            <v>0</v>
          </cell>
          <cell r="EC478">
            <v>0</v>
          </cell>
          <cell r="ED478">
            <v>0</v>
          </cell>
        </row>
        <row r="479">
          <cell r="C479" t="str">
            <v>Dave Johnston</v>
          </cell>
          <cell r="F479">
            <v>0</v>
          </cell>
          <cell r="G479">
            <v>-29.012235000031069</v>
          </cell>
          <cell r="H479">
            <v>-188.54248099995311</v>
          </cell>
          <cell r="I479">
            <v>-323.79104300000472</v>
          </cell>
          <cell r="J479">
            <v>-235.62066900008358</v>
          </cell>
          <cell r="K479">
            <v>-85.363654999993742</v>
          </cell>
          <cell r="L479">
            <v>0</v>
          </cell>
          <cell r="M479">
            <v>0</v>
          </cell>
          <cell r="N479">
            <v>0</v>
          </cell>
          <cell r="O479">
            <v>-6.9841299999970943</v>
          </cell>
          <cell r="P479">
            <v>0</v>
          </cell>
          <cell r="Q479">
            <v>0</v>
          </cell>
          <cell r="R479">
            <v>-1261.7557559991255</v>
          </cell>
          <cell r="S479">
            <v>0</v>
          </cell>
          <cell r="T479">
            <v>-156.58160700002918</v>
          </cell>
          <cell r="U479">
            <v>-217.21268200001214</v>
          </cell>
          <cell r="V479">
            <v>-447.9144700000179</v>
          </cell>
          <cell r="W479">
            <v>-264.30401799990796</v>
          </cell>
          <cell r="X479">
            <v>-134.11181900009979</v>
          </cell>
          <cell r="Y479">
            <v>0</v>
          </cell>
          <cell r="Z479">
            <v>0</v>
          </cell>
          <cell r="AA479">
            <v>0</v>
          </cell>
          <cell r="AB479">
            <v>-41.631159999989904</v>
          </cell>
          <cell r="AC479">
            <v>0</v>
          </cell>
          <cell r="AD479">
            <v>0</v>
          </cell>
          <cell r="AE479">
            <v>-517.20102200098336</v>
          </cell>
          <cell r="AF479">
            <v>0</v>
          </cell>
          <cell r="AG479">
            <v>-56.710929999942891</v>
          </cell>
          <cell r="AH479">
            <v>-154.5361349999439</v>
          </cell>
          <cell r="AI479">
            <v>-177.00596799998311</v>
          </cell>
          <cell r="AJ479">
            <v>-76.247987999988254</v>
          </cell>
          <cell r="AK479">
            <v>-29.802183000021614</v>
          </cell>
          <cell r="AL479">
            <v>0</v>
          </cell>
          <cell r="AM479">
            <v>0</v>
          </cell>
          <cell r="AN479">
            <v>0</v>
          </cell>
          <cell r="AO479">
            <v>-6.8630400000256486</v>
          </cell>
          <cell r="AP479">
            <v>-16.034778000088409</v>
          </cell>
          <cell r="AQ479">
            <v>0</v>
          </cell>
          <cell r="AR479">
            <v>-698.71548400074244</v>
          </cell>
          <cell r="AS479">
            <v>0</v>
          </cell>
          <cell r="AT479">
            <v>-32.91113999998197</v>
          </cell>
          <cell r="AU479">
            <v>-112.64752900000894</v>
          </cell>
          <cell r="AV479">
            <v>-43.181999999971595</v>
          </cell>
          <cell r="AW479">
            <v>-270.18015500000911</v>
          </cell>
          <cell r="AX479">
            <v>-100.05377900000894</v>
          </cell>
          <cell r="AY479">
            <v>0</v>
          </cell>
          <cell r="AZ479">
            <v>-41.349120000028051</v>
          </cell>
          <cell r="BA479">
            <v>-56.717544000013731</v>
          </cell>
          <cell r="BB479">
            <v>-25.5734770000563</v>
          </cell>
          <cell r="BC479">
            <v>-16.100740000023507</v>
          </cell>
          <cell r="BD479">
            <v>0</v>
          </cell>
          <cell r="BE479">
            <v>-302.68520999886096</v>
          </cell>
          <cell r="BF479">
            <v>0</v>
          </cell>
          <cell r="BG479">
            <v>-47.293817000056151</v>
          </cell>
          <cell r="BH479">
            <v>-130.55817599996226</v>
          </cell>
          <cell r="BI479">
            <v>-45.067478000011761</v>
          </cell>
          <cell r="BJ479">
            <v>-115.33381499996176</v>
          </cell>
          <cell r="BK479">
            <v>69.08832599996822</v>
          </cell>
          <cell r="BL479">
            <v>0</v>
          </cell>
          <cell r="BM479">
            <v>0</v>
          </cell>
          <cell r="BN479">
            <v>-4.3862199999857694</v>
          </cell>
          <cell r="BO479">
            <v>-29.134030000073835</v>
          </cell>
          <cell r="BP479">
            <v>0</v>
          </cell>
          <cell r="BQ479">
            <v>0</v>
          </cell>
          <cell r="BR479">
            <v>-459.3510079998523</v>
          </cell>
          <cell r="BS479">
            <v>0</v>
          </cell>
          <cell r="BT479">
            <v>0</v>
          </cell>
          <cell r="BU479">
            <v>-125.24184400000377</v>
          </cell>
          <cell r="BV479">
            <v>-106.59618499997305</v>
          </cell>
          <cell r="BW479">
            <v>-131.73265100002754</v>
          </cell>
          <cell r="BX479">
            <v>-64.157631000038236</v>
          </cell>
          <cell r="BY479">
            <v>0</v>
          </cell>
          <cell r="BZ479">
            <v>0</v>
          </cell>
          <cell r="CA479">
            <v>-4.3963729999959469</v>
          </cell>
          <cell r="CB479">
            <v>-27.226324000046588</v>
          </cell>
          <cell r="CC479">
            <v>0</v>
          </cell>
          <cell r="CD479">
            <v>0</v>
          </cell>
          <cell r="CE479">
            <v>-270.80035599973053</v>
          </cell>
          <cell r="CF479">
            <v>0</v>
          </cell>
          <cell r="CG479">
            <v>-9.8702800000319257</v>
          </cell>
          <cell r="CH479">
            <v>-103.19007499993313</v>
          </cell>
          <cell r="CI479">
            <v>-45.11801600002218</v>
          </cell>
          <cell r="CJ479">
            <v>-76.482175000011921</v>
          </cell>
          <cell r="CK479">
            <v>-20.640790000034031</v>
          </cell>
          <cell r="CL479">
            <v>0</v>
          </cell>
          <cell r="CM479">
            <v>-8.7719700000016019</v>
          </cell>
          <cell r="CN479">
            <v>0</v>
          </cell>
          <cell r="CO479">
            <v>-6.7270499999867752</v>
          </cell>
          <cell r="CP479">
            <v>0</v>
          </cell>
          <cell r="CQ479">
            <v>0</v>
          </cell>
          <cell r="CR479">
            <v>-347.03615500032902</v>
          </cell>
          <cell r="CS479">
            <v>0</v>
          </cell>
          <cell r="CT479">
            <v>-61.925090000033379</v>
          </cell>
          <cell r="CU479">
            <v>-73.643137000035495</v>
          </cell>
          <cell r="CV479">
            <v>-92.834482999984175</v>
          </cell>
          <cell r="CW479">
            <v>-42.085190000012517</v>
          </cell>
          <cell r="CX479">
            <v>-69.078284999995958</v>
          </cell>
          <cell r="CY479">
            <v>0</v>
          </cell>
          <cell r="CZ479">
            <v>0</v>
          </cell>
          <cell r="DA479">
            <v>0</v>
          </cell>
          <cell r="DB479">
            <v>-7.4699699999764562</v>
          </cell>
          <cell r="DC479">
            <v>0</v>
          </cell>
          <cell r="DD479">
            <v>0</v>
          </cell>
          <cell r="DE479">
            <v>-296.19953600130975</v>
          </cell>
          <cell r="DF479">
            <v>0</v>
          </cell>
          <cell r="DG479">
            <v>-33.251933999999892</v>
          </cell>
          <cell r="DH479">
            <v>-74.851916999963578</v>
          </cell>
          <cell r="DI479">
            <v>-146.34763799997745</v>
          </cell>
          <cell r="DJ479">
            <v>-32.645026999991387</v>
          </cell>
          <cell r="DK479">
            <v>-9.1030200000386685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-299.99051800183952</v>
          </cell>
          <cell r="DS479">
            <v>0</v>
          </cell>
          <cell r="DT479">
            <v>-16.474114000040572</v>
          </cell>
          <cell r="DU479">
            <v>-70.226963999972213</v>
          </cell>
          <cell r="DV479">
            <v>-145.76096500002313</v>
          </cell>
          <cell r="DW479">
            <v>-45.156405000016093</v>
          </cell>
          <cell r="DX479">
            <v>-8.9968300000182353</v>
          </cell>
          <cell r="DY479">
            <v>0</v>
          </cell>
          <cell r="DZ479">
            <v>0</v>
          </cell>
          <cell r="EA479">
            <v>0</v>
          </cell>
          <cell r="EB479">
            <v>-13.375240000023041</v>
          </cell>
          <cell r="EC479">
            <v>0</v>
          </cell>
          <cell r="ED479">
            <v>0</v>
          </cell>
        </row>
        <row r="480">
          <cell r="C480" t="str">
            <v>Hayden</v>
          </cell>
          <cell r="F480">
            <v>-0.88925200000085169</v>
          </cell>
          <cell r="G480">
            <v>-1.9736039999988861</v>
          </cell>
          <cell r="H480">
            <v>-2.983578999999736</v>
          </cell>
          <cell r="I480">
            <v>-5.6535560000011174</v>
          </cell>
          <cell r="J480">
            <v>0</v>
          </cell>
          <cell r="K480">
            <v>-4.6000099999946542</v>
          </cell>
          <cell r="L480">
            <v>0</v>
          </cell>
          <cell r="M480">
            <v>-26.237760000003618</v>
          </cell>
          <cell r="N480">
            <v>0</v>
          </cell>
          <cell r="O480">
            <v>-0.67782599999918602</v>
          </cell>
          <cell r="P480">
            <v>-4.7563470000022789</v>
          </cell>
          <cell r="Q480">
            <v>51.183415999999852</v>
          </cell>
          <cell r="R480">
            <v>-62.382725000032224</v>
          </cell>
          <cell r="S480">
            <v>-0.22140499999659369</v>
          </cell>
          <cell r="T480">
            <v>-5.7621750000034808</v>
          </cell>
          <cell r="U480">
            <v>-3.6598090000006778</v>
          </cell>
          <cell r="V480">
            <v>-5.6255500000006577</v>
          </cell>
          <cell r="W480">
            <v>0</v>
          </cell>
          <cell r="X480">
            <v>-3.7897680000023684</v>
          </cell>
          <cell r="Y480">
            <v>-34.195493999999599</v>
          </cell>
          <cell r="Z480">
            <v>-13.676650000001246</v>
          </cell>
          <cell r="AA480">
            <v>0</v>
          </cell>
          <cell r="AB480">
            <v>0</v>
          </cell>
          <cell r="AC480">
            <v>-7.7414900000003399</v>
          </cell>
          <cell r="AD480">
            <v>12.289616000001843</v>
          </cell>
          <cell r="AE480">
            <v>-25.378085999982432</v>
          </cell>
          <cell r="AF480">
            <v>-14.804475000004459</v>
          </cell>
          <cell r="AG480">
            <v>-5.1423660000000382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-3.6920390000013867</v>
          </cell>
          <cell r="AM480">
            <v>-1.7285249999986263</v>
          </cell>
          <cell r="AN480">
            <v>0</v>
          </cell>
          <cell r="AO480">
            <v>0</v>
          </cell>
          <cell r="AP480">
            <v>-1.0680999999749474E-2</v>
          </cell>
          <cell r="AQ480">
            <v>0</v>
          </cell>
          <cell r="AR480">
            <v>-53.77249900001334</v>
          </cell>
          <cell r="AS480">
            <v>-0.21925300000293646</v>
          </cell>
          <cell r="AT480">
            <v>-5.2621930000022985</v>
          </cell>
          <cell r="AU480">
            <v>-0.26495599999543629</v>
          </cell>
          <cell r="AV480">
            <v>0</v>
          </cell>
          <cell r="AW480">
            <v>0</v>
          </cell>
          <cell r="AX480">
            <v>-9.5400169999993523</v>
          </cell>
          <cell r="AY480">
            <v>-8.3482969999968191</v>
          </cell>
          <cell r="AZ480">
            <v>-19.78439200000139</v>
          </cell>
          <cell r="BA480">
            <v>-7.1293790000054287</v>
          </cell>
          <cell r="BB480">
            <v>-3.2026200000036624</v>
          </cell>
          <cell r="BC480">
            <v>-2.1391999998741085E-2</v>
          </cell>
          <cell r="BD480">
            <v>0</v>
          </cell>
          <cell r="BE480">
            <v>-73.831248000031337</v>
          </cell>
          <cell r="BF480">
            <v>0</v>
          </cell>
          <cell r="BG480">
            <v>0</v>
          </cell>
          <cell r="BH480">
            <v>-7.467344000000594</v>
          </cell>
          <cell r="BI480">
            <v>0</v>
          </cell>
          <cell r="BJ480">
            <v>-2.3710949999949662</v>
          </cell>
          <cell r="BK480">
            <v>-0.52145400000154041</v>
          </cell>
          <cell r="BL480">
            <v>-48.494016000004194</v>
          </cell>
          <cell r="BM480">
            <v>-11.096548000001349</v>
          </cell>
          <cell r="BN480">
            <v>0</v>
          </cell>
          <cell r="BO480">
            <v>-3.880791000003228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-32.51135600003181</v>
          </cell>
          <cell r="DF480">
            <v>0</v>
          </cell>
          <cell r="DG480">
            <v>0</v>
          </cell>
          <cell r="DH480">
            <v>-0.8972990000002028</v>
          </cell>
          <cell r="DI480">
            <v>-1.4465940000009141</v>
          </cell>
          <cell r="DJ480">
            <v>0</v>
          </cell>
          <cell r="DK480">
            <v>0</v>
          </cell>
          <cell r="DL480">
            <v>-12.663604999997915</v>
          </cell>
          <cell r="DM480">
            <v>-1.6859409999997297</v>
          </cell>
          <cell r="DN480">
            <v>0</v>
          </cell>
          <cell r="DO480">
            <v>-5.5722939999977825</v>
          </cell>
          <cell r="DP480">
            <v>-8.0852219999942463</v>
          </cell>
          <cell r="DQ480">
            <v>-2.1604010000010021</v>
          </cell>
          <cell r="DR480">
            <v>-22.279506000108086</v>
          </cell>
          <cell r="DS480">
            <v>0</v>
          </cell>
          <cell r="DT480">
            <v>0</v>
          </cell>
          <cell r="DU480">
            <v>-2.8776840000027732</v>
          </cell>
          <cell r="DV480">
            <v>-6.5536489999976766</v>
          </cell>
          <cell r="DW480">
            <v>-2.4075389999998151</v>
          </cell>
          <cell r="DX480">
            <v>0</v>
          </cell>
          <cell r="DY480">
            <v>1.3636479999986477</v>
          </cell>
          <cell r="DZ480">
            <v>-5.5118780000011611</v>
          </cell>
          <cell r="EA480">
            <v>-0.76209999999991851</v>
          </cell>
          <cell r="EB480">
            <v>-5.5303039999998873</v>
          </cell>
          <cell r="EC480">
            <v>0</v>
          </cell>
          <cell r="ED480">
            <v>0</v>
          </cell>
        </row>
        <row r="481">
          <cell r="C481" t="str">
            <v>Hunter</v>
          </cell>
          <cell r="F481">
            <v>-233.05109199997969</v>
          </cell>
          <cell r="G481">
            <v>-208.43001900002128</v>
          </cell>
          <cell r="H481">
            <v>-119.47823500004597</v>
          </cell>
          <cell r="I481">
            <v>-712.67599499999778</v>
          </cell>
          <cell r="J481">
            <v>-1051.2220139999408</v>
          </cell>
          <cell r="K481">
            <v>-1015.736491000047</v>
          </cell>
          <cell r="L481">
            <v>-235.52121899998747</v>
          </cell>
          <cell r="M481">
            <v>-155.3298440000508</v>
          </cell>
          <cell r="N481">
            <v>-233.40969999996014</v>
          </cell>
          <cell r="O481">
            <v>-178.60321700002532</v>
          </cell>
          <cell r="P481">
            <v>-110.23931500001345</v>
          </cell>
          <cell r="Q481">
            <v>-5.6300599999958649</v>
          </cell>
          <cell r="R481">
            <v>-2618.9264990007505</v>
          </cell>
          <cell r="S481">
            <v>-83.311579999979585</v>
          </cell>
          <cell r="T481">
            <v>-97.02923999982886</v>
          </cell>
          <cell r="U481">
            <v>-151.97934499999974</v>
          </cell>
          <cell r="V481">
            <v>-323.09828999999445</v>
          </cell>
          <cell r="W481">
            <v>-266.97396100003971</v>
          </cell>
          <cell r="X481">
            <v>-456.03080900007626</v>
          </cell>
          <cell r="Y481">
            <v>-269.24715899990406</v>
          </cell>
          <cell r="Z481">
            <v>-239.92942499998026</v>
          </cell>
          <cell r="AA481">
            <v>-298.21311499993317</v>
          </cell>
          <cell r="AB481">
            <v>-139.45470899995416</v>
          </cell>
          <cell r="AC481">
            <v>-231.63897099997848</v>
          </cell>
          <cell r="AD481">
            <v>-62.019895000150427</v>
          </cell>
          <cell r="AE481">
            <v>-3131.8579599987715</v>
          </cell>
          <cell r="AF481">
            <v>-121.84656999993604</v>
          </cell>
          <cell r="AG481">
            <v>-75.879972000024281</v>
          </cell>
          <cell r="AH481">
            <v>-137.37603600003058</v>
          </cell>
          <cell r="AI481">
            <v>-167.59034900000552</v>
          </cell>
          <cell r="AJ481">
            <v>-267.60043399996357</v>
          </cell>
          <cell r="AK481">
            <v>-353.44348200003151</v>
          </cell>
          <cell r="AL481">
            <v>-174.31484500004444</v>
          </cell>
          <cell r="AM481">
            <v>-441.64934000000358</v>
          </cell>
          <cell r="AN481">
            <v>-420.36225000000559</v>
          </cell>
          <cell r="AO481">
            <v>-279.17071600002237</v>
          </cell>
          <cell r="AP481">
            <v>-342.79216599999927</v>
          </cell>
          <cell r="AQ481">
            <v>-349.83179999992717</v>
          </cell>
          <cell r="AR481">
            <v>-2232.1221390003338</v>
          </cell>
          <cell r="AS481">
            <v>-302.25685300002806</v>
          </cell>
          <cell r="AT481">
            <v>-93.949957999982871</v>
          </cell>
          <cell r="AU481">
            <v>-77.565929999924265</v>
          </cell>
          <cell r="AV481">
            <v>-79.758054000034463</v>
          </cell>
          <cell r="AW481">
            <v>-83.336362000030931</v>
          </cell>
          <cell r="AX481">
            <v>-182.81448000005912</v>
          </cell>
          <cell r="AY481">
            <v>-254.0668140000198</v>
          </cell>
          <cell r="AZ481">
            <v>-411.50621300004423</v>
          </cell>
          <cell r="BA481">
            <v>-414.65422099997522</v>
          </cell>
          <cell r="BB481">
            <v>-154.41627400001744</v>
          </cell>
          <cell r="BC481">
            <v>-95.598490000062156</v>
          </cell>
          <cell r="BD481">
            <v>-82.198489999980666</v>
          </cell>
          <cell r="BE481">
            <v>-2873.8171549988911</v>
          </cell>
          <cell r="BF481">
            <v>-197.48308299994096</v>
          </cell>
          <cell r="BG481">
            <v>-133.06959400000051</v>
          </cell>
          <cell r="BH481">
            <v>-54.00262499996461</v>
          </cell>
          <cell r="BI481">
            <v>-82.644940000027418</v>
          </cell>
          <cell r="BJ481">
            <v>-169.79135000007227</v>
          </cell>
          <cell r="BK481">
            <v>-96.985770999977831</v>
          </cell>
          <cell r="BL481">
            <v>-264.00446399999782</v>
          </cell>
          <cell r="BM481">
            <v>-626.87266200000886</v>
          </cell>
          <cell r="BN481">
            <v>-542.73928600002546</v>
          </cell>
          <cell r="BO481">
            <v>-239.13993999996455</v>
          </cell>
          <cell r="BP481">
            <v>-222.13710899994476</v>
          </cell>
          <cell r="BQ481">
            <v>-244.94633099995553</v>
          </cell>
          <cell r="BR481">
            <v>-2733.0034900000319</v>
          </cell>
          <cell r="BS481">
            <v>-223.41088699997636</v>
          </cell>
          <cell r="BT481">
            <v>-131.71930900000734</v>
          </cell>
          <cell r="BU481">
            <v>-90.356506999931298</v>
          </cell>
          <cell r="BV481">
            <v>-136.19999600003939</v>
          </cell>
          <cell r="BW481">
            <v>-147.86495800002012</v>
          </cell>
          <cell r="BX481">
            <v>-256.05618500005221</v>
          </cell>
          <cell r="BY481">
            <v>-175.84954300010577</v>
          </cell>
          <cell r="BZ481">
            <v>-506.634013999952</v>
          </cell>
          <cell r="CA481">
            <v>-478.38954000000376</v>
          </cell>
          <cell r="CB481">
            <v>-183.47562499996275</v>
          </cell>
          <cell r="CC481">
            <v>-183.06896499992581</v>
          </cell>
          <cell r="CD481">
            <v>-219.97796100005507</v>
          </cell>
          <cell r="CE481">
            <v>-3546.3543760003522</v>
          </cell>
          <cell r="CF481">
            <v>-247.52533199999016</v>
          </cell>
          <cell r="CG481">
            <v>-158.05083000008017</v>
          </cell>
          <cell r="CH481">
            <v>-73.396730999986175</v>
          </cell>
          <cell r="CI481">
            <v>-110.59666000003926</v>
          </cell>
          <cell r="CJ481">
            <v>-254.66422499995679</v>
          </cell>
          <cell r="CK481">
            <v>-447.18320999998832</v>
          </cell>
          <cell r="CL481">
            <v>-156.06378700002097</v>
          </cell>
          <cell r="CM481">
            <v>-619.58567400008906</v>
          </cell>
          <cell r="CN481">
            <v>-530.88636700005736</v>
          </cell>
          <cell r="CO481">
            <v>-264.60430500004441</v>
          </cell>
          <cell r="CP481">
            <v>-345.48055099998601</v>
          </cell>
          <cell r="CQ481">
            <v>-338.31670399999712</v>
          </cell>
          <cell r="CR481">
            <v>-1762.4916589995846</v>
          </cell>
          <cell r="CS481">
            <v>-367.77249399991706</v>
          </cell>
          <cell r="CT481">
            <v>-157.48566999984905</v>
          </cell>
          <cell r="CU481">
            <v>-118.72223700000905</v>
          </cell>
          <cell r="CV481">
            <v>-109.33825099997921</v>
          </cell>
          <cell r="CW481">
            <v>-334.71208700002171</v>
          </cell>
          <cell r="CX481">
            <v>-646.38116000010632</v>
          </cell>
          <cell r="CY481">
            <v>-44.052469999995083</v>
          </cell>
          <cell r="CZ481">
            <v>201.60097999998834</v>
          </cell>
          <cell r="DA481">
            <v>761.75596999994013</v>
          </cell>
          <cell r="DB481">
            <v>-409.83969399996568</v>
          </cell>
          <cell r="DC481">
            <v>-326.75096000009216</v>
          </cell>
          <cell r="DD481">
            <v>-210.79358599986881</v>
          </cell>
          <cell r="DE481">
            <v>-3515.4468880016357</v>
          </cell>
          <cell r="DF481">
            <v>-257.21851000003517</v>
          </cell>
          <cell r="DG481">
            <v>-105.87687000003643</v>
          </cell>
          <cell r="DH481">
            <v>-71.673015000007581</v>
          </cell>
          <cell r="DI481">
            <v>-149.13099000003422</v>
          </cell>
          <cell r="DJ481">
            <v>-283.75152900000103</v>
          </cell>
          <cell r="DK481">
            <v>-609.06024500005879</v>
          </cell>
          <cell r="DL481">
            <v>-53.750830000033602</v>
          </cell>
          <cell r="DM481">
            <v>-312.37684000004083</v>
          </cell>
          <cell r="DN481">
            <v>-653.32862399995793</v>
          </cell>
          <cell r="DO481">
            <v>-394.63302900001872</v>
          </cell>
          <cell r="DP481">
            <v>-365.68877999996766</v>
          </cell>
          <cell r="DQ481">
            <v>-258.95762600004673</v>
          </cell>
          <cell r="DR481">
            <v>-3511.8510769996792</v>
          </cell>
          <cell r="DS481">
            <v>-281.29356000013649</v>
          </cell>
          <cell r="DT481">
            <v>-128.44805000012275</v>
          </cell>
          <cell r="DU481">
            <v>-73.751275999937207</v>
          </cell>
          <cell r="DV481">
            <v>-151.12513000000035</v>
          </cell>
          <cell r="DW481">
            <v>-268.33415500004776</v>
          </cell>
          <cell r="DX481">
            <v>-599.61852999986149</v>
          </cell>
          <cell r="DY481">
            <v>-55.937345999991521</v>
          </cell>
          <cell r="DZ481">
            <v>-329.60625499999151</v>
          </cell>
          <cell r="EA481">
            <v>-638.76944399997592</v>
          </cell>
          <cell r="EB481">
            <v>-332.3494649999775</v>
          </cell>
          <cell r="EC481">
            <v>-369.79259500000626</v>
          </cell>
          <cell r="ED481">
            <v>-282.82527099992149</v>
          </cell>
        </row>
        <row r="482">
          <cell r="C482" t="str">
            <v>Huntington</v>
          </cell>
          <cell r="F482">
            <v>-203.67207999993116</v>
          </cell>
          <cell r="G482">
            <v>-78.742470000055619</v>
          </cell>
          <cell r="H482">
            <v>-161.25828800001182</v>
          </cell>
          <cell r="I482">
            <v>-352.07072899997002</v>
          </cell>
          <cell r="J482">
            <v>-623.27808600000571</v>
          </cell>
          <cell r="K482">
            <v>-876.66036099998746</v>
          </cell>
          <cell r="L482">
            <v>-271.10450799996033</v>
          </cell>
          <cell r="M482">
            <v>-319.70439499989152</v>
          </cell>
          <cell r="N482">
            <v>-303.06141999998363</v>
          </cell>
          <cell r="O482">
            <v>-147.56283599999733</v>
          </cell>
          <cell r="P482">
            <v>-111.3115659999894</v>
          </cell>
          <cell r="Q482">
            <v>24.266393999918364</v>
          </cell>
          <cell r="R482">
            <v>-2122.3374119997025</v>
          </cell>
          <cell r="S482">
            <v>-95.610631000017747</v>
          </cell>
          <cell r="T482">
            <v>-45.055749999941327</v>
          </cell>
          <cell r="U482">
            <v>-195.53800599998794</v>
          </cell>
          <cell r="V482">
            <v>-243.13016400000197</v>
          </cell>
          <cell r="W482">
            <v>-210.57714999999735</v>
          </cell>
          <cell r="X482">
            <v>-348.11028999998234</v>
          </cell>
          <cell r="Y482">
            <v>-165.47590499999933</v>
          </cell>
          <cell r="Z482">
            <v>-232.67516999994405</v>
          </cell>
          <cell r="AA482">
            <v>-374.24000900000101</v>
          </cell>
          <cell r="AB482">
            <v>-120.30753999997978</v>
          </cell>
          <cell r="AC482">
            <v>-121.72602800000459</v>
          </cell>
          <cell r="AD482">
            <v>30.109231000067666</v>
          </cell>
          <cell r="AE482">
            <v>-3067.5412529995665</v>
          </cell>
          <cell r="AF482">
            <v>-146.89391900005285</v>
          </cell>
          <cell r="AG482">
            <v>-100.03000999998767</v>
          </cell>
          <cell r="AH482">
            <v>-220.32431999995606</v>
          </cell>
          <cell r="AI482">
            <v>-171.76475399994524</v>
          </cell>
          <cell r="AJ482">
            <v>-253.83833400002914</v>
          </cell>
          <cell r="AK482">
            <v>-478.22040500002913</v>
          </cell>
          <cell r="AL482">
            <v>-171.04392999992706</v>
          </cell>
          <cell r="AM482">
            <v>-349.8930040000123</v>
          </cell>
          <cell r="AN482">
            <v>-375.08590499992715</v>
          </cell>
          <cell r="AO482">
            <v>-172.71256499999436</v>
          </cell>
          <cell r="AP482">
            <v>-364.00644399999874</v>
          </cell>
          <cell r="AQ482">
            <v>-263.72766299999785</v>
          </cell>
          <cell r="AR482">
            <v>-4677.8400260005146</v>
          </cell>
          <cell r="AS482">
            <v>-433.94297299999744</v>
          </cell>
          <cell r="AT482">
            <v>-240.80997399997432</v>
          </cell>
          <cell r="AU482">
            <v>-222.39913000003435</v>
          </cell>
          <cell r="AV482">
            <v>-188.92783399997279</v>
          </cell>
          <cell r="AW482">
            <v>-318.58324000000721</v>
          </cell>
          <cell r="AX482">
            <v>-533.44862300006207</v>
          </cell>
          <cell r="AY482">
            <v>-166.62103600008413</v>
          </cell>
          <cell r="AZ482">
            <v>-504.19928599998821</v>
          </cell>
          <cell r="BA482">
            <v>-632.76947499997914</v>
          </cell>
          <cell r="BB482">
            <v>-400.40311999997357</v>
          </cell>
          <cell r="BC482">
            <v>-550.77035599993542</v>
          </cell>
          <cell r="BD482">
            <v>-484.96497900004033</v>
          </cell>
          <cell r="BE482">
            <v>-4789.3693570001051</v>
          </cell>
          <cell r="BF482">
            <v>-630.98223200003849</v>
          </cell>
          <cell r="BG482">
            <v>-238.69156100001419</v>
          </cell>
          <cell r="BH482">
            <v>-188.61924000002909</v>
          </cell>
          <cell r="BI482">
            <v>-177.8357299999916</v>
          </cell>
          <cell r="BJ482">
            <v>-556.70309600001201</v>
          </cell>
          <cell r="BK482">
            <v>-541.87624499993399</v>
          </cell>
          <cell r="BL482">
            <v>-109.11523900006432</v>
          </cell>
          <cell r="BM482">
            <v>-243.49901999998838</v>
          </cell>
          <cell r="BN482">
            <v>-724.52923500002362</v>
          </cell>
          <cell r="BO482">
            <v>-426.22563499998068</v>
          </cell>
          <cell r="BP482">
            <v>-522.97327000001678</v>
          </cell>
          <cell r="BQ482">
            <v>-428.31885399995372</v>
          </cell>
          <cell r="BR482">
            <v>-3774.8261150000617</v>
          </cell>
          <cell r="BS482">
            <v>-496.19551399996271</v>
          </cell>
          <cell r="BT482">
            <v>-214.02738799992949</v>
          </cell>
          <cell r="BU482">
            <v>-233.73221399995964</v>
          </cell>
          <cell r="BV482">
            <v>-202.29236999998102</v>
          </cell>
          <cell r="BW482">
            <v>-464.26243100001011</v>
          </cell>
          <cell r="BX482">
            <v>-672.53335399995558</v>
          </cell>
          <cell r="BY482">
            <v>-23.40632499998901</v>
          </cell>
          <cell r="BZ482">
            <v>-332.92285400000401</v>
          </cell>
          <cell r="CA482">
            <v>-807.84933799994178</v>
          </cell>
          <cell r="CB482">
            <v>-336.8198150000535</v>
          </cell>
          <cell r="CC482">
            <v>-587.54822700005025</v>
          </cell>
          <cell r="CD482">
            <v>596.76371500000823</v>
          </cell>
          <cell r="CE482">
            <v>-3436.316639999859</v>
          </cell>
          <cell r="CF482">
            <v>-500.77183000004152</v>
          </cell>
          <cell r="CG482">
            <v>-260.25613100000191</v>
          </cell>
          <cell r="CH482">
            <v>-184.83292600000277</v>
          </cell>
          <cell r="CI482">
            <v>-235.63770799996564</v>
          </cell>
          <cell r="CJ482">
            <v>-457.27012000000104</v>
          </cell>
          <cell r="CK482">
            <v>-675.35473000002094</v>
          </cell>
          <cell r="CL482">
            <v>-40.047729999991134</v>
          </cell>
          <cell r="CM482">
            <v>-160.39622999995481</v>
          </cell>
          <cell r="CN482">
            <v>-374.5830100000021</v>
          </cell>
          <cell r="CO482">
            <v>-265.41371499997331</v>
          </cell>
          <cell r="CP482">
            <v>-172.70611000002827</v>
          </cell>
          <cell r="CQ482">
            <v>-109.04639999999199</v>
          </cell>
          <cell r="CR482">
            <v>-1150.9823829997331</v>
          </cell>
          <cell r="CS482">
            <v>-88.575249999994412</v>
          </cell>
          <cell r="CT482">
            <v>-141.4447049999726</v>
          </cell>
          <cell r="CU482">
            <v>-315.96382000000449</v>
          </cell>
          <cell r="CV482">
            <v>320.67708500003209</v>
          </cell>
          <cell r="CW482">
            <v>-636.62416700000176</v>
          </cell>
          <cell r="CX482">
            <v>-242.81673999992199</v>
          </cell>
          <cell r="CY482">
            <v>0</v>
          </cell>
          <cell r="CZ482">
            <v>-26.372080000001006</v>
          </cell>
          <cell r="DA482">
            <v>346.51891999994405</v>
          </cell>
          <cell r="DB482">
            <v>-197.93279599997913</v>
          </cell>
          <cell r="DC482">
            <v>-99.963669999968261</v>
          </cell>
          <cell r="DD482">
            <v>-68.485160000040196</v>
          </cell>
          <cell r="DE482">
            <v>-2232.0411430001259</v>
          </cell>
          <cell r="DF482">
            <v>-60.514349999953993</v>
          </cell>
          <cell r="DG482">
            <v>-180.14272400003392</v>
          </cell>
          <cell r="DH482">
            <v>-285.37797499995213</v>
          </cell>
          <cell r="DI482">
            <v>-286.83151799999177</v>
          </cell>
          <cell r="DJ482">
            <v>-610.02253999991808</v>
          </cell>
          <cell r="DK482">
            <v>-333.36925600003451</v>
          </cell>
          <cell r="DL482">
            <v>-0.72777999995741993</v>
          </cell>
          <cell r="DM482">
            <v>-8.0820200000889599</v>
          </cell>
          <cell r="DN482">
            <v>-145.50551000004634</v>
          </cell>
          <cell r="DO482">
            <v>-239.77115999994567</v>
          </cell>
          <cell r="DP482">
            <v>-60.285170000046492</v>
          </cell>
          <cell r="DQ482">
            <v>-21.41113999998197</v>
          </cell>
          <cell r="DR482">
            <v>-2002.4335519997403</v>
          </cell>
          <cell r="DS482">
            <v>-68.312769999960437</v>
          </cell>
          <cell r="DT482">
            <v>-196.64319999993313</v>
          </cell>
          <cell r="DU482">
            <v>-253.05252499994822</v>
          </cell>
          <cell r="DV482">
            <v>-215.64189500000793</v>
          </cell>
          <cell r="DW482">
            <v>-702.66198199999053</v>
          </cell>
          <cell r="DX482">
            <v>-153.83226000005379</v>
          </cell>
          <cell r="DY482">
            <v>-6.4299299999838695</v>
          </cell>
          <cell r="DZ482">
            <v>-29.407300000078976</v>
          </cell>
          <cell r="EA482">
            <v>-126.60768499993719</v>
          </cell>
          <cell r="EB482">
            <v>-194.66141500003869</v>
          </cell>
          <cell r="EC482">
            <v>-46.398650000104681</v>
          </cell>
          <cell r="ED482">
            <v>-8.7839399999938905</v>
          </cell>
        </row>
        <row r="483">
          <cell r="C483" t="str">
            <v>Jim Bridger</v>
          </cell>
          <cell r="F483">
            <v>-321.93169099988881</v>
          </cell>
          <cell r="G483">
            <v>-161.18199000007007</v>
          </cell>
          <cell r="H483">
            <v>-200.94417899998371</v>
          </cell>
          <cell r="I483">
            <v>-91.055310000025202</v>
          </cell>
          <cell r="J483">
            <v>-207.47765499999514</v>
          </cell>
          <cell r="K483">
            <v>-396.40546899999026</v>
          </cell>
          <cell r="L483">
            <v>-461.66533700015862</v>
          </cell>
          <cell r="M483">
            <v>-720.78685299993958</v>
          </cell>
          <cell r="N483">
            <v>-583.47908799996367</v>
          </cell>
          <cell r="O483">
            <v>-86.612770000007004</v>
          </cell>
          <cell r="P483">
            <v>-31.340330000035465</v>
          </cell>
          <cell r="Q483">
            <v>-18.89005599997472</v>
          </cell>
          <cell r="R483">
            <v>-2552.0160020021722</v>
          </cell>
          <cell r="S483">
            <v>-124.17448099993635</v>
          </cell>
          <cell r="T483">
            <v>-73.348309999913909</v>
          </cell>
          <cell r="U483">
            <v>-141.39234999998007</v>
          </cell>
          <cell r="V483">
            <v>-89.757489999989048</v>
          </cell>
          <cell r="W483">
            <v>-71.591569999989588</v>
          </cell>
          <cell r="X483">
            <v>-180.34896500001196</v>
          </cell>
          <cell r="Y483">
            <v>-737.19696900004055</v>
          </cell>
          <cell r="Z483">
            <v>-457.97217599989381</v>
          </cell>
          <cell r="AA483">
            <v>-553.45575999998255</v>
          </cell>
          <cell r="AB483">
            <v>-104.52279000001727</v>
          </cell>
          <cell r="AC483">
            <v>-56.365742000052705</v>
          </cell>
          <cell r="AD483">
            <v>38.110601000022143</v>
          </cell>
          <cell r="AE483">
            <v>-2454.6622150000185</v>
          </cell>
          <cell r="AF483">
            <v>-332.08377500000643</v>
          </cell>
          <cell r="AG483">
            <v>-174.65193099994212</v>
          </cell>
          <cell r="AH483">
            <v>-121.79933000000892</v>
          </cell>
          <cell r="AI483">
            <v>-107.83330999995815</v>
          </cell>
          <cell r="AJ483">
            <v>-192.67144400003599</v>
          </cell>
          <cell r="AK483">
            <v>-198.53888000000734</v>
          </cell>
          <cell r="AL483">
            <v>-143.06668899999931</v>
          </cell>
          <cell r="AM483">
            <v>-443.2513340000296</v>
          </cell>
          <cell r="AN483">
            <v>-550.2307280000532</v>
          </cell>
          <cell r="AO483">
            <v>-111.99008099996718</v>
          </cell>
          <cell r="AP483">
            <v>-13.598151999991387</v>
          </cell>
          <cell r="AQ483">
            <v>-64.946561000018846</v>
          </cell>
          <cell r="AR483">
            <v>-3241.2265129992738</v>
          </cell>
          <cell r="AS483">
            <v>-168.61116999998922</v>
          </cell>
          <cell r="AT483">
            <v>-118.01143899996532</v>
          </cell>
          <cell r="AU483">
            <v>-124.70753999991575</v>
          </cell>
          <cell r="AV483">
            <v>-105.05015000002459</v>
          </cell>
          <cell r="AW483">
            <v>-110.49086499999976</v>
          </cell>
          <cell r="AX483">
            <v>-131.69532000011532</v>
          </cell>
          <cell r="AY483">
            <v>-1027.7351969999727</v>
          </cell>
          <cell r="AZ483">
            <v>-562.01986500003841</v>
          </cell>
          <cell r="BA483">
            <v>-620.91405000002123</v>
          </cell>
          <cell r="BB483">
            <v>-161.49036199995317</v>
          </cell>
          <cell r="BC483">
            <v>-56.824840000015683</v>
          </cell>
          <cell r="BD483">
            <v>-53.675715000019409</v>
          </cell>
          <cell r="BE483">
            <v>-3583.2550739990547</v>
          </cell>
          <cell r="BF483">
            <v>-160.70333100005519</v>
          </cell>
          <cell r="BG483">
            <v>-112.53016100003151</v>
          </cell>
          <cell r="BH483">
            <v>-150.57442000001902</v>
          </cell>
          <cell r="BI483">
            <v>-144.03453299996909</v>
          </cell>
          <cell r="BJ483">
            <v>-199.95340100006433</v>
          </cell>
          <cell r="BK483">
            <v>-127.96421099995496</v>
          </cell>
          <cell r="BL483">
            <v>-852.54523899999913</v>
          </cell>
          <cell r="BM483">
            <v>-824.85819800000172</v>
          </cell>
          <cell r="BN483">
            <v>-611.94796599994879</v>
          </cell>
          <cell r="BO483">
            <v>-234.67006000003312</v>
          </cell>
          <cell r="BP483">
            <v>-99.000995000009425</v>
          </cell>
          <cell r="BQ483">
            <v>-64.472558999957982</v>
          </cell>
          <cell r="BR483">
            <v>-3063.8810289995745</v>
          </cell>
          <cell r="BS483">
            <v>-109.26862899999833</v>
          </cell>
          <cell r="BT483">
            <v>-155.81454200000735</v>
          </cell>
          <cell r="BU483">
            <v>-106.53129399998579</v>
          </cell>
          <cell r="BV483">
            <v>-148.24725099996431</v>
          </cell>
          <cell r="BW483">
            <v>-160.2290979999816</v>
          </cell>
          <cell r="BX483">
            <v>-166.66647899994859</v>
          </cell>
          <cell r="BY483">
            <v>-183.37049899995327</v>
          </cell>
          <cell r="BZ483">
            <v>-935.44101399998181</v>
          </cell>
          <cell r="CA483">
            <v>-605.30902400001651</v>
          </cell>
          <cell r="CB483">
            <v>-280.36664099997142</v>
          </cell>
          <cell r="CC483">
            <v>-109.41893400001572</v>
          </cell>
          <cell r="CD483">
            <v>-103.21762400009902</v>
          </cell>
          <cell r="CE483">
            <v>-3959.1189910005778</v>
          </cell>
          <cell r="CF483">
            <v>-127.18182299996261</v>
          </cell>
          <cell r="CG483">
            <v>-132.44751700002234</v>
          </cell>
          <cell r="CH483">
            <v>-145.00261399999727</v>
          </cell>
          <cell r="CI483">
            <v>-168.96245000005001</v>
          </cell>
          <cell r="CJ483">
            <v>-247.61116799997399</v>
          </cell>
          <cell r="CK483">
            <v>-319.57145599991782</v>
          </cell>
          <cell r="CL483">
            <v>-336.22062300005928</v>
          </cell>
          <cell r="CM483">
            <v>-1025.1073649999453</v>
          </cell>
          <cell r="CN483">
            <v>-685.48798600002192</v>
          </cell>
          <cell r="CO483">
            <v>-268.35388499993132</v>
          </cell>
          <cell r="CP483">
            <v>-338.62832299998263</v>
          </cell>
          <cell r="CQ483">
            <v>-164.54378100001486</v>
          </cell>
          <cell r="CR483">
            <v>-233.29478599969298</v>
          </cell>
          <cell r="CS483">
            <v>-350.41476200008765</v>
          </cell>
          <cell r="CT483">
            <v>-141.17680600000313</v>
          </cell>
          <cell r="CU483">
            <v>-124.30901999992784</v>
          </cell>
          <cell r="CV483">
            <v>56.269604999979492</v>
          </cell>
          <cell r="CW483">
            <v>-210.43076000001747</v>
          </cell>
          <cell r="CX483">
            <v>-619.46347600000445</v>
          </cell>
          <cell r="CY483">
            <v>-415.10967999999411</v>
          </cell>
          <cell r="CZ483">
            <v>3046.7343419999816</v>
          </cell>
          <cell r="DA483">
            <v>-411.65990099997725</v>
          </cell>
          <cell r="DB483">
            <v>-293.38641600002302</v>
          </cell>
          <cell r="DC483">
            <v>-470.2039170000935</v>
          </cell>
          <cell r="DD483">
            <v>-300.14399499999126</v>
          </cell>
          <cell r="DE483">
            <v>-5146.6960640000179</v>
          </cell>
          <cell r="DF483">
            <v>-399.741594000021</v>
          </cell>
          <cell r="DG483">
            <v>-136.785564999911</v>
          </cell>
          <cell r="DH483">
            <v>-166.20311499998206</v>
          </cell>
          <cell r="DI483">
            <v>-219.13365100004012</v>
          </cell>
          <cell r="DJ483">
            <v>-263.25520400004461</v>
          </cell>
          <cell r="DK483">
            <v>-563.21127999993041</v>
          </cell>
          <cell r="DL483">
            <v>-422.06884000007994</v>
          </cell>
          <cell r="DM483">
            <v>-1135.8096640000585</v>
          </cell>
          <cell r="DN483">
            <v>-681.4044780000113</v>
          </cell>
          <cell r="DO483">
            <v>-275.69006399996579</v>
          </cell>
          <cell r="DP483">
            <v>-572.79095999989659</v>
          </cell>
          <cell r="DQ483">
            <v>-310.60164899996016</v>
          </cell>
          <cell r="DR483">
            <v>-5045.755966999568</v>
          </cell>
          <cell r="DS483">
            <v>-435.86770400009118</v>
          </cell>
          <cell r="DT483">
            <v>-185.05109000002267</v>
          </cell>
          <cell r="DU483">
            <v>-162.02744599996367</v>
          </cell>
          <cell r="DV483">
            <v>-203.20493599999463</v>
          </cell>
          <cell r="DW483">
            <v>-230.93805499991868</v>
          </cell>
          <cell r="DX483">
            <v>-567.90732100000605</v>
          </cell>
          <cell r="DY483">
            <v>-434.48773000016809</v>
          </cell>
          <cell r="DZ483">
            <v>-914.66519000008702</v>
          </cell>
          <cell r="EA483">
            <v>-600.9889110000222</v>
          </cell>
          <cell r="EB483">
            <v>-381.42863999988185</v>
          </cell>
          <cell r="EC483">
            <v>-523.46659100009128</v>
          </cell>
          <cell r="ED483">
            <v>-405.722352999961</v>
          </cell>
        </row>
        <row r="484">
          <cell r="C484" t="str">
            <v>Naughton</v>
          </cell>
          <cell r="F484">
            <v>0</v>
          </cell>
          <cell r="G484">
            <v>-61.180407000007108</v>
          </cell>
          <cell r="H484">
            <v>-320.30851599999005</v>
          </cell>
          <cell r="I484">
            <v>-224.90172200000961</v>
          </cell>
          <cell r="J484">
            <v>-113.1888489999983</v>
          </cell>
          <cell r="K484">
            <v>-8.6980000000039581</v>
          </cell>
          <cell r="L484">
            <v>0</v>
          </cell>
          <cell r="M484">
            <v>0</v>
          </cell>
          <cell r="N484">
            <v>0</v>
          </cell>
          <cell r="O484">
            <v>-7.7368199999909848</v>
          </cell>
          <cell r="P484">
            <v>0</v>
          </cell>
          <cell r="Q484">
            <v>0</v>
          </cell>
          <cell r="R484">
            <v>-894.45568099990487</v>
          </cell>
          <cell r="S484">
            <v>0</v>
          </cell>
          <cell r="T484">
            <v>-22.914797999983421</v>
          </cell>
          <cell r="U484">
            <v>-277.71089700001176</v>
          </cell>
          <cell r="V484">
            <v>-412.11762299996917</v>
          </cell>
          <cell r="W484">
            <v>-179.638586999994</v>
          </cell>
          <cell r="X484">
            <v>-2.0737760000047274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-848.11863899976015</v>
          </cell>
          <cell r="AF484">
            <v>0</v>
          </cell>
          <cell r="AG484">
            <v>-71.671159000019543</v>
          </cell>
          <cell r="AH484">
            <v>-281.61128300000564</v>
          </cell>
          <cell r="AI484">
            <v>-372.31174500001362</v>
          </cell>
          <cell r="AJ484">
            <v>-56.100109999999404</v>
          </cell>
          <cell r="AK484">
            <v>-27.313235000008717</v>
          </cell>
          <cell r="AL484">
            <v>0</v>
          </cell>
          <cell r="AM484">
            <v>0</v>
          </cell>
          <cell r="AN484">
            <v>0</v>
          </cell>
          <cell r="AO484">
            <v>-6.8630370000028051</v>
          </cell>
          <cell r="AP484">
            <v>-32.248069999972358</v>
          </cell>
          <cell r="AQ484">
            <v>0</v>
          </cell>
          <cell r="AR484">
            <v>-526.96269800048321</v>
          </cell>
          <cell r="AS484">
            <v>-15.292480000003707</v>
          </cell>
          <cell r="AT484">
            <v>-10.235109999979613</v>
          </cell>
          <cell r="AU484">
            <v>-103.87212499999441</v>
          </cell>
          <cell r="AV484">
            <v>-93.90261599997757</v>
          </cell>
          <cell r="AW484">
            <v>-150.65846700000111</v>
          </cell>
          <cell r="AX484">
            <v>-75.111639999988256</v>
          </cell>
          <cell r="AY484">
            <v>0</v>
          </cell>
          <cell r="AZ484">
            <v>0</v>
          </cell>
          <cell r="BA484">
            <v>-17.801990000007208</v>
          </cell>
          <cell r="BB484">
            <v>-6.0921799999778159</v>
          </cell>
          <cell r="BC484">
            <v>-53.996090000000549</v>
          </cell>
          <cell r="BD484">
            <v>0</v>
          </cell>
          <cell r="BE484">
            <v>-439.44380199990701</v>
          </cell>
          <cell r="BF484">
            <v>-2.3787850000080653</v>
          </cell>
          <cell r="BG484">
            <v>-8.3707910000011907</v>
          </cell>
          <cell r="BH484">
            <v>-24.117743000009796</v>
          </cell>
          <cell r="BI484">
            <v>-12.260731000002124</v>
          </cell>
          <cell r="BJ484">
            <v>-17.445936999996775</v>
          </cell>
          <cell r="BK484">
            <v>-1.0424840000050608</v>
          </cell>
          <cell r="BL484">
            <v>-172.19927300000563</v>
          </cell>
          <cell r="BM484">
            <v>-100.46849100000691</v>
          </cell>
          <cell r="BN484">
            <v>-71.22691099999065</v>
          </cell>
          <cell r="BO484">
            <v>-13.080266999997548</v>
          </cell>
          <cell r="BP484">
            <v>-5.723666999998386</v>
          </cell>
          <cell r="BQ484">
            <v>-11.128721999994013</v>
          </cell>
          <cell r="BR484">
            <v>-270.45446399995126</v>
          </cell>
          <cell r="BS484">
            <v>-8.1456239999970421</v>
          </cell>
          <cell r="BT484">
            <v>-4.3622400000022026</v>
          </cell>
          <cell r="BU484">
            <v>-27.080989000001864</v>
          </cell>
          <cell r="BV484">
            <v>-2.9382500000065193</v>
          </cell>
          <cell r="BW484">
            <v>-14.699493000000075</v>
          </cell>
          <cell r="BX484">
            <v>-14.167298999993363</v>
          </cell>
          <cell r="BY484">
            <v>18.625586000009207</v>
          </cell>
          <cell r="BZ484">
            <v>-93.701423000005889</v>
          </cell>
          <cell r="CA484">
            <v>-68.199102999991737</v>
          </cell>
          <cell r="CB484">
            <v>-31.630782000007457</v>
          </cell>
          <cell r="CC484">
            <v>-15.508209999999963</v>
          </cell>
          <cell r="CD484">
            <v>-8.6466369999980088</v>
          </cell>
          <cell r="CE484">
            <v>-414.91264000011142</v>
          </cell>
          <cell r="CF484">
            <v>-13.639832999993814</v>
          </cell>
          <cell r="CG484">
            <v>-8.484666999996989</v>
          </cell>
          <cell r="CH484">
            <v>-43.206994000000122</v>
          </cell>
          <cell r="CI484">
            <v>-8.1127660000056494</v>
          </cell>
          <cell r="CJ484">
            <v>-12.408148000002257</v>
          </cell>
          <cell r="CK484">
            <v>-12.937315999995917</v>
          </cell>
          <cell r="CL484">
            <v>-33.647592000008444</v>
          </cell>
          <cell r="CM484">
            <v>-132.42471800000931</v>
          </cell>
          <cell r="CN484">
            <v>-60.867804000008618</v>
          </cell>
          <cell r="CO484">
            <v>-12.516674999991665</v>
          </cell>
          <cell r="CP484">
            <v>-52.033838999996078</v>
          </cell>
          <cell r="CQ484">
            <v>-24.632288000007975</v>
          </cell>
          <cell r="CR484">
            <v>260.90839200012852</v>
          </cell>
          <cell r="CS484">
            <v>-28.493033000006108</v>
          </cell>
          <cell r="CT484">
            <v>-6.4272100000089267</v>
          </cell>
          <cell r="CU484">
            <v>-26.046989000009489</v>
          </cell>
          <cell r="CV484">
            <v>112.02913400000398</v>
          </cell>
          <cell r="CW484">
            <v>-28.293704999996407</v>
          </cell>
          <cell r="CX484">
            <v>-40.387426000001142</v>
          </cell>
          <cell r="CY484">
            <v>1.32669299999543</v>
          </cell>
          <cell r="CZ484">
            <v>560.24410199999693</v>
          </cell>
          <cell r="DA484">
            <v>-82.854133000000729</v>
          </cell>
          <cell r="DB484">
            <v>-26.190769000008004</v>
          </cell>
          <cell r="DC484">
            <v>-102.84820700000273</v>
          </cell>
          <cell r="DD484">
            <v>-71.150065000008908</v>
          </cell>
          <cell r="DE484">
            <v>-690.2250889998395</v>
          </cell>
          <cell r="DF484">
            <v>-99.290450000000419</v>
          </cell>
          <cell r="DG484">
            <v>-57.104623999999603</v>
          </cell>
          <cell r="DH484">
            <v>-47.52021099999547</v>
          </cell>
          <cell r="DI484">
            <v>-25.290744000005361</v>
          </cell>
          <cell r="DJ484">
            <v>-26.135747000007541</v>
          </cell>
          <cell r="DK484">
            <v>-40.187523000015062</v>
          </cell>
          <cell r="DL484">
            <v>-21.145149999996647</v>
          </cell>
          <cell r="DM484">
            <v>-136.14858600001025</v>
          </cell>
          <cell r="DN484">
            <v>-47.602891000002273</v>
          </cell>
          <cell r="DO484">
            <v>-33.807113999995636</v>
          </cell>
          <cell r="DP484">
            <v>-89.165893999990658</v>
          </cell>
          <cell r="DQ484">
            <v>-66.826154999987921</v>
          </cell>
          <cell r="DR484">
            <v>-745.01471000001766</v>
          </cell>
          <cell r="DS484">
            <v>-110.90028400000301</v>
          </cell>
          <cell r="DT484">
            <v>-48.441961000004085</v>
          </cell>
          <cell r="DU484">
            <v>-30.476720000006026</v>
          </cell>
          <cell r="DV484">
            <v>-19.950795000011567</v>
          </cell>
          <cell r="DW484">
            <v>-11.029448000001139</v>
          </cell>
          <cell r="DX484">
            <v>-43.803861000007601</v>
          </cell>
          <cell r="DY484">
            <v>-17.402846999990288</v>
          </cell>
          <cell r="DZ484">
            <v>-192.44876900000963</v>
          </cell>
          <cell r="EA484">
            <v>-90.460036999997101</v>
          </cell>
          <cell r="EB484">
            <v>-40.784399999989546</v>
          </cell>
          <cell r="EC484">
            <v>-90.894598000013502</v>
          </cell>
          <cell r="ED484">
            <v>-48.420990000013262</v>
          </cell>
        </row>
        <row r="485">
          <cell r="C485" t="str">
            <v>Wyodak</v>
          </cell>
          <cell r="F485">
            <v>0</v>
          </cell>
          <cell r="G485">
            <v>-43.932809999998426</v>
          </cell>
          <cell r="H485">
            <v>-152.29389000000083</v>
          </cell>
          <cell r="I485">
            <v>-24.564949999999953</v>
          </cell>
          <cell r="J485">
            <v>-32.261360000004061</v>
          </cell>
          <cell r="K485">
            <v>-18.638919999997597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-399.00359999993816</v>
          </cell>
          <cell r="S485">
            <v>0</v>
          </cell>
          <cell r="T485">
            <v>-16.469230000016978</v>
          </cell>
          <cell r="U485">
            <v>-163.49463000000105</v>
          </cell>
          <cell r="V485">
            <v>-76.961369999989984</v>
          </cell>
          <cell r="W485">
            <v>-142.07837000000291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-198.44647999992594</v>
          </cell>
          <cell r="AF485">
            <v>0</v>
          </cell>
          <cell r="AG485">
            <v>-5.5549299999838695</v>
          </cell>
          <cell r="AH485">
            <v>-96.733289999974659</v>
          </cell>
          <cell r="AI485">
            <v>-46.394899999999325</v>
          </cell>
          <cell r="AJ485">
            <v>-42.825370000005933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-6.9379900000058115</v>
          </cell>
          <cell r="AP485">
            <v>0</v>
          </cell>
          <cell r="AQ485">
            <v>0</v>
          </cell>
          <cell r="AR485">
            <v>-130.40546999964863</v>
          </cell>
          <cell r="AS485">
            <v>0</v>
          </cell>
          <cell r="AT485">
            <v>-6.2439000000013039</v>
          </cell>
          <cell r="AU485">
            <v>-36.62434999999823</v>
          </cell>
          <cell r="AV485">
            <v>-38.897200000006706</v>
          </cell>
          <cell r="AW485">
            <v>-32.487919999985024</v>
          </cell>
          <cell r="AX485">
            <v>-9.2719700000016019</v>
          </cell>
          <cell r="AY485">
            <v>0</v>
          </cell>
          <cell r="AZ485">
            <v>0</v>
          </cell>
          <cell r="BA485">
            <v>0</v>
          </cell>
          <cell r="BB485">
            <v>-6.8801300000050105</v>
          </cell>
          <cell r="BC485">
            <v>0</v>
          </cell>
          <cell r="BD485">
            <v>0</v>
          </cell>
          <cell r="BE485">
            <v>-114.34373999992386</v>
          </cell>
          <cell r="BF485">
            <v>0</v>
          </cell>
          <cell r="BG485">
            <v>-11.390870000002906</v>
          </cell>
          <cell r="BH485">
            <v>-28.26221000001533</v>
          </cell>
          <cell r="BI485">
            <v>-30.668949999992037</v>
          </cell>
          <cell r="BJ485">
            <v>-16.593010000011418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-27.428699999989476</v>
          </cell>
          <cell r="BP485">
            <v>0</v>
          </cell>
          <cell r="BQ485">
            <v>0</v>
          </cell>
          <cell r="BR485">
            <v>-77.846170000266284</v>
          </cell>
          <cell r="BS485">
            <v>0</v>
          </cell>
          <cell r="BT485">
            <v>0</v>
          </cell>
          <cell r="BU485">
            <v>-43.09140999999363</v>
          </cell>
          <cell r="BV485">
            <v>-8.2279100000014296</v>
          </cell>
          <cell r="BW485">
            <v>-17.589840000000549</v>
          </cell>
          <cell r="BX485">
            <v>-8.9370099999941885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-97.063799999887124</v>
          </cell>
          <cell r="CF485">
            <v>0</v>
          </cell>
          <cell r="CG485">
            <v>-4.954829999973299</v>
          </cell>
          <cell r="CH485">
            <v>-36.504170000000158</v>
          </cell>
          <cell r="CI485">
            <v>-7.5881300000037299</v>
          </cell>
          <cell r="CJ485">
            <v>-35.358900000021094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-12.657769999990705</v>
          </cell>
          <cell r="CP485">
            <v>0</v>
          </cell>
          <cell r="CQ485">
            <v>0</v>
          </cell>
          <cell r="CR485">
            <v>-67.042209999868646</v>
          </cell>
          <cell r="CS485">
            <v>0</v>
          </cell>
          <cell r="CT485">
            <v>-11.538079999998445</v>
          </cell>
          <cell r="CU485">
            <v>-14.529050000011921</v>
          </cell>
          <cell r="CV485">
            <v>-8.2031299999944167</v>
          </cell>
          <cell r="CW485">
            <v>-32.771950000023935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-123.89767000009306</v>
          </cell>
          <cell r="DF485">
            <v>0</v>
          </cell>
          <cell r="DG485">
            <v>-20.79126000002725</v>
          </cell>
          <cell r="DH485">
            <v>-36.86475999999675</v>
          </cell>
          <cell r="DI485">
            <v>-7.6269500000053085</v>
          </cell>
          <cell r="DJ485">
            <v>-58.614700000005541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-116.14736000006087</v>
          </cell>
          <cell r="DS485">
            <v>0</v>
          </cell>
          <cell r="DT485">
            <v>-5.3637699999962933</v>
          </cell>
          <cell r="DU485">
            <v>-43.545770000026096</v>
          </cell>
          <cell r="DV485">
            <v>-7.9589899999991758</v>
          </cell>
          <cell r="DW485">
            <v>-50.220719999982975</v>
          </cell>
          <cell r="DX485">
            <v>-9.0581099999835715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Ramp Loss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A488" t="str">
            <v>Total Coal Generation</v>
          </cell>
          <cell r="F488">
            <v>-771.29681499954313</v>
          </cell>
          <cell r="G488">
            <v>-612.3166149999015</v>
          </cell>
          <cell r="H488">
            <v>-1148.1003109999001</v>
          </cell>
          <cell r="I488">
            <v>-1772.6868610004894</v>
          </cell>
          <cell r="J488">
            <v>-2271.5157949998975</v>
          </cell>
          <cell r="K488">
            <v>-2407.902903999202</v>
          </cell>
          <cell r="L488">
            <v>-999.9995340006426</v>
          </cell>
          <cell r="M488">
            <v>-1265.571171999909</v>
          </cell>
          <cell r="N488">
            <v>-1165.0690779993311</v>
          </cell>
          <cell r="O488">
            <v>-442.59173899982125</v>
          </cell>
          <cell r="P488">
            <v>-262.86185800097883</v>
          </cell>
          <cell r="Q488">
            <v>50.872723999433219</v>
          </cell>
          <cell r="R488">
            <v>-10142.206285998225</v>
          </cell>
          <cell r="S488">
            <v>-323.55547699984163</v>
          </cell>
          <cell r="T488">
            <v>-442.3283299994655</v>
          </cell>
          <cell r="U488">
            <v>-1178.4211860005744</v>
          </cell>
          <cell r="V488">
            <v>-1623.7953319998924</v>
          </cell>
          <cell r="W488">
            <v>-1182.7174279999454</v>
          </cell>
          <cell r="X488">
            <v>-1146.1928440001793</v>
          </cell>
          <cell r="Y488">
            <v>-1278.9890470001847</v>
          </cell>
          <cell r="Z488">
            <v>-944.25342100020498</v>
          </cell>
          <cell r="AA488">
            <v>-1239.4259840003215</v>
          </cell>
          <cell r="AB488">
            <v>-413.08608900010586</v>
          </cell>
          <cell r="AC488">
            <v>-434.09492099937052</v>
          </cell>
          <cell r="AD488">
            <v>64.653772999998182</v>
          </cell>
          <cell r="AE488">
            <v>-10399.550856001675</v>
          </cell>
          <cell r="AF488">
            <v>-645.6466389996931</v>
          </cell>
          <cell r="AG488">
            <v>-519.01924900012091</v>
          </cell>
          <cell r="AH488">
            <v>-1041.0870309993625</v>
          </cell>
          <cell r="AI488">
            <v>-1063.3133089998737</v>
          </cell>
          <cell r="AJ488">
            <v>-896.05558799975552</v>
          </cell>
          <cell r="AK488">
            <v>-1087.3181849997491</v>
          </cell>
          <cell r="AL488">
            <v>-491.81370300007984</v>
          </cell>
          <cell r="AM488">
            <v>-1244.3990330006927</v>
          </cell>
          <cell r="AN488">
            <v>-1352.8439729996026</v>
          </cell>
          <cell r="AO488">
            <v>-591.67243900010362</v>
          </cell>
          <cell r="AP488">
            <v>-781.00938299996778</v>
          </cell>
          <cell r="AQ488">
            <v>-685.37232399964705</v>
          </cell>
          <cell r="AR488">
            <v>-11950.164429996163</v>
          </cell>
          <cell r="AS488">
            <v>-920.32272900082171</v>
          </cell>
          <cell r="AT488">
            <v>-507.42371400026605</v>
          </cell>
          <cell r="AU488">
            <v>-700.92763899988495</v>
          </cell>
          <cell r="AV488">
            <v>-628.05214899987914</v>
          </cell>
          <cell r="AW488">
            <v>-1031.0359060000628</v>
          </cell>
          <cell r="AX488">
            <v>-1164.4274260001257</v>
          </cell>
          <cell r="AY488">
            <v>-1463.3982940004207</v>
          </cell>
          <cell r="AZ488">
            <v>-1547.1459860005416</v>
          </cell>
          <cell r="BA488">
            <v>-1773.3073040000163</v>
          </cell>
          <cell r="BB488">
            <v>-774.6439759999048</v>
          </cell>
          <cell r="BC488">
            <v>-818.64012299990281</v>
          </cell>
          <cell r="BD488">
            <v>-620.83918400015682</v>
          </cell>
          <cell r="BE488">
            <v>-12305.1911650002</v>
          </cell>
          <cell r="BF488">
            <v>-991.54743100004271</v>
          </cell>
          <cell r="BG488">
            <v>-553.84372200025246</v>
          </cell>
          <cell r="BH488">
            <v>-608.71341899991967</v>
          </cell>
          <cell r="BI488">
            <v>-547.54043500008993</v>
          </cell>
          <cell r="BJ488">
            <v>-1093.3699239999987</v>
          </cell>
          <cell r="BK488">
            <v>-671.96570699987933</v>
          </cell>
          <cell r="BL488">
            <v>-1446.3582310001366</v>
          </cell>
          <cell r="BM488">
            <v>-1819.8986089993268</v>
          </cell>
          <cell r="BN488">
            <v>-1954.8296179999597</v>
          </cell>
          <cell r="BO488">
            <v>-1006.2255439998116</v>
          </cell>
          <cell r="BP488">
            <v>-862.03205900033936</v>
          </cell>
          <cell r="BQ488">
            <v>-748.86646599974483</v>
          </cell>
          <cell r="BR488">
            <v>-10522.327640995383</v>
          </cell>
          <cell r="BS488">
            <v>-847.61977499979548</v>
          </cell>
          <cell r="BT488">
            <v>-511.42347900033928</v>
          </cell>
          <cell r="BU488">
            <v>-646.54360199999064</v>
          </cell>
          <cell r="BV488">
            <v>-624.50878999987617</v>
          </cell>
          <cell r="BW488">
            <v>-965.02196999965236</v>
          </cell>
          <cell r="BX488">
            <v>-1203.8723929999396</v>
          </cell>
          <cell r="BY488">
            <v>-364.00078099966049</v>
          </cell>
          <cell r="BZ488">
            <v>-1868.6993050002493</v>
          </cell>
          <cell r="CA488">
            <v>-1964.1433779997751</v>
          </cell>
          <cell r="CB488">
            <v>-877.61693100002594</v>
          </cell>
          <cell r="CC488">
            <v>-913.79873000038788</v>
          </cell>
          <cell r="CD488">
            <v>264.92149299988523</v>
          </cell>
          <cell r="CE488">
            <v>-11853.047573000193</v>
          </cell>
          <cell r="CF488">
            <v>-889.11881800042465</v>
          </cell>
          <cell r="CG488">
            <v>-574.06425500032492</v>
          </cell>
          <cell r="CH488">
            <v>-595.42192899947986</v>
          </cell>
          <cell r="CI488">
            <v>-621.46908700000495</v>
          </cell>
          <cell r="CJ488">
            <v>-1091.9917580001056</v>
          </cell>
          <cell r="CK488">
            <v>-1502.5173320001923</v>
          </cell>
          <cell r="CL488">
            <v>-565.97973199980333</v>
          </cell>
          <cell r="CM488">
            <v>-1955.5662150001153</v>
          </cell>
          <cell r="CN488">
            <v>-1651.8251669998281</v>
          </cell>
          <cell r="CO488">
            <v>-859.70528399990872</v>
          </cell>
          <cell r="CP488">
            <v>-908.84882300021127</v>
          </cell>
          <cell r="CQ488">
            <v>-636.53917300002649</v>
          </cell>
          <cell r="CR488">
            <v>-3329.1562200002372</v>
          </cell>
          <cell r="CS488">
            <v>-835.25553900049999</v>
          </cell>
          <cell r="CT488">
            <v>-519.99756099982187</v>
          </cell>
          <cell r="CU488">
            <v>-685.47553699975833</v>
          </cell>
          <cell r="CV488">
            <v>278.59996000002138</v>
          </cell>
          <cell r="CW488">
            <v>-1284.9178590001538</v>
          </cell>
          <cell r="CX488">
            <v>-1621.5744310002774</v>
          </cell>
          <cell r="CY488">
            <v>-457.83545699995011</v>
          </cell>
          <cell r="CZ488">
            <v>3782.2073440002277</v>
          </cell>
          <cell r="DA488">
            <v>613.76085600024089</v>
          </cell>
          <cell r="DB488">
            <v>-948.32843600027263</v>
          </cell>
          <cell r="DC488">
            <v>-999.76675399998203</v>
          </cell>
          <cell r="DD488">
            <v>-650.57280600024387</v>
          </cell>
          <cell r="DE488">
            <v>-12080.566214993596</v>
          </cell>
          <cell r="DF488">
            <v>-816.76490400033072</v>
          </cell>
          <cell r="DG488">
            <v>-533.95297699980438</v>
          </cell>
          <cell r="DH488">
            <v>-690.94640200026333</v>
          </cell>
          <cell r="DI488">
            <v>-840.23350500012748</v>
          </cell>
          <cell r="DJ488">
            <v>-1288.627626999747</v>
          </cell>
          <cell r="DK488">
            <v>-1554.9313240000047</v>
          </cell>
          <cell r="DL488">
            <v>-510.35620500007644</v>
          </cell>
          <cell r="DM488">
            <v>-1594.1030509998091</v>
          </cell>
          <cell r="DN488">
            <v>-1545.2035619998351</v>
          </cell>
          <cell r="DO488">
            <v>-949.47366099990904</v>
          </cell>
          <cell r="DP488">
            <v>-1096.016025999561</v>
          </cell>
          <cell r="DQ488">
            <v>-659.95697099994868</v>
          </cell>
          <cell r="DR488">
            <v>-11781.421659998596</v>
          </cell>
          <cell r="DS488">
            <v>-896.37431799992919</v>
          </cell>
          <cell r="DT488">
            <v>-580.42218499956653</v>
          </cell>
          <cell r="DU488">
            <v>-643.47840100014582</v>
          </cell>
          <cell r="DV488">
            <v>-750.19635999994352</v>
          </cell>
          <cell r="DW488">
            <v>-1310.7483040001243</v>
          </cell>
          <cell r="DX488">
            <v>-1383.2169119999744</v>
          </cell>
          <cell r="DY488">
            <v>-512.89420500025153</v>
          </cell>
          <cell r="DZ488">
            <v>-1471.6393919996917</v>
          </cell>
          <cell r="EA488">
            <v>-1474.6421330003068</v>
          </cell>
          <cell r="EB488">
            <v>-981.50446200044826</v>
          </cell>
          <cell r="EC488">
            <v>-1030.5524340006523</v>
          </cell>
          <cell r="ED488">
            <v>-745.7525540003553</v>
          </cell>
        </row>
        <row r="490">
          <cell r="A490" t="str">
            <v>Gas Generation</v>
          </cell>
        </row>
        <row r="491">
          <cell r="C491" t="str">
            <v>Chehalis</v>
          </cell>
          <cell r="F491">
            <v>0</v>
          </cell>
          <cell r="G491">
            <v>-5.2841799999878276</v>
          </cell>
          <cell r="H491">
            <v>-7.8178699999698438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-44.403440000023693</v>
          </cell>
          <cell r="P491">
            <v>0</v>
          </cell>
          <cell r="Q491">
            <v>0</v>
          </cell>
          <cell r="R491">
            <v>-34.994849999900907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-34.994849999959115</v>
          </cell>
          <cell r="AC491">
            <v>0</v>
          </cell>
          <cell r="AD491">
            <v>0</v>
          </cell>
          <cell r="AE491">
            <v>-389.29234999977052</v>
          </cell>
          <cell r="AF491">
            <v>-24.585460000031162</v>
          </cell>
          <cell r="AG491">
            <v>-11.556589999992866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-240.8253899999545</v>
          </cell>
          <cell r="AQ491">
            <v>-112.32490999996662</v>
          </cell>
          <cell r="AR491">
            <v>-803.02535999985412</v>
          </cell>
          <cell r="AS491">
            <v>-133.91707999998471</v>
          </cell>
          <cell r="AT491">
            <v>-21.94741999998223</v>
          </cell>
          <cell r="AU491">
            <v>-4.2099600000074133</v>
          </cell>
          <cell r="AV491">
            <v>-24.941670000029262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-54.488110000034794</v>
          </cell>
          <cell r="BB491">
            <v>-255.94993999999133</v>
          </cell>
          <cell r="BC491">
            <v>-186.71752000000561</v>
          </cell>
          <cell r="BD491">
            <v>-120.85365999996429</v>
          </cell>
          <cell r="BE491">
            <v>-801.50342999910936</v>
          </cell>
          <cell r="BF491">
            <v>-83.855480000027455</v>
          </cell>
          <cell r="BG491">
            <v>-84.971970000013243</v>
          </cell>
          <cell r="BH491">
            <v>-30.00166999999783</v>
          </cell>
          <cell r="BI491">
            <v>-54.413820000016131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-146.98376000003191</v>
          </cell>
          <cell r="BP491">
            <v>-250.1758999999729</v>
          </cell>
          <cell r="BQ491">
            <v>-151.10083000001032</v>
          </cell>
          <cell r="BR491">
            <v>-832.79894999973476</v>
          </cell>
          <cell r="BS491">
            <v>-197.20037999999477</v>
          </cell>
          <cell r="BT491">
            <v>-34.599489999993239</v>
          </cell>
          <cell r="BU491">
            <v>-19.070050000038464</v>
          </cell>
          <cell r="BV491">
            <v>-23.469180000014603</v>
          </cell>
          <cell r="BW491">
            <v>-21.841320000006817</v>
          </cell>
          <cell r="BX491">
            <v>-17.019060000020545</v>
          </cell>
          <cell r="BY491">
            <v>0</v>
          </cell>
          <cell r="BZ491">
            <v>-9.1350099999981467</v>
          </cell>
          <cell r="CA491">
            <v>-36.600009999994654</v>
          </cell>
          <cell r="CB491">
            <v>-135.88380000001052</v>
          </cell>
          <cell r="CC491">
            <v>-217.87909000000218</v>
          </cell>
          <cell r="CD491">
            <v>-120.10155999998096</v>
          </cell>
          <cell r="CE491">
            <v>-943.99291999917477</v>
          </cell>
          <cell r="CF491">
            <v>-218.7728299999726</v>
          </cell>
          <cell r="CG491">
            <v>-26.514870000013616</v>
          </cell>
          <cell r="CH491">
            <v>-28.263190000026952</v>
          </cell>
          <cell r="CI491">
            <v>-8.2448699999949895</v>
          </cell>
          <cell r="CJ491">
            <v>0</v>
          </cell>
          <cell r="CK491">
            <v>0</v>
          </cell>
          <cell r="CL491">
            <v>0</v>
          </cell>
          <cell r="CM491">
            <v>-31.712879999977304</v>
          </cell>
          <cell r="CN491">
            <v>-196.98856999998679</v>
          </cell>
          <cell r="CO491">
            <v>-141.93570000000182</v>
          </cell>
          <cell r="CP491">
            <v>-183.9130100000184</v>
          </cell>
          <cell r="CQ491">
            <v>-107.64699999999721</v>
          </cell>
          <cell r="CR491">
            <v>734.34890999970958</v>
          </cell>
          <cell r="CS491">
            <v>-181.79928999999538</v>
          </cell>
          <cell r="CT491">
            <v>-101.12822000001324</v>
          </cell>
          <cell r="CU491">
            <v>-51.699820000008913</v>
          </cell>
          <cell r="CV491">
            <v>63.240789999981644</v>
          </cell>
          <cell r="CW491">
            <v>0</v>
          </cell>
          <cell r="CX491">
            <v>0</v>
          </cell>
          <cell r="CY491">
            <v>-81.252819999994244</v>
          </cell>
          <cell r="CZ491">
            <v>1201.144490000006</v>
          </cell>
          <cell r="DA491">
            <v>-114.1562200000044</v>
          </cell>
          <cell r="DB491">
            <v>0</v>
          </cell>
          <cell r="DC491">
            <v>0</v>
          </cell>
          <cell r="DD491">
            <v>0</v>
          </cell>
          <cell r="DE491">
            <v>-311.990009999834</v>
          </cell>
          <cell r="DF491">
            <v>0</v>
          </cell>
          <cell r="DG491">
            <v>0</v>
          </cell>
          <cell r="DH491">
            <v>0</v>
          </cell>
          <cell r="DI491">
            <v>-22.209710000024643</v>
          </cell>
          <cell r="DJ491">
            <v>0</v>
          </cell>
          <cell r="DK491">
            <v>0</v>
          </cell>
          <cell r="DL491">
            <v>-28.296000000002095</v>
          </cell>
          <cell r="DM491">
            <v>-26.174029999994673</v>
          </cell>
          <cell r="DN491">
            <v>-235.31026999995811</v>
          </cell>
          <cell r="DO491">
            <v>0</v>
          </cell>
          <cell r="DP491">
            <v>0</v>
          </cell>
          <cell r="DQ491">
            <v>0</v>
          </cell>
          <cell r="DR491">
            <v>-322.87873999984004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-29.730769999994664</v>
          </cell>
          <cell r="DZ491">
            <v>-18.117039999982808</v>
          </cell>
          <cell r="EA491">
            <v>-275.03093000000808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Cholla - Gas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C493" t="str">
            <v>Currant Creek</v>
          </cell>
          <cell r="F493">
            <v>0</v>
          </cell>
          <cell r="G493">
            <v>0</v>
          </cell>
          <cell r="H493">
            <v>-99.870113000040874</v>
          </cell>
          <cell r="I493">
            <v>-38.378529000008712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-34.947175999986939</v>
          </cell>
          <cell r="O493">
            <v>-22.972990000038408</v>
          </cell>
          <cell r="P493">
            <v>0</v>
          </cell>
          <cell r="Q493">
            <v>-7.3122439999133348</v>
          </cell>
          <cell r="R493">
            <v>-564.87238800013438</v>
          </cell>
          <cell r="S493">
            <v>0</v>
          </cell>
          <cell r="T493">
            <v>0</v>
          </cell>
          <cell r="U493">
            <v>-136.03185700002359</v>
          </cell>
          <cell r="V493">
            <v>-103.48646200000076</v>
          </cell>
          <cell r="W493">
            <v>-190.35957999998936</v>
          </cell>
          <cell r="X493">
            <v>-46.759488999960013</v>
          </cell>
          <cell r="Y493">
            <v>-1.798118999984581</v>
          </cell>
          <cell r="Z493">
            <v>-8</v>
          </cell>
          <cell r="AA493">
            <v>-14.253660999995191</v>
          </cell>
          <cell r="AB493">
            <v>-42.181426000024658</v>
          </cell>
          <cell r="AC493">
            <v>-4.5431439999956638</v>
          </cell>
          <cell r="AD493">
            <v>-17.458650000044145</v>
          </cell>
          <cell r="AE493">
            <v>-585.60728099988773</v>
          </cell>
          <cell r="AF493">
            <v>0</v>
          </cell>
          <cell r="AG493">
            <v>0</v>
          </cell>
          <cell r="AH493">
            <v>-66.942770000023302</v>
          </cell>
          <cell r="AI493">
            <v>-68.674820000014734</v>
          </cell>
          <cell r="AJ493">
            <v>-56.667035999998916</v>
          </cell>
          <cell r="AK493">
            <v>-51.729989999963436</v>
          </cell>
          <cell r="AL493">
            <v>0</v>
          </cell>
          <cell r="AM493">
            <v>-1.5254970000241883</v>
          </cell>
          <cell r="AN493">
            <v>-31.046698000049219</v>
          </cell>
          <cell r="AO493">
            <v>-57.518800000019837</v>
          </cell>
          <cell r="AP493">
            <v>-142.31677999999374</v>
          </cell>
          <cell r="AQ493">
            <v>-109.18488999997498</v>
          </cell>
          <cell r="AR493">
            <v>-615.32278799964115</v>
          </cell>
          <cell r="AS493">
            <v>0</v>
          </cell>
          <cell r="AT493">
            <v>0</v>
          </cell>
          <cell r="AU493">
            <v>0</v>
          </cell>
          <cell r="AV493">
            <v>-68.987790000013774</v>
          </cell>
          <cell r="AW493">
            <v>-182.24121399997966</v>
          </cell>
          <cell r="AX493">
            <v>-82.670400000002701</v>
          </cell>
          <cell r="AY493">
            <v>-4</v>
          </cell>
          <cell r="AZ493">
            <v>-10.199366999964695</v>
          </cell>
          <cell r="BA493">
            <v>-33.640269999974407</v>
          </cell>
          <cell r="BB493">
            <v>-82.289720000000671</v>
          </cell>
          <cell r="BC493">
            <v>-73.029559999995399</v>
          </cell>
          <cell r="BD493">
            <v>-78.264467000029981</v>
          </cell>
          <cell r="BE493">
            <v>-646.31829399894923</v>
          </cell>
          <cell r="BF493">
            <v>-52.234890000021551</v>
          </cell>
          <cell r="BG493">
            <v>-22.628649999969639</v>
          </cell>
          <cell r="BH493">
            <v>-69.570869999995921</v>
          </cell>
          <cell r="BI493">
            <v>-98.576149000000441</v>
          </cell>
          <cell r="BJ493">
            <v>-166.56802100001369</v>
          </cell>
          <cell r="BK493">
            <v>9.0848560000304133</v>
          </cell>
          <cell r="BL493">
            <v>0</v>
          </cell>
          <cell r="BM493">
            <v>-8.7973380000330508</v>
          </cell>
          <cell r="BN493">
            <v>-59.00558999995701</v>
          </cell>
          <cell r="BO493">
            <v>-58.577139999950305</v>
          </cell>
          <cell r="BP493">
            <v>-102.59178000001702</v>
          </cell>
          <cell r="BQ493">
            <v>-16.852721999923233</v>
          </cell>
          <cell r="BR493">
            <v>-558.27355299983174</v>
          </cell>
          <cell r="BS493">
            <v>-87.428689999971539</v>
          </cell>
          <cell r="BT493">
            <v>0</v>
          </cell>
          <cell r="BU493">
            <v>-59.03249999997206</v>
          </cell>
          <cell r="BV493">
            <v>-73.245779999997467</v>
          </cell>
          <cell r="BW493">
            <v>-133.1731799999834</v>
          </cell>
          <cell r="BX493">
            <v>-112.15424000000348</v>
          </cell>
          <cell r="BY493">
            <v>0</v>
          </cell>
          <cell r="BZ493">
            <v>-8.5200820000027306</v>
          </cell>
          <cell r="CA493">
            <v>-32.984818000055384</v>
          </cell>
          <cell r="CB493">
            <v>-89.076379999984056</v>
          </cell>
          <cell r="CC493">
            <v>-76.378610000014305</v>
          </cell>
          <cell r="CD493">
            <v>113.72072700003628</v>
          </cell>
          <cell r="CE493">
            <v>-603.52585100010037</v>
          </cell>
          <cell r="CF493">
            <v>-47.051240000000689</v>
          </cell>
          <cell r="CG493">
            <v>-56.111635000037495</v>
          </cell>
          <cell r="CH493">
            <v>-142.30951799999457</v>
          </cell>
          <cell r="CI493">
            <v>-84.519159999996191</v>
          </cell>
          <cell r="CJ493">
            <v>0</v>
          </cell>
          <cell r="CK493">
            <v>-44.057860000000801</v>
          </cell>
          <cell r="CL493">
            <v>-1.5105319999856874</v>
          </cell>
          <cell r="CM493">
            <v>-26.423389999952633</v>
          </cell>
          <cell r="CN493">
            <v>-133.80827600002522</v>
          </cell>
          <cell r="CO493">
            <v>9.3487200000090525</v>
          </cell>
          <cell r="CP493">
            <v>0</v>
          </cell>
          <cell r="CQ493">
            <v>-77.082960000028834</v>
          </cell>
          <cell r="CR493">
            <v>-12439.891401000088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-15.938773000030778</v>
          </cell>
          <cell r="CZ493">
            <v>-8894.2810499999905</v>
          </cell>
          <cell r="DA493">
            <v>-3495.6047299999918</v>
          </cell>
          <cell r="DB493">
            <v>0</v>
          </cell>
          <cell r="DC493">
            <v>0</v>
          </cell>
          <cell r="DD493">
            <v>-34.066847999987658</v>
          </cell>
          <cell r="DE493">
            <v>-260.97161299991421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-30.67414399998961</v>
          </cell>
          <cell r="DM493">
            <v>-101.79560800001491</v>
          </cell>
          <cell r="DN493">
            <v>-97.087391000008211</v>
          </cell>
          <cell r="DO493">
            <v>0</v>
          </cell>
          <cell r="DP493">
            <v>0</v>
          </cell>
          <cell r="DQ493">
            <v>-31.414469999988796</v>
          </cell>
          <cell r="DR493">
            <v>-199.82113600010052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-23.182971999980509</v>
          </cell>
          <cell r="DZ493">
            <v>-94.221352000022307</v>
          </cell>
          <cell r="EA493">
            <v>-58.909222000016598</v>
          </cell>
          <cell r="EB493">
            <v>0</v>
          </cell>
          <cell r="EC493">
            <v>0</v>
          </cell>
          <cell r="ED493">
            <v>-23.507589999993797</v>
          </cell>
        </row>
        <row r="494">
          <cell r="C494" t="str">
            <v>Gadsby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-20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-20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C495" t="str">
            <v>Gadsby CT</v>
          </cell>
          <cell r="F495">
            <v>0</v>
          </cell>
          <cell r="G495">
            <v>-4.8342640000000756</v>
          </cell>
          <cell r="H495">
            <v>-2.978888999999981</v>
          </cell>
          <cell r="I495">
            <v>-4.8071640000052867</v>
          </cell>
          <cell r="J495">
            <v>-3.4720000003289897E-3</v>
          </cell>
          <cell r="K495">
            <v>-13.764601500000936</v>
          </cell>
          <cell r="L495">
            <v>-16.159988000003068</v>
          </cell>
          <cell r="M495">
            <v>-47.516428499999165</v>
          </cell>
          <cell r="N495">
            <v>-0.1979219999993802</v>
          </cell>
          <cell r="O495">
            <v>-0.18924599999991187</v>
          </cell>
          <cell r="P495">
            <v>-1.3542000000597909E-2</v>
          </cell>
          <cell r="Q495">
            <v>0</v>
          </cell>
          <cell r="R495">
            <v>-161.53538000013214</v>
          </cell>
          <cell r="S495">
            <v>0</v>
          </cell>
          <cell r="T495">
            <v>0</v>
          </cell>
          <cell r="U495">
            <v>-7.9400000049645314E-4</v>
          </cell>
          <cell r="V495">
            <v>-3.0881349999981467</v>
          </cell>
          <cell r="W495">
            <v>-9.6098645000020042</v>
          </cell>
          <cell r="X495">
            <v>-80.254836000007344</v>
          </cell>
          <cell r="Y495">
            <v>-16.368272500010789</v>
          </cell>
          <cell r="Z495">
            <v>-42.965200999991794</v>
          </cell>
          <cell r="AA495">
            <v>-9.0200190000032308</v>
          </cell>
          <cell r="AB495">
            <v>-0.21487399999750778</v>
          </cell>
          <cell r="AC495">
            <v>-1.3383999999859952E-2</v>
          </cell>
          <cell r="AD495">
            <v>0</v>
          </cell>
          <cell r="AE495">
            <v>-165.96280149999075</v>
          </cell>
          <cell r="AF495">
            <v>0</v>
          </cell>
          <cell r="AG495">
            <v>0</v>
          </cell>
          <cell r="AH495">
            <v>-9.0000000000145519E-4</v>
          </cell>
          <cell r="AI495">
            <v>-10.06136449999758</v>
          </cell>
          <cell r="AJ495">
            <v>-5.8518059999987599</v>
          </cell>
          <cell r="AK495">
            <v>-39.440740999998525</v>
          </cell>
          <cell r="AL495">
            <v>-23.097986000000674</v>
          </cell>
          <cell r="AM495">
            <v>-70.091114999995625</v>
          </cell>
          <cell r="AN495">
            <v>-17.41888900000049</v>
          </cell>
          <cell r="AO495">
            <v>0</v>
          </cell>
          <cell r="AP495">
            <v>0</v>
          </cell>
          <cell r="AQ495">
            <v>0</v>
          </cell>
          <cell r="AR495">
            <v>-217.56034899997758</v>
          </cell>
          <cell r="AS495">
            <v>0</v>
          </cell>
          <cell r="AT495">
            <v>0</v>
          </cell>
          <cell r="AU495">
            <v>0</v>
          </cell>
          <cell r="AV495">
            <v>-0.5226444999971136</v>
          </cell>
          <cell r="AW495">
            <v>-57.525692999999592</v>
          </cell>
          <cell r="AX495">
            <v>-33.062221500003943</v>
          </cell>
          <cell r="AY495">
            <v>-27.19750350000686</v>
          </cell>
          <cell r="AZ495">
            <v>-59.452365499993903</v>
          </cell>
          <cell r="BA495">
            <v>-39.799920999997994</v>
          </cell>
          <cell r="BB495">
            <v>0</v>
          </cell>
          <cell r="BC495">
            <v>0</v>
          </cell>
          <cell r="BD495">
            <v>0</v>
          </cell>
          <cell r="BE495">
            <v>-188.32528349995846</v>
          </cell>
          <cell r="BF495">
            <v>0</v>
          </cell>
          <cell r="BG495">
            <v>0</v>
          </cell>
          <cell r="BH495">
            <v>0</v>
          </cell>
          <cell r="BI495">
            <v>-23.429960000001302</v>
          </cell>
          <cell r="BJ495">
            <v>-26.593875999999</v>
          </cell>
          <cell r="BK495">
            <v>-13.906145000004472</v>
          </cell>
          <cell r="BL495">
            <v>-2.3110610000003362</v>
          </cell>
          <cell r="BM495">
            <v>-71.063207999992301</v>
          </cell>
          <cell r="BN495">
            <v>-50.314470500008611</v>
          </cell>
          <cell r="BO495">
            <v>-0.70656299999973271</v>
          </cell>
          <cell r="BP495">
            <v>0</v>
          </cell>
          <cell r="BQ495">
            <v>0</v>
          </cell>
          <cell r="BR495">
            <v>-191.57752149994485</v>
          </cell>
          <cell r="BS495">
            <v>0</v>
          </cell>
          <cell r="BT495">
            <v>0</v>
          </cell>
          <cell r="BU495">
            <v>0</v>
          </cell>
          <cell r="BV495">
            <v>-21.375149499999679</v>
          </cell>
          <cell r="BW495">
            <v>-30.470732500005397</v>
          </cell>
          <cell r="BX495">
            <v>-53.409639999998035</v>
          </cell>
          <cell r="BY495">
            <v>-12.269545000002836</v>
          </cell>
          <cell r="BZ495">
            <v>-71.54107749999821</v>
          </cell>
          <cell r="CA495">
            <v>-2.0425589999977092</v>
          </cell>
          <cell r="CB495">
            <v>-0.46881800000119256</v>
          </cell>
          <cell r="CC495">
            <v>0</v>
          </cell>
          <cell r="CD495">
            <v>0</v>
          </cell>
          <cell r="CE495">
            <v>-20.042159499978879</v>
          </cell>
          <cell r="CF495">
            <v>0</v>
          </cell>
          <cell r="CG495">
            <v>0</v>
          </cell>
          <cell r="CH495">
            <v>0</v>
          </cell>
          <cell r="CI495">
            <v>-25.835281499999837</v>
          </cell>
          <cell r="CJ495">
            <v>0</v>
          </cell>
          <cell r="CK495">
            <v>0</v>
          </cell>
          <cell r="CL495">
            <v>5.7931219999991299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10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10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C496" t="str">
            <v>Hermiston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-20.850109999999404</v>
          </cell>
          <cell r="P496">
            <v>0</v>
          </cell>
          <cell r="Q496">
            <v>0</v>
          </cell>
          <cell r="R496">
            <v>-20.546259999973699</v>
          </cell>
          <cell r="S496">
            <v>0</v>
          </cell>
          <cell r="T496">
            <v>-20.546260000002803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-26.645789999980479</v>
          </cell>
          <cell r="AF496">
            <v>0</v>
          </cell>
          <cell r="AG496">
            <v>-3.5819499999925029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-23.063839999987977</v>
          </cell>
          <cell r="AQ496">
            <v>0</v>
          </cell>
          <cell r="AR496">
            <v>-81.05761000001803</v>
          </cell>
          <cell r="AS496">
            <v>-8.8942899999965448</v>
          </cell>
          <cell r="AT496">
            <v>-5.2048300000024028</v>
          </cell>
          <cell r="AU496">
            <v>0</v>
          </cell>
          <cell r="AV496">
            <v>-16.110840000008466</v>
          </cell>
          <cell r="AW496">
            <v>0</v>
          </cell>
          <cell r="AX496">
            <v>-8.5681100000219885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-33.501710000011371</v>
          </cell>
          <cell r="BD496">
            <v>-8.7778299999772571</v>
          </cell>
          <cell r="BE496">
            <v>-23.578449999913573</v>
          </cell>
          <cell r="BF496">
            <v>0</v>
          </cell>
          <cell r="BG496">
            <v>-10.357900000002701</v>
          </cell>
          <cell r="BH496">
            <v>0</v>
          </cell>
          <cell r="BI496">
            <v>-6.7861299999931362</v>
          </cell>
          <cell r="BJ496">
            <v>0</v>
          </cell>
          <cell r="BK496">
            <v>-4.4975899999990361</v>
          </cell>
          <cell r="BL496">
            <v>0</v>
          </cell>
          <cell r="BM496">
            <v>0</v>
          </cell>
          <cell r="BN496">
            <v>0</v>
          </cell>
          <cell r="BO496">
            <v>-1.9368299999914598</v>
          </cell>
          <cell r="BP496">
            <v>0</v>
          </cell>
          <cell r="BQ496">
            <v>0</v>
          </cell>
          <cell r="BR496">
            <v>-51.278320000274107</v>
          </cell>
          <cell r="BS496">
            <v>0</v>
          </cell>
          <cell r="BT496">
            <v>-5.1528300000063609</v>
          </cell>
          <cell r="BU496">
            <v>-2.8070000000298023E-2</v>
          </cell>
          <cell r="BV496">
            <v>-14.582280000002356</v>
          </cell>
          <cell r="BW496">
            <v>0</v>
          </cell>
          <cell r="BX496">
            <v>-17.871090000000549</v>
          </cell>
          <cell r="BY496">
            <v>0</v>
          </cell>
          <cell r="BZ496">
            <v>0</v>
          </cell>
          <cell r="CA496">
            <v>0</v>
          </cell>
          <cell r="CB496">
            <v>-7.0881399999780115</v>
          </cell>
          <cell r="CC496">
            <v>-2.2109400000190362</v>
          </cell>
          <cell r="CD496">
            <v>-4.34497000000556</v>
          </cell>
          <cell r="CE496">
            <v>-81.16802000021562</v>
          </cell>
          <cell r="CF496">
            <v>0</v>
          </cell>
          <cell r="CG496">
            <v>-12.296730000001844</v>
          </cell>
          <cell r="CH496">
            <v>-7.522949999984121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-9.1441599999961909</v>
          </cell>
          <cell r="CN496">
            <v>0</v>
          </cell>
          <cell r="CO496">
            <v>-22.225550000002841</v>
          </cell>
          <cell r="CP496">
            <v>-12.269670000008773</v>
          </cell>
          <cell r="CQ496">
            <v>-17.70895999998902</v>
          </cell>
          <cell r="CR496">
            <v>-96.291369999526069</v>
          </cell>
          <cell r="CS496">
            <v>0</v>
          </cell>
          <cell r="CT496">
            <v>-4.9299299999838695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-7.1948100000008708</v>
          </cell>
          <cell r="DB496">
            <v>-29.030020000005607</v>
          </cell>
          <cell r="DC496">
            <v>-41.681539999990491</v>
          </cell>
          <cell r="DD496">
            <v>-13.45506999999634</v>
          </cell>
          <cell r="DE496">
            <v>-113.8045399999246</v>
          </cell>
          <cell r="DF496">
            <v>-15.109249999979511</v>
          </cell>
          <cell r="DG496">
            <v>-17.396899999992456</v>
          </cell>
          <cell r="DH496">
            <v>0</v>
          </cell>
          <cell r="DI496">
            <v>0</v>
          </cell>
          <cell r="DJ496">
            <v>0</v>
          </cell>
          <cell r="DK496">
            <v>-13.302009999999427</v>
          </cell>
          <cell r="DL496">
            <v>0</v>
          </cell>
          <cell r="DM496">
            <v>0</v>
          </cell>
          <cell r="DN496">
            <v>-21.624030000006314</v>
          </cell>
          <cell r="DO496">
            <v>-6.7089699999778531</v>
          </cell>
          <cell r="DP496">
            <v>-21.299549999996088</v>
          </cell>
          <cell r="DQ496">
            <v>-18.363829999987502</v>
          </cell>
          <cell r="DR496">
            <v>-108.95741999987513</v>
          </cell>
          <cell r="DS496">
            <v>-9.1125999999931082</v>
          </cell>
          <cell r="DT496">
            <v>-6.0012799999967683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-17.229009999980917</v>
          </cell>
          <cell r="EA496">
            <v>-14.443839999992633</v>
          </cell>
          <cell r="EB496">
            <v>-34.276110000006156</v>
          </cell>
          <cell r="EC496">
            <v>-14.404600000008941</v>
          </cell>
          <cell r="ED496">
            <v>-13.48998000001302</v>
          </cell>
        </row>
        <row r="497">
          <cell r="C497" t="str">
            <v>Lake Side 1</v>
          </cell>
          <cell r="F497">
            <v>-163.16921000002185</v>
          </cell>
          <cell r="G497">
            <v>-94.839890000002924</v>
          </cell>
          <cell r="H497">
            <v>0</v>
          </cell>
          <cell r="I497">
            <v>-1.5500499999907333</v>
          </cell>
          <cell r="J497">
            <v>-13.058850000001257</v>
          </cell>
          <cell r="K497">
            <v>-41.621329999994487</v>
          </cell>
          <cell r="L497">
            <v>0</v>
          </cell>
          <cell r="M497">
            <v>0</v>
          </cell>
          <cell r="N497">
            <v>-2.3658999999752268</v>
          </cell>
          <cell r="O497">
            <v>-7.0080699999816716</v>
          </cell>
          <cell r="P497">
            <v>0</v>
          </cell>
          <cell r="Q497">
            <v>0</v>
          </cell>
          <cell r="R497">
            <v>-132.72024000016972</v>
          </cell>
          <cell r="S497">
            <v>0</v>
          </cell>
          <cell r="T497">
            <v>-50.279180000012275</v>
          </cell>
          <cell r="U497">
            <v>0</v>
          </cell>
          <cell r="V497">
            <v>0</v>
          </cell>
          <cell r="W497">
            <v>-33.901110000006156</v>
          </cell>
          <cell r="X497">
            <v>-24.540210000006482</v>
          </cell>
          <cell r="Y497">
            <v>0</v>
          </cell>
          <cell r="Z497">
            <v>0</v>
          </cell>
          <cell r="AA497">
            <v>0</v>
          </cell>
          <cell r="AB497">
            <v>-14.856940000026952</v>
          </cell>
          <cell r="AC497">
            <v>0</v>
          </cell>
          <cell r="AD497">
            <v>-9.1427999999723397</v>
          </cell>
          <cell r="AE497">
            <v>-239.51897000009194</v>
          </cell>
          <cell r="AF497">
            <v>-5.1118099999730475</v>
          </cell>
          <cell r="AG497">
            <v>-5.5839800000539981</v>
          </cell>
          <cell r="AH497">
            <v>0</v>
          </cell>
          <cell r="AI497">
            <v>-6.9912199999962468</v>
          </cell>
          <cell r="AJ497">
            <v>-8.1479399999952875</v>
          </cell>
          <cell r="AK497">
            <v>-15.489729999972042</v>
          </cell>
          <cell r="AL497">
            <v>0</v>
          </cell>
          <cell r="AM497">
            <v>0</v>
          </cell>
          <cell r="AN497">
            <v>0</v>
          </cell>
          <cell r="AO497">
            <v>-43.084220000018831</v>
          </cell>
          <cell r="AP497">
            <v>-136.15639999997802</v>
          </cell>
          <cell r="AQ497">
            <v>-18.953670000017155</v>
          </cell>
          <cell r="AR497">
            <v>-663.81846000021324</v>
          </cell>
          <cell r="AS497">
            <v>-34.044090000039432</v>
          </cell>
          <cell r="AT497">
            <v>-35.150729999993928</v>
          </cell>
          <cell r="AU497">
            <v>-15.396459999959916</v>
          </cell>
          <cell r="AV497">
            <v>-107.67800999997417</v>
          </cell>
          <cell r="AW497">
            <v>-53.464840000000549</v>
          </cell>
          <cell r="AX497">
            <v>-199.05178999999771</v>
          </cell>
          <cell r="AY497">
            <v>0</v>
          </cell>
          <cell r="AZ497">
            <v>-8.9050200000056066</v>
          </cell>
          <cell r="BA497">
            <v>-76.975489999982528</v>
          </cell>
          <cell r="BB497">
            <v>-21.948980000044685</v>
          </cell>
          <cell r="BC497">
            <v>-71.957219999982044</v>
          </cell>
          <cell r="BD497">
            <v>-39.245829999970738</v>
          </cell>
          <cell r="BE497">
            <v>-311.93260000040755</v>
          </cell>
          <cell r="BF497">
            <v>-15.215079999994487</v>
          </cell>
          <cell r="BG497">
            <v>-17.584150000009686</v>
          </cell>
          <cell r="BH497">
            <v>-7.5988700000161771</v>
          </cell>
          <cell r="BI497">
            <v>-86.19059000001289</v>
          </cell>
          <cell r="BJ497">
            <v>-32.549739999987651</v>
          </cell>
          <cell r="BK497">
            <v>-71.627910000039265</v>
          </cell>
          <cell r="BL497">
            <v>0</v>
          </cell>
          <cell r="BM497">
            <v>0</v>
          </cell>
          <cell r="BN497">
            <v>-8.8850100000272505</v>
          </cell>
          <cell r="BO497">
            <v>-28.042239999980666</v>
          </cell>
          <cell r="BP497">
            <v>-35.232179999991786</v>
          </cell>
          <cell r="BQ497">
            <v>-9.0068299999693409</v>
          </cell>
          <cell r="BR497">
            <v>-465.1935900002718</v>
          </cell>
          <cell r="BS497">
            <v>-50.544170000008307</v>
          </cell>
          <cell r="BT497">
            <v>-61.310389999998733</v>
          </cell>
          <cell r="BU497">
            <v>-13.190939999971306</v>
          </cell>
          <cell r="BV497">
            <v>-69.892840000044089</v>
          </cell>
          <cell r="BW497">
            <v>-46.600840000028256</v>
          </cell>
          <cell r="BX497">
            <v>-59.43650999997044</v>
          </cell>
          <cell r="BY497">
            <v>0</v>
          </cell>
          <cell r="BZ497">
            <v>0</v>
          </cell>
          <cell r="CA497">
            <v>-8.8378899999661371</v>
          </cell>
          <cell r="CB497">
            <v>-99.246719999995548</v>
          </cell>
          <cell r="CC497">
            <v>-51.516350000048988</v>
          </cell>
          <cell r="CD497">
            <v>-4.616939999978058</v>
          </cell>
          <cell r="CE497">
            <v>-428.06513000000268</v>
          </cell>
          <cell r="CF497">
            <v>-16.246099999989383</v>
          </cell>
          <cell r="CG497">
            <v>-44.57336000003852</v>
          </cell>
          <cell r="CH497">
            <v>-18.028070000000298</v>
          </cell>
          <cell r="CI497">
            <v>-54.370349999982864</v>
          </cell>
          <cell r="CJ497">
            <v>-61.145660000009229</v>
          </cell>
          <cell r="CK497">
            <v>-23.748540000000503</v>
          </cell>
          <cell r="CL497">
            <v>0</v>
          </cell>
          <cell r="CM497">
            <v>-23.444689999974798</v>
          </cell>
          <cell r="CN497">
            <v>0</v>
          </cell>
          <cell r="CO497">
            <v>41.408689999952912</v>
          </cell>
          <cell r="CP497">
            <v>-129.61648000002606</v>
          </cell>
          <cell r="CQ497">
            <v>-98.300570000021253</v>
          </cell>
          <cell r="CR497">
            <v>-1234.9596400000155</v>
          </cell>
          <cell r="CS497">
            <v>-59.997680000029504</v>
          </cell>
          <cell r="CT497">
            <v>-38.173039999994216</v>
          </cell>
          <cell r="CU497">
            <v>-29.723509999981616</v>
          </cell>
          <cell r="CV497">
            <v>-8.4008100000210106</v>
          </cell>
          <cell r="CW497">
            <v>-57.722659999999451</v>
          </cell>
          <cell r="CX497">
            <v>-190.95083000004524</v>
          </cell>
          <cell r="CY497">
            <v>-14.491839999973308</v>
          </cell>
          <cell r="CZ497">
            <v>-227.4292799999821</v>
          </cell>
          <cell r="DA497">
            <v>-479.38753000000725</v>
          </cell>
          <cell r="DB497">
            <v>-17.250989999971353</v>
          </cell>
          <cell r="DC497">
            <v>-21.932620000035968</v>
          </cell>
          <cell r="DD497">
            <v>-89.498849999974482</v>
          </cell>
          <cell r="DE497">
            <v>-846.51910999976099</v>
          </cell>
          <cell r="DF497">
            <v>-36.407660000026226</v>
          </cell>
          <cell r="DG497">
            <v>-3.4373699999996461</v>
          </cell>
          <cell r="DH497">
            <v>-25.498300000006566</v>
          </cell>
          <cell r="DI497">
            <v>-45.446189999987837</v>
          </cell>
          <cell r="DJ497">
            <v>-51.41103000001749</v>
          </cell>
          <cell r="DK497">
            <v>-85.613599999982398</v>
          </cell>
          <cell r="DL497">
            <v>-14.735409999964759</v>
          </cell>
          <cell r="DM497">
            <v>-257.06281999999192</v>
          </cell>
          <cell r="DN497">
            <v>-202.54562000004807</v>
          </cell>
          <cell r="DO497">
            <v>-13.422650000022259</v>
          </cell>
          <cell r="DP497">
            <v>-33.118970000010449</v>
          </cell>
          <cell r="DQ497">
            <v>-77.819490000023507</v>
          </cell>
          <cell r="DR497">
            <v>-921.33423999976367</v>
          </cell>
          <cell r="DS497">
            <v>-34.335530000040308</v>
          </cell>
          <cell r="DT497">
            <v>-7.2779800000134856</v>
          </cell>
          <cell r="DU497">
            <v>-7.6278199999942444</v>
          </cell>
          <cell r="DV497">
            <v>-35.187180000008084</v>
          </cell>
          <cell r="DW497">
            <v>-61.376459999999497</v>
          </cell>
          <cell r="DX497">
            <v>-191.65419999998994</v>
          </cell>
          <cell r="DY497">
            <v>-29.871649999986403</v>
          </cell>
          <cell r="DZ497">
            <v>-179.11258000001544</v>
          </cell>
          <cell r="EA497">
            <v>-288.93303999997443</v>
          </cell>
          <cell r="EB497">
            <v>-9.3642199999885634</v>
          </cell>
          <cell r="EC497">
            <v>-34.121249999967404</v>
          </cell>
          <cell r="ED497">
            <v>-42.472330000018701</v>
          </cell>
        </row>
        <row r="498">
          <cell r="C498" t="str">
            <v>Lake Side 2</v>
          </cell>
          <cell r="F498">
            <v>-10.859400000001187</v>
          </cell>
          <cell r="G498">
            <v>-16.919940000050701</v>
          </cell>
          <cell r="H498">
            <v>-45.796987000037916</v>
          </cell>
          <cell r="I498">
            <v>-79.535724999994272</v>
          </cell>
          <cell r="J498">
            <v>-162.12785600000643</v>
          </cell>
          <cell r="K498">
            <v>-48.120022999995854</v>
          </cell>
          <cell r="L498">
            <v>-8.937588999979198</v>
          </cell>
          <cell r="M498">
            <v>-0.74156200001016259</v>
          </cell>
          <cell r="N498">
            <v>-17.838140000007115</v>
          </cell>
          <cell r="O498">
            <v>-87.91835000005085</v>
          </cell>
          <cell r="P498">
            <v>0</v>
          </cell>
          <cell r="Q498">
            <v>-31.348380000039469</v>
          </cell>
          <cell r="R498">
            <v>-598.41779999993742</v>
          </cell>
          <cell r="S498">
            <v>-5.676050000009127</v>
          </cell>
          <cell r="T498">
            <v>-11.224110000010114</v>
          </cell>
          <cell r="U498">
            <v>0</v>
          </cell>
          <cell r="V498">
            <v>-19.769740000017919</v>
          </cell>
          <cell r="W498">
            <v>-132.74116199999116</v>
          </cell>
          <cell r="X498">
            <v>-161.47136600001249</v>
          </cell>
          <cell r="Y498">
            <v>-46.9492929999833</v>
          </cell>
          <cell r="Z498">
            <v>-67.545548999973107</v>
          </cell>
          <cell r="AA498">
            <v>-18.040019999956712</v>
          </cell>
          <cell r="AB498">
            <v>-75.779849999933504</v>
          </cell>
          <cell r="AC498">
            <v>-11.383089999959338</v>
          </cell>
          <cell r="AD498">
            <v>-47.837570000032429</v>
          </cell>
          <cell r="AE498">
            <v>-517.37333999946713</v>
          </cell>
          <cell r="AF498">
            <v>-33.511240000021644</v>
          </cell>
          <cell r="AG498">
            <v>-21.993979999970179</v>
          </cell>
          <cell r="AH498">
            <v>-22.232189999980619</v>
          </cell>
          <cell r="AI498">
            <v>-28.859292999957688</v>
          </cell>
          <cell r="AJ498">
            <v>-21.720921000058297</v>
          </cell>
          <cell r="AK498">
            <v>-81.301555999962147</v>
          </cell>
          <cell r="AL498">
            <v>-17.855949999997392</v>
          </cell>
          <cell r="AM498">
            <v>-0.2604299999657087</v>
          </cell>
          <cell r="AN498">
            <v>-50.087289999995846</v>
          </cell>
          <cell r="AO498">
            <v>-84.308729999989737</v>
          </cell>
          <cell r="AP498">
            <v>-63.644010000047274</v>
          </cell>
          <cell r="AQ498">
            <v>-91.597750000015367</v>
          </cell>
          <cell r="AR498">
            <v>-1316.3607939998619</v>
          </cell>
          <cell r="AS498">
            <v>-53.011960000032559</v>
          </cell>
          <cell r="AT498">
            <v>-30.884619999967981</v>
          </cell>
          <cell r="AU498">
            <v>-34.654039999993984</v>
          </cell>
          <cell r="AV498">
            <v>-82.603574000066146</v>
          </cell>
          <cell r="AW498">
            <v>-136.20457499998156</v>
          </cell>
          <cell r="AX498">
            <v>-181.46155100001488</v>
          </cell>
          <cell r="AY498">
            <v>-48.15535399998771</v>
          </cell>
          <cell r="AZ498">
            <v>-86.203960000013467</v>
          </cell>
          <cell r="BA498">
            <v>-177.86297999997623</v>
          </cell>
          <cell r="BB498">
            <v>-205.80645999999251</v>
          </cell>
          <cell r="BC498">
            <v>-181.91496000002371</v>
          </cell>
          <cell r="BD498">
            <v>-97.596759999985807</v>
          </cell>
          <cell r="BE498">
            <v>-1348.5822589993477</v>
          </cell>
          <cell r="BF498">
            <v>-85.938480000011623</v>
          </cell>
          <cell r="BG498">
            <v>-39.700769999995828</v>
          </cell>
          <cell r="BH498">
            <v>-48.208790000004228</v>
          </cell>
          <cell r="BI498">
            <v>-58.3581000000122</v>
          </cell>
          <cell r="BJ498">
            <v>-185.22504900000058</v>
          </cell>
          <cell r="BK498">
            <v>-524.27783700003056</v>
          </cell>
          <cell r="BL498">
            <v>-14.876639999973122</v>
          </cell>
          <cell r="BM498">
            <v>-31.673497000010684</v>
          </cell>
          <cell r="BN498">
            <v>-101.3399399999762</v>
          </cell>
          <cell r="BO498">
            <v>-91.251636000000872</v>
          </cell>
          <cell r="BP498">
            <v>-131.51679999998305</v>
          </cell>
          <cell r="BQ498">
            <v>-36.214719999989029</v>
          </cell>
          <cell r="BR498">
            <v>-2192.2435510000214</v>
          </cell>
          <cell r="BS498">
            <v>-43.518280000018422</v>
          </cell>
          <cell r="BT498">
            <v>-39.910509999957867</v>
          </cell>
          <cell r="BU498">
            <v>-47.528339999989839</v>
          </cell>
          <cell r="BV498">
            <v>-66.981330000038724</v>
          </cell>
          <cell r="BW498">
            <v>-287.79517399996985</v>
          </cell>
          <cell r="BX498">
            <v>-126.5647160000517</v>
          </cell>
          <cell r="BY498">
            <v>-6.2748939999728464</v>
          </cell>
          <cell r="BZ498">
            <v>-40.915406999993138</v>
          </cell>
          <cell r="CA498">
            <v>-164.32666000002064</v>
          </cell>
          <cell r="CB498">
            <v>-76.918660000024829</v>
          </cell>
          <cell r="CC498">
            <v>-98.013839999970514</v>
          </cell>
          <cell r="CD498">
            <v>-1193.4957399999839</v>
          </cell>
          <cell r="CE498">
            <v>-1283.2001459994353</v>
          </cell>
          <cell r="CF498">
            <v>-56.470529999991413</v>
          </cell>
          <cell r="CG498">
            <v>-42.054109999997308</v>
          </cell>
          <cell r="CH498">
            <v>-39.259409999998752</v>
          </cell>
          <cell r="CI498">
            <v>-90.707035999977961</v>
          </cell>
          <cell r="CJ498">
            <v>-118.93208999995841</v>
          </cell>
          <cell r="CK498">
            <v>-198.47004000004381</v>
          </cell>
          <cell r="CL498">
            <v>-4.9826699999975972</v>
          </cell>
          <cell r="CM498">
            <v>-31.052690000040457</v>
          </cell>
          <cell r="CN498">
            <v>-191.79359000001568</v>
          </cell>
          <cell r="CO498">
            <v>-488.72308999998495</v>
          </cell>
          <cell r="CP498">
            <v>-18.121370000008028</v>
          </cell>
          <cell r="CQ498">
            <v>-2.6335200000030454</v>
          </cell>
          <cell r="CR498">
            <v>-4024.3492199992761</v>
          </cell>
          <cell r="CS498">
            <v>0</v>
          </cell>
          <cell r="CT498">
            <v>-0.13219000000390224</v>
          </cell>
          <cell r="CU498">
            <v>-1.9354300000122748</v>
          </cell>
          <cell r="CV498">
            <v>-4430.2435899999691</v>
          </cell>
          <cell r="CW498">
            <v>-0.74043999999412335</v>
          </cell>
          <cell r="CX498">
            <v>-0.19021000000066124</v>
          </cell>
          <cell r="CY498">
            <v>-68.185149999975692</v>
          </cell>
          <cell r="CZ498">
            <v>496.90379000001121</v>
          </cell>
          <cell r="DA498">
            <v>-18.691050000023097</v>
          </cell>
          <cell r="DB498">
            <v>-0.28350000001955777</v>
          </cell>
          <cell r="DC498">
            <v>-0.38431999998283572</v>
          </cell>
          <cell r="DD498">
            <v>-0.46713000000454485</v>
          </cell>
          <cell r="DE498">
            <v>-166.32624999992549</v>
          </cell>
          <cell r="DF498">
            <v>-5.7560000015655532E-2</v>
          </cell>
          <cell r="DG498">
            <v>-5.9950000024400651E-2</v>
          </cell>
          <cell r="DH498">
            <v>-13.900489999999991</v>
          </cell>
          <cell r="DI498">
            <v>-0.90059000000474043</v>
          </cell>
          <cell r="DJ498">
            <v>-1.0605999999970663</v>
          </cell>
          <cell r="DK498">
            <v>-1.1353600000147708</v>
          </cell>
          <cell r="DL498">
            <v>-72.569770000001881</v>
          </cell>
          <cell r="DM498">
            <v>-48.06419999996433</v>
          </cell>
          <cell r="DN498">
            <v>-22.776099999959115</v>
          </cell>
          <cell r="DO498">
            <v>-0.3730999999679625</v>
          </cell>
          <cell r="DP498">
            <v>-4.9242899999953806</v>
          </cell>
          <cell r="DQ498">
            <v>-0.50424000000930391</v>
          </cell>
          <cell r="DR498">
            <v>-158.43739999970421</v>
          </cell>
          <cell r="DS498">
            <v>-7.020000001648441E-2</v>
          </cell>
          <cell r="DT498">
            <v>-5.9630000003380701E-2</v>
          </cell>
          <cell r="DU498">
            <v>-0.64321000000927597</v>
          </cell>
          <cell r="DV498">
            <v>-0.8635599999979604</v>
          </cell>
          <cell r="DW498">
            <v>-0.96630999998888001</v>
          </cell>
          <cell r="DX498">
            <v>-0.7609699999447912</v>
          </cell>
          <cell r="DY498">
            <v>-74.990019999968354</v>
          </cell>
          <cell r="DZ498">
            <v>-58.078110000002198</v>
          </cell>
          <cell r="EA498">
            <v>-20.544860000023618</v>
          </cell>
          <cell r="EB498">
            <v>-0.55084000003989786</v>
          </cell>
          <cell r="EC498">
            <v>-0.2555700000084471</v>
          </cell>
          <cell r="ED498">
            <v>-0.65412000002106652</v>
          </cell>
        </row>
        <row r="499">
          <cell r="C499" t="str">
            <v>Naughton - Gas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1">
          <cell r="A501" t="str">
            <v>Total Gas Generation</v>
          </cell>
          <cell r="F501">
            <v>-174.02861000003759</v>
          </cell>
          <cell r="G501">
            <v>-121.87827400001697</v>
          </cell>
          <cell r="H501">
            <v>-156.46385900001042</v>
          </cell>
          <cell r="I501">
            <v>-124.27146800002083</v>
          </cell>
          <cell r="J501">
            <v>-175.19017800001893</v>
          </cell>
          <cell r="K501">
            <v>-103.50595449982211</v>
          </cell>
          <cell r="L501">
            <v>-25.097577000036836</v>
          </cell>
          <cell r="M501">
            <v>-48.257990499958396</v>
          </cell>
          <cell r="N501">
            <v>-55.349138000048697</v>
          </cell>
          <cell r="O501">
            <v>-183.34220600035042</v>
          </cell>
          <cell r="P501">
            <v>-1.3542000204324722E-2</v>
          </cell>
          <cell r="Q501">
            <v>-38.660624000011012</v>
          </cell>
          <cell r="R501">
            <v>-1513.0869179982692</v>
          </cell>
          <cell r="S501">
            <v>-5.676050000009127</v>
          </cell>
          <cell r="T501">
            <v>-82.049550000112504</v>
          </cell>
          <cell r="U501">
            <v>-136.0326509999577</v>
          </cell>
          <cell r="V501">
            <v>-126.34433700004593</v>
          </cell>
          <cell r="W501">
            <v>-366.61171650001779</v>
          </cell>
          <cell r="X501">
            <v>-313.02590100001544</v>
          </cell>
          <cell r="Y501">
            <v>-65.115684499964118</v>
          </cell>
          <cell r="Z501">
            <v>-118.51075000013225</v>
          </cell>
          <cell r="AA501">
            <v>-41.313699999824166</v>
          </cell>
          <cell r="AB501">
            <v>-168.02793999970891</v>
          </cell>
          <cell r="AC501">
            <v>-15.939617999829352</v>
          </cell>
          <cell r="AD501">
            <v>-74.439019999932498</v>
          </cell>
          <cell r="AE501">
            <v>-1924.4005324989557</v>
          </cell>
          <cell r="AF501">
            <v>-63.208510000025854</v>
          </cell>
          <cell r="AG501">
            <v>-42.716500000096858</v>
          </cell>
          <cell r="AH501">
            <v>-89.175860000075772</v>
          </cell>
          <cell r="AI501">
            <v>-114.58669749996625</v>
          </cell>
          <cell r="AJ501">
            <v>-92.387703000102192</v>
          </cell>
          <cell r="AK501">
            <v>-187.96201699995436</v>
          </cell>
          <cell r="AL501">
            <v>-40.953935999888927</v>
          </cell>
          <cell r="AM501">
            <v>-71.877042000181973</v>
          </cell>
          <cell r="AN501">
            <v>-98.552877000300214</v>
          </cell>
          <cell r="AO501">
            <v>-184.91175000043586</v>
          </cell>
          <cell r="AP501">
            <v>-606.00641999999061</v>
          </cell>
          <cell r="AQ501">
            <v>-332.06122000003234</v>
          </cell>
          <cell r="AR501">
            <v>-3697.1453609969467</v>
          </cell>
          <cell r="AS501">
            <v>-229.86742000002414</v>
          </cell>
          <cell r="AT501">
            <v>-93.187599999946542</v>
          </cell>
          <cell r="AU501">
            <v>-54.260459999903105</v>
          </cell>
          <cell r="AV501">
            <v>-300.84452850045636</v>
          </cell>
          <cell r="AW501">
            <v>-429.43632200011052</v>
          </cell>
          <cell r="AX501">
            <v>-504.81407250021584</v>
          </cell>
          <cell r="AY501">
            <v>-79.352857500081882</v>
          </cell>
          <cell r="AZ501">
            <v>-164.76071249973029</v>
          </cell>
          <cell r="BA501">
            <v>-382.76677099987864</v>
          </cell>
          <cell r="BB501">
            <v>-565.99509999994189</v>
          </cell>
          <cell r="BC501">
            <v>-547.12096999981441</v>
          </cell>
          <cell r="BD501">
            <v>-344.7385470001027</v>
          </cell>
          <cell r="BE501">
            <v>-3320.2403164990246</v>
          </cell>
          <cell r="BF501">
            <v>-237.24392999988049</v>
          </cell>
          <cell r="BG501">
            <v>-175.24343999987468</v>
          </cell>
          <cell r="BH501">
            <v>-155.38020000001416</v>
          </cell>
          <cell r="BI501">
            <v>-327.75474900007248</v>
          </cell>
          <cell r="BJ501">
            <v>-410.9366859998554</v>
          </cell>
          <cell r="BK501">
            <v>-605.22462600027211</v>
          </cell>
          <cell r="BL501">
            <v>-17.187700999900699</v>
          </cell>
          <cell r="BM501">
            <v>-111.53404300007969</v>
          </cell>
          <cell r="BN501">
            <v>-219.54501050012186</v>
          </cell>
          <cell r="BO501">
            <v>-327.49816899979487</v>
          </cell>
          <cell r="BP501">
            <v>-519.51666000019759</v>
          </cell>
          <cell r="BQ501">
            <v>-213.17510200012475</v>
          </cell>
          <cell r="BR501">
            <v>-4291.3654855005443</v>
          </cell>
          <cell r="BS501">
            <v>-378.69151999987662</v>
          </cell>
          <cell r="BT501">
            <v>-140.97322000004351</v>
          </cell>
          <cell r="BU501">
            <v>-138.84990000026301</v>
          </cell>
          <cell r="BV501">
            <v>-269.54655950004235</v>
          </cell>
          <cell r="BW501">
            <v>-519.8812465001829</v>
          </cell>
          <cell r="BX501">
            <v>-386.45525599992834</v>
          </cell>
          <cell r="BY501">
            <v>-18.544438999611884</v>
          </cell>
          <cell r="BZ501">
            <v>-130.11157650011592</v>
          </cell>
          <cell r="CA501">
            <v>-244.79193699988537</v>
          </cell>
          <cell r="CB501">
            <v>-408.68251800024882</v>
          </cell>
          <cell r="CC501">
            <v>-445.99883000040427</v>
          </cell>
          <cell r="CD501">
            <v>-1208.8384830001742</v>
          </cell>
          <cell r="CE501">
            <v>-3359.994226500392</v>
          </cell>
          <cell r="CF501">
            <v>-338.54070000001229</v>
          </cell>
          <cell r="CG501">
            <v>-181.55070500005968</v>
          </cell>
          <cell r="CH501">
            <v>-235.3831380000338</v>
          </cell>
          <cell r="CI501">
            <v>-263.67669749981724</v>
          </cell>
          <cell r="CJ501">
            <v>-180.07774999993853</v>
          </cell>
          <cell r="CK501">
            <v>-266.27644000016153</v>
          </cell>
          <cell r="CL501">
            <v>-0.70008000009693205</v>
          </cell>
          <cell r="CM501">
            <v>-121.77780999988317</v>
          </cell>
          <cell r="CN501">
            <v>-522.59043600014411</v>
          </cell>
          <cell r="CO501">
            <v>-602.12693000002764</v>
          </cell>
          <cell r="CP501">
            <v>-343.92053000000305</v>
          </cell>
          <cell r="CQ501">
            <v>-303.37300999998115</v>
          </cell>
          <cell r="CR501">
            <v>-17081.142721002921</v>
          </cell>
          <cell r="CS501">
            <v>-241.79697000002488</v>
          </cell>
          <cell r="CT501">
            <v>-144.36337999999523</v>
          </cell>
          <cell r="CU501">
            <v>-83.358760000090115</v>
          </cell>
          <cell r="CV501">
            <v>-4375.4036099999212</v>
          </cell>
          <cell r="CW501">
            <v>-58.463099999935366</v>
          </cell>
          <cell r="CX501">
            <v>-191.14104000013322</v>
          </cell>
          <cell r="CY501">
            <v>-179.86858300003223</v>
          </cell>
          <cell r="CZ501">
            <v>-7443.6620499999262</v>
          </cell>
          <cell r="DA501">
            <v>-4115.0343400002457</v>
          </cell>
          <cell r="DB501">
            <v>-46.564509999938309</v>
          </cell>
          <cell r="DC501">
            <v>-63.998479999951087</v>
          </cell>
          <cell r="DD501">
            <v>-137.48789800005034</v>
          </cell>
          <cell r="DE501">
            <v>-1689.6115229986608</v>
          </cell>
          <cell r="DF501">
            <v>-51.574469999992289</v>
          </cell>
          <cell r="DG501">
            <v>-20.894220000016503</v>
          </cell>
          <cell r="DH501">
            <v>-39.398790000064764</v>
          </cell>
          <cell r="DI501">
            <v>-68.556489999871701</v>
          </cell>
          <cell r="DJ501">
            <v>-52.47163000004366</v>
          </cell>
          <cell r="DK501">
            <v>-100.05096999998204</v>
          </cell>
          <cell r="DL501">
            <v>-146.27532400004566</v>
          </cell>
          <cell r="DM501">
            <v>-423.09665800002404</v>
          </cell>
          <cell r="DN501">
            <v>-579.34341099997982</v>
          </cell>
          <cell r="DO501">
            <v>-20.504719999968074</v>
          </cell>
          <cell r="DP501">
            <v>-59.342810000060126</v>
          </cell>
          <cell r="DQ501">
            <v>-128.1020299999509</v>
          </cell>
          <cell r="DR501">
            <v>-1711.4289359990507</v>
          </cell>
          <cell r="DS501">
            <v>-43.518330000108108</v>
          </cell>
          <cell r="DT501">
            <v>-13.338890000013635</v>
          </cell>
          <cell r="DU501">
            <v>-8.2710300000035204</v>
          </cell>
          <cell r="DV501">
            <v>-36.05073999997694</v>
          </cell>
          <cell r="DW501">
            <v>-62.342769999988377</v>
          </cell>
          <cell r="DX501">
            <v>-192.41516999993473</v>
          </cell>
          <cell r="DY501">
            <v>-157.77541200001724</v>
          </cell>
          <cell r="DZ501">
            <v>-366.75809199991636</v>
          </cell>
          <cell r="EA501">
            <v>-657.8618920003064</v>
          </cell>
          <cell r="EB501">
            <v>-44.191170000121929</v>
          </cell>
          <cell r="EC501">
            <v>-48.781420000013895</v>
          </cell>
          <cell r="ED501">
            <v>-80.124020000221208</v>
          </cell>
        </row>
        <row r="503">
          <cell r="A503" t="str">
            <v>Hydro Generation</v>
          </cell>
        </row>
        <row r="504">
          <cell r="C504" t="str">
            <v>West Hydro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C505" t="str">
            <v>East Hydro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7">
          <cell r="A507" t="str">
            <v>Total Hydro Generation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9">
          <cell r="A509" t="str">
            <v>Other Generation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A529" t="str">
            <v>Total Other Generation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1">
          <cell r="A531" t="str">
            <v>IRP Resources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-2458.7472000000125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-2458.7472000000125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-2446.4543999999878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-2446.4543999999878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-2340.5975999999791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-2340.5975999999791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-2328.8944000000192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-2328.8944000000192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-2409.9391680000117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-2409.9391680000117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-2397.8905599999707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-2397.8905599999707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-2385.8997760000057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-2385.8997760000057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-2373.9726400000218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-2373.9726400000218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-2458.7430400000012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-2458.7430400000012</v>
          </cell>
          <cell r="AR536">
            <v>-2446.4627199999959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-2446.4627199999959</v>
          </cell>
          <cell r="BE536">
            <v>-2434.224000000002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-2434.224000000002</v>
          </cell>
          <cell r="BR536">
            <v>-2328.8879999999917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-2328.8879999999917</v>
          </cell>
          <cell r="CE536">
            <v>-2317.2520000000077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-2317.2520000000077</v>
          </cell>
          <cell r="CR536">
            <v>-2397.8905599999998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-2397.8905599999998</v>
          </cell>
          <cell r="DE536">
            <v>-2385.8931199999934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-2385.8931199999934</v>
          </cell>
          <cell r="DR536">
            <v>-2373.9622399999935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-2373.9622399999935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-2388.0000000000005</v>
          </cell>
          <cell r="R537">
            <v>-2376.06016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-2376.06016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6">
          <cell r="A556" t="str">
            <v>Total IRP Resources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-2388</v>
          </cell>
          <cell r="R556">
            <v>-2376.0601599999936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-2376.0601599999936</v>
          </cell>
          <cell r="AE556">
            <v>-4917.4902400000719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-2458.7472000000125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-2458.7430400000303</v>
          </cell>
          <cell r="AR556">
            <v>-4892.9171200003475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-2446.4543999999878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-2446.4627200000687</v>
          </cell>
          <cell r="BE556">
            <v>-4774.8215999994427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-2340.5975999999791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-2434.2240000000456</v>
          </cell>
          <cell r="BR556">
            <v>-4657.7823999989778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-2328.8944000000483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-2328.887999999919</v>
          </cell>
          <cell r="CE556">
            <v>-4727.1911679999903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-2409.9391680000117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-2317.2519999999786</v>
          </cell>
          <cell r="CR556">
            <v>-4795.7811199994758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-2397.8905599999707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-2397.8905599999707</v>
          </cell>
          <cell r="DE556">
            <v>-4771.7928960006684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-2385.8997760000639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-2385.8931200000225</v>
          </cell>
          <cell r="DR556">
            <v>-4747.9348799996078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-2373.9726400000509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-2373.9622400000226</v>
          </cell>
        </row>
        <row r="558">
          <cell r="A558" t="str">
            <v>Growth Station Resources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-1.4971000000000032</v>
          </cell>
          <cell r="S563">
            <v>0</v>
          </cell>
          <cell r="T563">
            <v>0</v>
          </cell>
          <cell r="U563">
            <v>0</v>
          </cell>
          <cell r="V563">
            <v>-1.4971000000000032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-0.23800649999999912</v>
          </cell>
          <cell r="AS563">
            <v>0</v>
          </cell>
          <cell r="AT563">
            <v>0</v>
          </cell>
          <cell r="AU563">
            <v>-0.23800649999999912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-0.23309329999999973</v>
          </cell>
          <cell r="CS563">
            <v>0</v>
          </cell>
          <cell r="CT563">
            <v>0</v>
          </cell>
          <cell r="CU563">
            <v>-0.23309329999999973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-4.6748400000000174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-4.6748400000000174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-6.6935119999999984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-6.6935119999999984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7">
          <cell r="A567" t="str">
            <v>Total Growth Station Resources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-1.4971000000005006</v>
          </cell>
          <cell r="S567">
            <v>0</v>
          </cell>
          <cell r="T567">
            <v>0</v>
          </cell>
          <cell r="U567">
            <v>0</v>
          </cell>
          <cell r="V567">
            <v>-1.4971000000000458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-0.23800649999975576</v>
          </cell>
          <cell r="AS567">
            <v>0</v>
          </cell>
          <cell r="AT567">
            <v>0</v>
          </cell>
          <cell r="AU567">
            <v>-0.23800649999998313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-4.9079333000000247</v>
          </cell>
          <cell r="CS567">
            <v>0</v>
          </cell>
          <cell r="CT567">
            <v>0</v>
          </cell>
          <cell r="CU567">
            <v>-0.23309329999999973</v>
          </cell>
          <cell r="CV567">
            <v>0</v>
          </cell>
          <cell r="CW567">
            <v>0</v>
          </cell>
          <cell r="CX567">
            <v>-4.6748400000000174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-6.6935119999999984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-6.6935119999999984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A569" t="str">
            <v>Total Resources</v>
          </cell>
          <cell r="F569">
            <v>112.53957499936223</v>
          </cell>
          <cell r="G569">
            <v>102.8616110002622</v>
          </cell>
          <cell r="H569">
            <v>437.56983000040054</v>
          </cell>
          <cell r="I569">
            <v>95.592670999467373</v>
          </cell>
          <cell r="J569">
            <v>23.513827001675963</v>
          </cell>
          <cell r="K569">
            <v>84.853141501545906</v>
          </cell>
          <cell r="L569">
            <v>991.56434899941087</v>
          </cell>
          <cell r="M569">
            <v>689.25185750052333</v>
          </cell>
          <cell r="N569">
            <v>590.79038400016725</v>
          </cell>
          <cell r="O569">
            <v>600.39624499995261</v>
          </cell>
          <cell r="P569">
            <v>194.69869999866933</v>
          </cell>
          <cell r="Q569">
            <v>-342.59589999914169</v>
          </cell>
          <cell r="R569">
            <v>2210.2384760081768</v>
          </cell>
          <cell r="S569">
            <v>213.14447299949825</v>
          </cell>
          <cell r="T569">
            <v>131.35212000086904</v>
          </cell>
          <cell r="U569">
            <v>245.2831629998982</v>
          </cell>
          <cell r="V569">
            <v>155.66603100113571</v>
          </cell>
          <cell r="W569">
            <v>311.00703550130129</v>
          </cell>
          <cell r="X569">
            <v>236.05799500085413</v>
          </cell>
          <cell r="Y569">
            <v>731.70839850045741</v>
          </cell>
          <cell r="Z569">
            <v>146.27872899919748</v>
          </cell>
          <cell r="AA569">
            <v>161.01750599965453</v>
          </cell>
          <cell r="AB569">
            <v>339.74697099998593</v>
          </cell>
          <cell r="AC569">
            <v>99.278461001813412</v>
          </cell>
          <cell r="AD569">
            <v>-560.30240700021386</v>
          </cell>
          <cell r="AE569">
            <v>-643.14959850162268</v>
          </cell>
          <cell r="AF569">
            <v>174.4858509991318</v>
          </cell>
          <cell r="AG569">
            <v>136.37165099941194</v>
          </cell>
          <cell r="AH569">
            <v>137.28410900011659</v>
          </cell>
          <cell r="AI569">
            <v>277.52332350052893</v>
          </cell>
          <cell r="AJ569">
            <v>307.25456900149584</v>
          </cell>
          <cell r="AK569">
            <v>253.93939800001681</v>
          </cell>
          <cell r="AL569">
            <v>55.644160999916494</v>
          </cell>
          <cell r="AM569">
            <v>162.55916499905288</v>
          </cell>
          <cell r="AN569">
            <v>150.47695000004023</v>
          </cell>
          <cell r="AO569">
            <v>135.64781100023538</v>
          </cell>
          <cell r="AP569">
            <v>-40.266502999700606</v>
          </cell>
          <cell r="AQ569">
            <v>-2394.0700840000063</v>
          </cell>
          <cell r="AR569">
            <v>-2179.3487475216389</v>
          </cell>
          <cell r="AS569">
            <v>99.540150998160243</v>
          </cell>
          <cell r="AT569">
            <v>101.24968599993736</v>
          </cell>
          <cell r="AU569">
            <v>156.70319449901581</v>
          </cell>
          <cell r="AV569">
            <v>248.45707249827683</v>
          </cell>
          <cell r="AW569">
            <v>175.28867200016975</v>
          </cell>
          <cell r="AX569">
            <v>150.42070150002837</v>
          </cell>
          <cell r="AY569">
            <v>-1316.9826815007254</v>
          </cell>
          <cell r="AZ569">
            <v>23.817231500521302</v>
          </cell>
          <cell r="BA569">
            <v>116.30602500028908</v>
          </cell>
          <cell r="BB569">
            <v>251.54342399910092</v>
          </cell>
          <cell r="BC569">
            <v>10.156227000057697</v>
          </cell>
          <cell r="BD569">
            <v>-2195.8484510006383</v>
          </cell>
          <cell r="BE569">
            <v>-1790.517031006515</v>
          </cell>
          <cell r="BF569">
            <v>40.20333900116384</v>
          </cell>
          <cell r="BG569">
            <v>83.451837999746203</v>
          </cell>
          <cell r="BH569">
            <v>166.41378100030124</v>
          </cell>
          <cell r="BI569">
            <v>375.03991599939764</v>
          </cell>
          <cell r="BJ569">
            <v>249.42394999973476</v>
          </cell>
          <cell r="BK569">
            <v>245.29136699996889</v>
          </cell>
          <cell r="BL569">
            <v>-1151.3668114989996</v>
          </cell>
          <cell r="BM569">
            <v>36.814188001677394</v>
          </cell>
          <cell r="BN569">
            <v>85.731601499021053</v>
          </cell>
          <cell r="BO569">
            <v>241.51588699966669</v>
          </cell>
          <cell r="BP569">
            <v>0.46188099961727858</v>
          </cell>
          <cell r="BQ569">
            <v>-2163.4979679994285</v>
          </cell>
          <cell r="BR569">
            <v>-257.84830349683762</v>
          </cell>
          <cell r="BS569">
            <v>23.63200500048697</v>
          </cell>
          <cell r="BT569">
            <v>126.5018110005185</v>
          </cell>
          <cell r="BU569">
            <v>476.20669799949974</v>
          </cell>
          <cell r="BV569">
            <v>492.8156624995172</v>
          </cell>
          <cell r="BW569">
            <v>148.60012350045145</v>
          </cell>
          <cell r="BX569">
            <v>171.77315100003034</v>
          </cell>
          <cell r="BY569">
            <v>-25.816440000198781</v>
          </cell>
          <cell r="BZ569">
            <v>59.569468499161303</v>
          </cell>
          <cell r="CA569">
            <v>80.29106100089848</v>
          </cell>
          <cell r="CB569">
            <v>227.26980599947274</v>
          </cell>
          <cell r="CC569">
            <v>6.0613399986177683</v>
          </cell>
          <cell r="CD569">
            <v>-2044.7529899990186</v>
          </cell>
          <cell r="CE569">
            <v>-500.15841250866652</v>
          </cell>
          <cell r="CF569">
            <v>4.3698219992220402</v>
          </cell>
          <cell r="CG569">
            <v>96.714039999991655</v>
          </cell>
          <cell r="CH569">
            <v>466.18983300123364</v>
          </cell>
          <cell r="CI569">
            <v>373.91177449934185</v>
          </cell>
          <cell r="CJ569">
            <v>168.65697699971497</v>
          </cell>
          <cell r="CK569">
            <v>106.53112799953669</v>
          </cell>
          <cell r="CL569">
            <v>-101.43222000077367</v>
          </cell>
          <cell r="CM569">
            <v>91.709894999861717</v>
          </cell>
          <cell r="CN569">
            <v>116.88309699948877</v>
          </cell>
          <cell r="CO569">
            <v>180.96250599995255</v>
          </cell>
          <cell r="CP569">
            <v>48.114917999133468</v>
          </cell>
          <cell r="CQ569">
            <v>-2052.7701830007136</v>
          </cell>
          <cell r="CR569">
            <v>-1338.4748522937298</v>
          </cell>
          <cell r="CS569">
            <v>61.937291000038385</v>
          </cell>
          <cell r="CT569">
            <v>149.06505899969488</v>
          </cell>
          <cell r="CU569">
            <v>126.5904697002843</v>
          </cell>
          <cell r="CV569">
            <v>2.2526799999177456</v>
          </cell>
          <cell r="CW569">
            <v>155.42807300016284</v>
          </cell>
          <cell r="CX569">
            <v>122.74818900041282</v>
          </cell>
          <cell r="CY569">
            <v>-10.909969999454916</v>
          </cell>
          <cell r="CZ569">
            <v>-145.37654600013047</v>
          </cell>
          <cell r="DA569">
            <v>-337.26965400017798</v>
          </cell>
          <cell r="DB569">
            <v>206.7693540006876</v>
          </cell>
          <cell r="DC569">
            <v>102.18046600092202</v>
          </cell>
          <cell r="DD569">
            <v>-1771.8902639998123</v>
          </cell>
          <cell r="DE569">
            <v>-252.93841399252415</v>
          </cell>
          <cell r="DF569">
            <v>214.06352600082755</v>
          </cell>
          <cell r="DG569">
            <v>170.77900299988687</v>
          </cell>
          <cell r="DH569">
            <v>174.2827079994604</v>
          </cell>
          <cell r="DI569">
            <v>302.47171499952674</v>
          </cell>
          <cell r="DJ569">
            <v>168.92154699936509</v>
          </cell>
          <cell r="DK569">
            <v>154.72680599987507</v>
          </cell>
          <cell r="DL569">
            <v>-98.502961001358926</v>
          </cell>
          <cell r="DM569">
            <v>70.406752999871969</v>
          </cell>
          <cell r="DN569">
            <v>143.38239699974656</v>
          </cell>
          <cell r="DO569">
            <v>190.26457899995148</v>
          </cell>
          <cell r="DP569">
            <v>77.97216400038451</v>
          </cell>
          <cell r="DQ569">
            <v>-1821.706651000306</v>
          </cell>
          <cell r="DR569">
            <v>-520.52609599381685</v>
          </cell>
          <cell r="DS569">
            <v>113.70735200121999</v>
          </cell>
          <cell r="DT569">
            <v>182.73392500169575</v>
          </cell>
          <cell r="DU569">
            <v>117.18356900010258</v>
          </cell>
          <cell r="DV569">
            <v>230.49261000007391</v>
          </cell>
          <cell r="DW569">
            <v>67.212926000356674</v>
          </cell>
          <cell r="DX569">
            <v>69.801417999900877</v>
          </cell>
          <cell r="DY569">
            <v>-111.188207000494</v>
          </cell>
          <cell r="DZ569">
            <v>74.842046000994742</v>
          </cell>
          <cell r="EA569">
            <v>199.95742499828339</v>
          </cell>
          <cell r="EB569">
            <v>383.53350799903274</v>
          </cell>
          <cell r="EC569">
            <v>114.77114599943161</v>
          </cell>
          <cell r="ED569">
            <v>-1963.5738140009344</v>
          </cell>
        </row>
        <row r="570">
          <cell r="F570" t="str">
            <v>=</v>
          </cell>
          <cell r="G570" t="str">
            <v>=</v>
          </cell>
          <cell r="H570" t="str">
            <v>=</v>
          </cell>
          <cell r="I570" t="str">
            <v>=</v>
          </cell>
          <cell r="J570" t="str">
            <v>=</v>
          </cell>
          <cell r="K570" t="str">
            <v>=</v>
          </cell>
          <cell r="L570" t="str">
            <v>=</v>
          </cell>
          <cell r="M570" t="str">
            <v>=</v>
          </cell>
          <cell r="N570" t="str">
            <v>=</v>
          </cell>
          <cell r="O570" t="str">
            <v>=</v>
          </cell>
          <cell r="P570" t="str">
            <v>=</v>
          </cell>
          <cell r="Q570" t="str">
            <v>=</v>
          </cell>
          <cell r="R570" t="str">
            <v>=</v>
          </cell>
          <cell r="S570" t="str">
            <v>=</v>
          </cell>
          <cell r="T570" t="str">
            <v>=</v>
          </cell>
          <cell r="U570" t="str">
            <v>=</v>
          </cell>
          <cell r="V570" t="str">
            <v>=</v>
          </cell>
          <cell r="W570" t="str">
            <v>=</v>
          </cell>
          <cell r="X570" t="str">
            <v>=</v>
          </cell>
          <cell r="Y570" t="str">
            <v>=</v>
          </cell>
          <cell r="Z570" t="str">
            <v>=</v>
          </cell>
          <cell r="AA570" t="str">
            <v>=</v>
          </cell>
          <cell r="AB570" t="str">
            <v>=</v>
          </cell>
          <cell r="AC570" t="str">
            <v>=</v>
          </cell>
          <cell r="AD570" t="str">
            <v>=</v>
          </cell>
          <cell r="AE570" t="str">
            <v>=</v>
          </cell>
          <cell r="AF570" t="str">
            <v>=</v>
          </cell>
          <cell r="AG570" t="str">
            <v>=</v>
          </cell>
          <cell r="AH570" t="str">
            <v>=</v>
          </cell>
          <cell r="AI570" t="str">
            <v>=</v>
          </cell>
          <cell r="AJ570" t="str">
            <v>=</v>
          </cell>
          <cell r="AK570" t="str">
            <v>=</v>
          </cell>
          <cell r="AL570" t="str">
            <v>=</v>
          </cell>
          <cell r="AM570" t="str">
            <v>=</v>
          </cell>
          <cell r="AN570" t="str">
            <v>=</v>
          </cell>
          <cell r="AO570" t="str">
            <v>=</v>
          </cell>
          <cell r="AP570" t="str">
            <v>=</v>
          </cell>
          <cell r="AQ570" t="str">
            <v>=</v>
          </cell>
          <cell r="AR570" t="str">
            <v>=</v>
          </cell>
          <cell r="AS570" t="str">
            <v>=</v>
          </cell>
          <cell r="AT570" t="str">
            <v>=</v>
          </cell>
          <cell r="AU570" t="str">
            <v>=</v>
          </cell>
          <cell r="AV570" t="str">
            <v>=</v>
          </cell>
          <cell r="AW570" t="str">
            <v>=</v>
          </cell>
          <cell r="AX570" t="str">
            <v>=</v>
          </cell>
          <cell r="AY570" t="str">
            <v>=</v>
          </cell>
          <cell r="AZ570" t="str">
            <v>=</v>
          </cell>
          <cell r="BA570" t="str">
            <v>=</v>
          </cell>
          <cell r="BB570" t="str">
            <v>=</v>
          </cell>
          <cell r="BC570" t="str">
            <v>=</v>
          </cell>
          <cell r="BD570" t="str">
            <v>=</v>
          </cell>
          <cell r="BE570" t="str">
            <v>=</v>
          </cell>
          <cell r="BF570" t="str">
            <v>=</v>
          </cell>
          <cell r="BG570" t="str">
            <v>=</v>
          </cell>
          <cell r="BH570" t="str">
            <v>=</v>
          </cell>
          <cell r="BI570" t="str">
            <v>=</v>
          </cell>
          <cell r="BJ570" t="str">
            <v>=</v>
          </cell>
          <cell r="BK570" t="str">
            <v>=</v>
          </cell>
          <cell r="BL570" t="str">
            <v>=</v>
          </cell>
          <cell r="BM570" t="str">
            <v>=</v>
          </cell>
          <cell r="BN570" t="str">
            <v>=</v>
          </cell>
          <cell r="BO570" t="str">
            <v>=</v>
          </cell>
          <cell r="BP570" t="str">
            <v>=</v>
          </cell>
          <cell r="BQ570" t="str">
            <v>=</v>
          </cell>
          <cell r="BR570" t="str">
            <v>=</v>
          </cell>
          <cell r="BS570" t="str">
            <v>=</v>
          </cell>
          <cell r="BT570" t="str">
            <v>=</v>
          </cell>
          <cell r="BU570" t="str">
            <v>=</v>
          </cell>
          <cell r="BV570" t="str">
            <v>=</v>
          </cell>
          <cell r="BW570" t="str">
            <v>=</v>
          </cell>
          <cell r="BX570" t="str">
            <v>=</v>
          </cell>
          <cell r="BY570" t="str">
            <v>=</v>
          </cell>
          <cell r="BZ570" t="str">
            <v>=</v>
          </cell>
          <cell r="CA570" t="str">
            <v>=</v>
          </cell>
          <cell r="CB570" t="str">
            <v>=</v>
          </cell>
          <cell r="CC570" t="str">
            <v>=</v>
          </cell>
          <cell r="CD570" t="str">
            <v>=</v>
          </cell>
          <cell r="CE570" t="str">
            <v>=</v>
          </cell>
          <cell r="CF570" t="str">
            <v>=</v>
          </cell>
          <cell r="CG570" t="str">
            <v>=</v>
          </cell>
          <cell r="CH570" t="str">
            <v>=</v>
          </cell>
          <cell r="CI570" t="str">
            <v>=</v>
          </cell>
          <cell r="CJ570" t="str">
            <v>=</v>
          </cell>
          <cell r="CK570" t="str">
            <v>=</v>
          </cell>
          <cell r="CL570" t="str">
            <v>=</v>
          </cell>
          <cell r="CM570" t="str">
            <v>=</v>
          </cell>
          <cell r="CN570" t="str">
            <v>=</v>
          </cell>
          <cell r="CO570" t="str">
            <v>=</v>
          </cell>
          <cell r="CP570" t="str">
            <v>=</v>
          </cell>
          <cell r="CQ570" t="str">
            <v>=</v>
          </cell>
          <cell r="CR570" t="str">
            <v>=</v>
          </cell>
          <cell r="CS570" t="str">
            <v>=</v>
          </cell>
          <cell r="CT570" t="str">
            <v>=</v>
          </cell>
          <cell r="CU570" t="str">
            <v>=</v>
          </cell>
          <cell r="CV570" t="str">
            <v>=</v>
          </cell>
          <cell r="CW570" t="str">
            <v>=</v>
          </cell>
          <cell r="CX570" t="str">
            <v>=</v>
          </cell>
          <cell r="CY570" t="str">
            <v>=</v>
          </cell>
          <cell r="CZ570" t="str">
            <v>=</v>
          </cell>
          <cell r="DA570" t="str">
            <v>=</v>
          </cell>
          <cell r="DB570" t="str">
            <v>=</v>
          </cell>
          <cell r="DC570" t="str">
            <v>=</v>
          </cell>
          <cell r="DD570" t="str">
            <v>=</v>
          </cell>
          <cell r="DE570" t="str">
            <v>=</v>
          </cell>
          <cell r="DF570" t="str">
            <v>=</v>
          </cell>
          <cell r="DG570" t="str">
            <v>=</v>
          </cell>
          <cell r="DH570" t="str">
            <v>=</v>
          </cell>
          <cell r="DI570" t="str">
            <v>=</v>
          </cell>
          <cell r="DJ570" t="str">
            <v>=</v>
          </cell>
          <cell r="DK570" t="str">
            <v>=</v>
          </cell>
          <cell r="DL570" t="str">
            <v>=</v>
          </cell>
          <cell r="DM570" t="str">
            <v>=</v>
          </cell>
          <cell r="DN570" t="str">
            <v>=</v>
          </cell>
          <cell r="DO570" t="str">
            <v>=</v>
          </cell>
          <cell r="DP570" t="str">
            <v>=</v>
          </cell>
          <cell r="DQ570" t="str">
            <v>=</v>
          </cell>
          <cell r="DR570" t="str">
            <v>=</v>
          </cell>
          <cell r="DS570" t="str">
            <v>=</v>
          </cell>
          <cell r="DT570" t="str">
            <v>=</v>
          </cell>
          <cell r="DU570" t="str">
            <v>=</v>
          </cell>
          <cell r="DV570" t="str">
            <v>=</v>
          </cell>
          <cell r="DW570" t="str">
            <v>=</v>
          </cell>
          <cell r="DX570" t="str">
            <v>=</v>
          </cell>
          <cell r="DY570" t="str">
            <v>=</v>
          </cell>
          <cell r="DZ570" t="str">
            <v>=</v>
          </cell>
          <cell r="EA570" t="str">
            <v>=</v>
          </cell>
          <cell r="EB570" t="str">
            <v>=</v>
          </cell>
          <cell r="EC570" t="str">
            <v>=</v>
          </cell>
          <cell r="ED570" t="str">
            <v>=</v>
          </cell>
        </row>
        <row r="571"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F571" t="str">
            <v/>
          </cell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  <cell r="CA571" t="str">
            <v/>
          </cell>
          <cell r="CB571" t="str">
            <v/>
          </cell>
          <cell r="CC571" t="str">
            <v/>
          </cell>
          <cell r="CD571" t="str">
            <v/>
          </cell>
          <cell r="CE571" t="str">
            <v/>
          </cell>
          <cell r="CF571" t="str">
            <v/>
          </cell>
          <cell r="CG571" t="str">
            <v/>
          </cell>
          <cell r="CH571" t="str">
            <v/>
          </cell>
          <cell r="CI571" t="str">
            <v/>
          </cell>
          <cell r="CJ571" t="str">
            <v/>
          </cell>
          <cell r="CK571" t="str">
            <v/>
          </cell>
          <cell r="CL571" t="str">
            <v/>
          </cell>
          <cell r="CM571" t="str">
            <v/>
          </cell>
          <cell r="CN571" t="str">
            <v/>
          </cell>
          <cell r="CO571" t="str">
            <v/>
          </cell>
          <cell r="CP571" t="str">
            <v/>
          </cell>
          <cell r="CQ571" t="str">
            <v/>
          </cell>
          <cell r="CR571" t="str">
            <v/>
          </cell>
          <cell r="CS571" t="str">
            <v/>
          </cell>
          <cell r="CT571" t="str">
            <v/>
          </cell>
          <cell r="CU571" t="str">
            <v/>
          </cell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 t="str">
            <v/>
          </cell>
          <cell r="DS571" t="str">
            <v/>
          </cell>
          <cell r="DT571" t="str">
            <v/>
          </cell>
          <cell r="DU571" t="str">
            <v/>
          </cell>
          <cell r="DV571" t="str">
            <v/>
          </cell>
          <cell r="DW571" t="str">
            <v/>
          </cell>
          <cell r="DX571" t="str">
            <v/>
          </cell>
          <cell r="DY571" t="str">
            <v/>
          </cell>
          <cell r="DZ571" t="str">
            <v/>
          </cell>
          <cell r="EA571" t="str">
            <v/>
          </cell>
          <cell r="EB571" t="str">
            <v/>
          </cell>
          <cell r="EC571" t="str">
            <v/>
          </cell>
          <cell r="ED571" t="str">
            <v/>
          </cell>
        </row>
        <row r="572"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F572" t="str">
            <v/>
          </cell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  <cell r="CA572" t="str">
            <v/>
          </cell>
          <cell r="CB572" t="str">
            <v/>
          </cell>
          <cell r="CC572" t="str">
            <v/>
          </cell>
          <cell r="CD572" t="str">
            <v/>
          </cell>
          <cell r="CE572" t="str">
            <v/>
          </cell>
          <cell r="CF572" t="str">
            <v/>
          </cell>
          <cell r="CG572" t="str">
            <v/>
          </cell>
          <cell r="CH572" t="str">
            <v/>
          </cell>
          <cell r="CI572" t="str">
            <v/>
          </cell>
          <cell r="CJ572" t="str">
            <v/>
          </cell>
          <cell r="CK572" t="str">
            <v/>
          </cell>
          <cell r="CL572" t="str">
            <v/>
          </cell>
          <cell r="CM572" t="str">
            <v/>
          </cell>
          <cell r="CN572" t="str">
            <v/>
          </cell>
          <cell r="CO572" t="str">
            <v/>
          </cell>
          <cell r="CP572" t="str">
            <v/>
          </cell>
          <cell r="CQ572" t="str">
            <v/>
          </cell>
          <cell r="CR572" t="str">
            <v/>
          </cell>
          <cell r="CS572" t="str">
            <v/>
          </cell>
          <cell r="CT572" t="str">
            <v/>
          </cell>
          <cell r="CU572" t="str">
            <v/>
          </cell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 t="str">
            <v/>
          </cell>
          <cell r="DS572" t="str">
            <v/>
          </cell>
          <cell r="DT572" t="str">
            <v/>
          </cell>
          <cell r="DU572" t="str">
            <v/>
          </cell>
          <cell r="DV572" t="str">
            <v/>
          </cell>
          <cell r="DW572" t="str">
            <v/>
          </cell>
          <cell r="DX572" t="str">
            <v/>
          </cell>
          <cell r="DY572" t="str">
            <v/>
          </cell>
          <cell r="DZ572" t="str">
            <v/>
          </cell>
          <cell r="EA572" t="str">
            <v/>
          </cell>
          <cell r="EB572" t="str">
            <v/>
          </cell>
          <cell r="EC572" t="str">
            <v/>
          </cell>
          <cell r="ED572" t="str">
            <v/>
          </cell>
        </row>
        <row r="573">
          <cell r="J573" t="str">
            <v>"The Rack"</v>
          </cell>
          <cell r="W573" t="str">
            <v>"The Rack"</v>
          </cell>
          <cell r="AJ573" t="str">
            <v>"The Rack"</v>
          </cell>
          <cell r="AW573" t="str">
            <v>"The Rack"</v>
          </cell>
          <cell r="BJ573" t="str">
            <v>"The Rack"</v>
          </cell>
          <cell r="BW573" t="str">
            <v>"The Rack"</v>
          </cell>
          <cell r="CJ573" t="str">
            <v>"The Rack"</v>
          </cell>
          <cell r="CW573" t="str">
            <v>"The Rack"</v>
          </cell>
          <cell r="DJ573" t="str">
            <v>"The Rack"</v>
          </cell>
          <cell r="DW573" t="str">
            <v>"The Rack"</v>
          </cell>
        </row>
        <row r="575">
          <cell r="A575" t="str">
            <v>Fuel Burned  (MMBtu)</v>
          </cell>
        </row>
        <row r="576">
          <cell r="F576">
            <v>-116.30000000004657</v>
          </cell>
          <cell r="G576">
            <v>-150.69999999995343</v>
          </cell>
          <cell r="H576">
            <v>-4.8999999999068677</v>
          </cell>
          <cell r="I576">
            <v>-315.5</v>
          </cell>
          <cell r="J576">
            <v>-1.0999999998603016</v>
          </cell>
          <cell r="K576">
            <v>0</v>
          </cell>
          <cell r="L576">
            <v>-311.70000000018626</v>
          </cell>
          <cell r="M576">
            <v>-427.89999999990687</v>
          </cell>
          <cell r="N576">
            <v>-444.5</v>
          </cell>
          <cell r="O576">
            <v>-142.10000000009313</v>
          </cell>
          <cell r="P576">
            <v>-51</v>
          </cell>
          <cell r="Q576">
            <v>-0.5</v>
          </cell>
          <cell r="R576">
            <v>-1320.1000000033528</v>
          </cell>
          <cell r="S576">
            <v>-199.9000000001397</v>
          </cell>
          <cell r="T576">
            <v>-248.39999999990687</v>
          </cell>
          <cell r="U576">
            <v>-116</v>
          </cell>
          <cell r="V576">
            <v>-122.30000000004657</v>
          </cell>
          <cell r="W576">
            <v>0</v>
          </cell>
          <cell r="X576">
            <v>0</v>
          </cell>
          <cell r="Y576">
            <v>-718.60000000009313</v>
          </cell>
          <cell r="Z576">
            <v>0</v>
          </cell>
          <cell r="AA576">
            <v>-134.5</v>
          </cell>
          <cell r="AB576">
            <v>-69.899999999906868</v>
          </cell>
          <cell r="AC576">
            <v>-163.69999999995343</v>
          </cell>
          <cell r="AD576">
            <v>453.19999999995343</v>
          </cell>
          <cell r="AE576">
            <v>-971.80000000074506</v>
          </cell>
          <cell r="AF576">
            <v>-295.60000000009313</v>
          </cell>
          <cell r="AG576">
            <v>-224.39999999990687</v>
          </cell>
          <cell r="AH576">
            <v>-31.200000000186265</v>
          </cell>
          <cell r="AI576">
            <v>-136.39999999990687</v>
          </cell>
          <cell r="AJ576">
            <v>-1.2000000001862645</v>
          </cell>
          <cell r="AK576">
            <v>0</v>
          </cell>
          <cell r="AL576">
            <v>3.6999999999534339</v>
          </cell>
          <cell r="AM576">
            <v>-78.199999999953434</v>
          </cell>
          <cell r="AN576">
            <v>-71</v>
          </cell>
          <cell r="AO576">
            <v>-69.900000000139698</v>
          </cell>
          <cell r="AP576">
            <v>0</v>
          </cell>
          <cell r="AQ576">
            <v>-67.600000000093132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-22.439999999944121</v>
          </cell>
          <cell r="J577">
            <v>-50.60999999998603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-449.9400000013411</v>
          </cell>
          <cell r="S577">
            <v>0</v>
          </cell>
          <cell r="T577">
            <v>0</v>
          </cell>
          <cell r="U577">
            <v>-142.23999999999069</v>
          </cell>
          <cell r="V577">
            <v>-116.53000000002794</v>
          </cell>
          <cell r="W577">
            <v>-76.809999999997672</v>
          </cell>
          <cell r="X577">
            <v>-114.36000000010245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-514.46999999880791</v>
          </cell>
          <cell r="AF577">
            <v>0</v>
          </cell>
          <cell r="AG577">
            <v>-59.439999999944121</v>
          </cell>
          <cell r="AH577">
            <v>-235.36999999999534</v>
          </cell>
          <cell r="AI577">
            <v>-44.870000000111759</v>
          </cell>
          <cell r="AJ577">
            <v>-61.340000000025611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-113.44999999995343</v>
          </cell>
          <cell r="AQ577">
            <v>0</v>
          </cell>
          <cell r="AR577">
            <v>-2447.4900000002235</v>
          </cell>
          <cell r="AS577">
            <v>0</v>
          </cell>
          <cell r="AT577">
            <v>0</v>
          </cell>
          <cell r="AU577">
            <v>-208.1600000000326</v>
          </cell>
          <cell r="AV577">
            <v>-579.11999999999534</v>
          </cell>
          <cell r="AW577">
            <v>-141.96999999997206</v>
          </cell>
          <cell r="AX577">
            <v>-784.44999999995343</v>
          </cell>
          <cell r="AY577">
            <v>0</v>
          </cell>
          <cell r="AZ577">
            <v>-74.799999999813735</v>
          </cell>
          <cell r="BA577">
            <v>-216.20000000006985</v>
          </cell>
          <cell r="BB577">
            <v>-82.339999999967404</v>
          </cell>
          <cell r="BC577">
            <v>-360.44999999995343</v>
          </cell>
          <cell r="BD577">
            <v>0</v>
          </cell>
          <cell r="BE577">
            <v>-766.41999999992549</v>
          </cell>
          <cell r="BF577">
            <v>0</v>
          </cell>
          <cell r="BG577">
            <v>0</v>
          </cell>
          <cell r="BH577">
            <v>-194.31000000005588</v>
          </cell>
          <cell r="BI577">
            <v>-215.06999999994878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-301.10000000009313</v>
          </cell>
          <cell r="BP577">
            <v>-55.939999999944121</v>
          </cell>
          <cell r="BQ577">
            <v>0</v>
          </cell>
          <cell r="BR577">
            <v>-764.46999999880791</v>
          </cell>
          <cell r="BS577">
            <v>-97.199999999953434</v>
          </cell>
          <cell r="BT577">
            <v>-50.739999999990687</v>
          </cell>
          <cell r="BU577">
            <v>-188.90000000002328</v>
          </cell>
          <cell r="BV577">
            <v>-119.93999999994412</v>
          </cell>
          <cell r="BW577">
            <v>0</v>
          </cell>
          <cell r="BX577">
            <v>-77.550000000046566</v>
          </cell>
          <cell r="BY577">
            <v>0</v>
          </cell>
          <cell r="BZ577">
            <v>0</v>
          </cell>
          <cell r="CA577">
            <v>0</v>
          </cell>
          <cell r="CB577">
            <v>-62.5</v>
          </cell>
          <cell r="CC577">
            <v>-167.63999999989755</v>
          </cell>
          <cell r="CD577">
            <v>0</v>
          </cell>
          <cell r="CE577">
            <v>-912.10999999940395</v>
          </cell>
          <cell r="CF577">
            <v>0</v>
          </cell>
          <cell r="CG577">
            <v>0</v>
          </cell>
          <cell r="CH577">
            <v>-84.839999999967404</v>
          </cell>
          <cell r="CI577">
            <v>-289.72999999998137</v>
          </cell>
          <cell r="CJ577">
            <v>-75.419999999983702</v>
          </cell>
          <cell r="CK577">
            <v>-168.97999999998137</v>
          </cell>
          <cell r="CL577">
            <v>0</v>
          </cell>
          <cell r="CM577">
            <v>-84.539999999804422</v>
          </cell>
          <cell r="CN577">
            <v>0</v>
          </cell>
          <cell r="CO577">
            <v>-208.5999999998603</v>
          </cell>
          <cell r="CP577">
            <v>0</v>
          </cell>
          <cell r="CQ577">
            <v>0</v>
          </cell>
          <cell r="CR577">
            <v>-166.53999999910593</v>
          </cell>
          <cell r="CS577">
            <v>0</v>
          </cell>
          <cell r="CT577">
            <v>0</v>
          </cell>
          <cell r="CU577">
            <v>-42.839999999967404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-123.69999999995343</v>
          </cell>
          <cell r="DC577">
            <v>0</v>
          </cell>
          <cell r="DD577">
            <v>0</v>
          </cell>
          <cell r="DE577">
            <v>-219.39999999850988</v>
          </cell>
          <cell r="DF577">
            <v>0</v>
          </cell>
          <cell r="DG577">
            <v>0</v>
          </cell>
          <cell r="DH577">
            <v>-70.78000000002794</v>
          </cell>
          <cell r="DI577">
            <v>0</v>
          </cell>
          <cell r="DJ577">
            <v>-69.21999999997206</v>
          </cell>
          <cell r="DK577">
            <v>0</v>
          </cell>
          <cell r="DL577">
            <v>0</v>
          </cell>
          <cell r="DM577">
            <v>0</v>
          </cell>
          <cell r="DN577">
            <v>-79.399999999906868</v>
          </cell>
          <cell r="DO577">
            <v>0</v>
          </cell>
          <cell r="DP577">
            <v>0</v>
          </cell>
          <cell r="DQ577">
            <v>0</v>
          </cell>
          <cell r="DR577">
            <v>-271.2200000025332</v>
          </cell>
          <cell r="DS577">
            <v>0</v>
          </cell>
          <cell r="DT577">
            <v>0</v>
          </cell>
          <cell r="DU577">
            <v>-68.880000000121072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-80</v>
          </cell>
          <cell r="EB577">
            <v>-122.34000000008382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-121.83999999985099</v>
          </cell>
          <cell r="H578">
            <v>-16.939999999944121</v>
          </cell>
          <cell r="I578">
            <v>-34.519999999902211</v>
          </cell>
          <cell r="J578">
            <v>-26.119999999878928</v>
          </cell>
          <cell r="K578">
            <v>-16.75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-464.58000000007451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-376.19999999995343</v>
          </cell>
          <cell r="X578">
            <v>-88.379999999888241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-15.059999998658895</v>
          </cell>
          <cell r="AF578">
            <v>0</v>
          </cell>
          <cell r="AG578">
            <v>0</v>
          </cell>
          <cell r="AH578">
            <v>0</v>
          </cell>
          <cell r="AI578">
            <v>-15.060000000055879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-1183.6200000010431</v>
          </cell>
          <cell r="AS578">
            <v>0</v>
          </cell>
          <cell r="AT578">
            <v>0</v>
          </cell>
          <cell r="AU578">
            <v>0</v>
          </cell>
          <cell r="AV578">
            <v>-143.09999999997672</v>
          </cell>
          <cell r="AW578">
            <v>-479.42999999993481</v>
          </cell>
          <cell r="AX578">
            <v>-357.67999999993481</v>
          </cell>
          <cell r="AY578">
            <v>-65.650000000139698</v>
          </cell>
          <cell r="AZ578">
            <v>0</v>
          </cell>
          <cell r="BA578">
            <v>0</v>
          </cell>
          <cell r="BB578">
            <v>-76</v>
          </cell>
          <cell r="BC578">
            <v>-61.760000000009313</v>
          </cell>
          <cell r="BD578">
            <v>0</v>
          </cell>
          <cell r="BE578">
            <v>-436.54999999701977</v>
          </cell>
          <cell r="BF578">
            <v>0</v>
          </cell>
          <cell r="BG578">
            <v>-22.840000000083819</v>
          </cell>
          <cell r="BH578">
            <v>-38.129999999888241</v>
          </cell>
          <cell r="BI578">
            <v>-303.30000000004657</v>
          </cell>
          <cell r="BJ578">
            <v>-147.70000000006985</v>
          </cell>
          <cell r="BK578">
            <v>260</v>
          </cell>
          <cell r="BL578">
            <v>0</v>
          </cell>
          <cell r="BM578">
            <v>-127.95999999996275</v>
          </cell>
          <cell r="BN578">
            <v>0</v>
          </cell>
          <cell r="BO578">
            <v>0</v>
          </cell>
          <cell r="BP578">
            <v>-56.620000000111759</v>
          </cell>
          <cell r="BQ578">
            <v>0</v>
          </cell>
          <cell r="BR578">
            <v>-562.51500000059605</v>
          </cell>
          <cell r="BS578">
            <v>0</v>
          </cell>
          <cell r="BT578">
            <v>0</v>
          </cell>
          <cell r="BU578">
            <v>0</v>
          </cell>
          <cell r="BV578">
            <v>-64.42000000004191</v>
          </cell>
          <cell r="BW578">
            <v>-270.99500000005355</v>
          </cell>
          <cell r="BX578">
            <v>-119.08000000007451</v>
          </cell>
          <cell r="BY578">
            <v>0</v>
          </cell>
          <cell r="BZ578">
            <v>0</v>
          </cell>
          <cell r="CA578">
            <v>0</v>
          </cell>
          <cell r="CB578">
            <v>-108.02000000001863</v>
          </cell>
          <cell r="CC578">
            <v>0</v>
          </cell>
          <cell r="CD578">
            <v>0</v>
          </cell>
          <cell r="CE578">
            <v>-276.36999999918044</v>
          </cell>
          <cell r="CF578">
            <v>0</v>
          </cell>
          <cell r="CG578">
            <v>0</v>
          </cell>
          <cell r="CH578">
            <v>0</v>
          </cell>
          <cell r="CI578">
            <v>-131.06999999994878</v>
          </cell>
          <cell r="CJ578">
            <v>0</v>
          </cell>
          <cell r="CK578">
            <v>-81.080000000074506</v>
          </cell>
          <cell r="CL578">
            <v>0</v>
          </cell>
          <cell r="CM578">
            <v>-1.7800000000279397</v>
          </cell>
          <cell r="CN578">
            <v>0</v>
          </cell>
          <cell r="CO578">
            <v>-62.439999999944121</v>
          </cell>
          <cell r="CP578">
            <v>0</v>
          </cell>
          <cell r="CQ578">
            <v>0</v>
          </cell>
          <cell r="CR578">
            <v>-103.53999999910593</v>
          </cell>
          <cell r="CS578">
            <v>0</v>
          </cell>
          <cell r="CT578">
            <v>0</v>
          </cell>
          <cell r="CU578">
            <v>-71.950000000069849</v>
          </cell>
          <cell r="CV578">
            <v>0</v>
          </cell>
          <cell r="CW578">
            <v>0</v>
          </cell>
          <cell r="CX578">
            <v>-31.590000000083819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-189.65000000037253</v>
          </cell>
          <cell r="DF578">
            <v>0</v>
          </cell>
          <cell r="DG578">
            <v>0</v>
          </cell>
          <cell r="DH578">
            <v>0</v>
          </cell>
          <cell r="DI578">
            <v>-43.64000000001397</v>
          </cell>
          <cell r="DJ578">
            <v>-63.279999999969732</v>
          </cell>
          <cell r="DK578">
            <v>0</v>
          </cell>
          <cell r="DL578">
            <v>0</v>
          </cell>
          <cell r="DM578">
            <v>0</v>
          </cell>
          <cell r="DN578">
            <v>-82.730000000039581</v>
          </cell>
          <cell r="DO578">
            <v>0</v>
          </cell>
          <cell r="DP578">
            <v>0</v>
          </cell>
          <cell r="DQ578">
            <v>0</v>
          </cell>
          <cell r="DR578">
            <v>-77.690000000409782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-77.690000000002328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-295.70000000018626</v>
          </cell>
          <cell r="H579">
            <v>-2028.4899999997579</v>
          </cell>
          <cell r="I579">
            <v>-3509.730000000447</v>
          </cell>
          <cell r="J579">
            <v>-2590.5</v>
          </cell>
          <cell r="K579">
            <v>-949.84000000078231</v>
          </cell>
          <cell r="L579">
            <v>0</v>
          </cell>
          <cell r="M579">
            <v>0</v>
          </cell>
          <cell r="N579">
            <v>0</v>
          </cell>
          <cell r="O579">
            <v>-76.299999999813735</v>
          </cell>
          <cell r="P579">
            <v>0</v>
          </cell>
          <cell r="Q579">
            <v>0</v>
          </cell>
          <cell r="R579">
            <v>-13687.880000010133</v>
          </cell>
          <cell r="S579">
            <v>0</v>
          </cell>
          <cell r="T579">
            <v>-1733.9900000002235</v>
          </cell>
          <cell r="U579">
            <v>-2334.1700000003912</v>
          </cell>
          <cell r="V579">
            <v>-4816.2000000001863</v>
          </cell>
          <cell r="W579">
            <v>-2874.2800000002608</v>
          </cell>
          <cell r="X579">
            <v>-1447.7100000008941</v>
          </cell>
          <cell r="Y579">
            <v>0</v>
          </cell>
          <cell r="Z579">
            <v>0</v>
          </cell>
          <cell r="AA579">
            <v>0</v>
          </cell>
          <cell r="AB579">
            <v>-481.53000000026077</v>
          </cell>
          <cell r="AC579">
            <v>0</v>
          </cell>
          <cell r="AD579">
            <v>0</v>
          </cell>
          <cell r="AE579">
            <v>-5557.320000000298</v>
          </cell>
          <cell r="AF579">
            <v>0</v>
          </cell>
          <cell r="AG579">
            <v>-592.10000000009313</v>
          </cell>
          <cell r="AH579">
            <v>-1643.2299999999814</v>
          </cell>
          <cell r="AI579">
            <v>-1889.1200000001118</v>
          </cell>
          <cell r="AJ579">
            <v>-859.28000000026077</v>
          </cell>
          <cell r="AK579">
            <v>-336.49000000022352</v>
          </cell>
          <cell r="AL579">
            <v>0</v>
          </cell>
          <cell r="AM579">
            <v>0</v>
          </cell>
          <cell r="AN579">
            <v>0</v>
          </cell>
          <cell r="AO579">
            <v>-72.399999999441206</v>
          </cell>
          <cell r="AP579">
            <v>-164.70000000018626</v>
          </cell>
          <cell r="AQ579">
            <v>0</v>
          </cell>
          <cell r="AR579">
            <v>-7678.5399999991059</v>
          </cell>
          <cell r="AS579">
            <v>0</v>
          </cell>
          <cell r="AT579">
            <v>-370.31000000005588</v>
          </cell>
          <cell r="AU579">
            <v>-1211.0499999998137</v>
          </cell>
          <cell r="AV579">
            <v>-506</v>
          </cell>
          <cell r="AW579">
            <v>-2935.4500000001863</v>
          </cell>
          <cell r="AX579">
            <v>-1098.980000000447</v>
          </cell>
          <cell r="AY579">
            <v>0</v>
          </cell>
          <cell r="AZ579">
            <v>-470.74000000022352</v>
          </cell>
          <cell r="BA579">
            <v>-616.81000000052154</v>
          </cell>
          <cell r="BB579">
            <v>-287.60000000055879</v>
          </cell>
          <cell r="BC579">
            <v>-181.59999999962747</v>
          </cell>
          <cell r="BD579">
            <v>0</v>
          </cell>
          <cell r="BE579">
            <v>-3342.879999987781</v>
          </cell>
          <cell r="BF579">
            <v>0</v>
          </cell>
          <cell r="BG579">
            <v>-527.5</v>
          </cell>
          <cell r="BH579">
            <v>-1462.160000000149</v>
          </cell>
          <cell r="BI579">
            <v>-489.79999999981374</v>
          </cell>
          <cell r="BJ579">
            <v>-1240.7000000001863</v>
          </cell>
          <cell r="BK579">
            <v>746.86000000033528</v>
          </cell>
          <cell r="BL579">
            <v>0</v>
          </cell>
          <cell r="BM579">
            <v>0</v>
          </cell>
          <cell r="BN579">
            <v>-54.600000000558794</v>
          </cell>
          <cell r="BO579">
            <v>-314.97999999951571</v>
          </cell>
          <cell r="BP579">
            <v>0</v>
          </cell>
          <cell r="BQ579">
            <v>0</v>
          </cell>
          <cell r="BR579">
            <v>-4988.6599999964237</v>
          </cell>
          <cell r="BS579">
            <v>0</v>
          </cell>
          <cell r="BT579">
            <v>0</v>
          </cell>
          <cell r="BU579">
            <v>-1329.0099999997765</v>
          </cell>
          <cell r="BV579">
            <v>-1172</v>
          </cell>
          <cell r="BW579">
            <v>-1449.7399999992922</v>
          </cell>
          <cell r="BX579">
            <v>-697.00999999977648</v>
          </cell>
          <cell r="BY579">
            <v>0</v>
          </cell>
          <cell r="BZ579">
            <v>0</v>
          </cell>
          <cell r="CA579">
            <v>-48.5</v>
          </cell>
          <cell r="CB579">
            <v>-292.40000000037253</v>
          </cell>
          <cell r="CC579">
            <v>0</v>
          </cell>
          <cell r="CD579">
            <v>0</v>
          </cell>
          <cell r="CE579">
            <v>-2920.5300000086427</v>
          </cell>
          <cell r="CF579">
            <v>0</v>
          </cell>
          <cell r="CG579">
            <v>-109.40000000037253</v>
          </cell>
          <cell r="CH579">
            <v>-1133.2000000006519</v>
          </cell>
          <cell r="CI579">
            <v>-474.60000000009313</v>
          </cell>
          <cell r="CJ579">
            <v>-806.53000000026077</v>
          </cell>
          <cell r="CK579">
            <v>-224.79999999981374</v>
          </cell>
          <cell r="CL579">
            <v>0</v>
          </cell>
          <cell r="CM579">
            <v>-96.699999999254942</v>
          </cell>
          <cell r="CN579">
            <v>0</v>
          </cell>
          <cell r="CO579">
            <v>-75.299999999813735</v>
          </cell>
          <cell r="CP579">
            <v>0</v>
          </cell>
          <cell r="CQ579">
            <v>0</v>
          </cell>
          <cell r="CR579">
            <v>-3829.4299999922514</v>
          </cell>
          <cell r="CS579">
            <v>0</v>
          </cell>
          <cell r="CT579">
            <v>-697.5</v>
          </cell>
          <cell r="CU579">
            <v>-808.04999999934807</v>
          </cell>
          <cell r="CV579">
            <v>-1020.5399999991059</v>
          </cell>
          <cell r="CW579">
            <v>-446.44000000040978</v>
          </cell>
          <cell r="CX579">
            <v>-778.09999999962747</v>
          </cell>
          <cell r="CY579">
            <v>0</v>
          </cell>
          <cell r="CZ579">
            <v>0</v>
          </cell>
          <cell r="DA579">
            <v>0</v>
          </cell>
          <cell r="DB579">
            <v>-78.799999999813735</v>
          </cell>
          <cell r="DC579">
            <v>0</v>
          </cell>
          <cell r="DD579">
            <v>0</v>
          </cell>
          <cell r="DE579">
            <v>-3215.3799999952316</v>
          </cell>
          <cell r="DF579">
            <v>0</v>
          </cell>
          <cell r="DG579">
            <v>-377.56000000005588</v>
          </cell>
          <cell r="DH579">
            <v>-808.40000000037253</v>
          </cell>
          <cell r="DI579">
            <v>-1575.519999999553</v>
          </cell>
          <cell r="DJ579">
            <v>-351.49999999906868</v>
          </cell>
          <cell r="DK579">
            <v>-102.39999999944121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-3284.8999999910593</v>
          </cell>
          <cell r="DS579">
            <v>0</v>
          </cell>
          <cell r="DT579">
            <v>-180</v>
          </cell>
          <cell r="DU579">
            <v>-797.8000000002794</v>
          </cell>
          <cell r="DV579">
            <v>-1579.4399999994785</v>
          </cell>
          <cell r="DW579">
            <v>-495.45999999996275</v>
          </cell>
          <cell r="DX579">
            <v>-94.200000000186265</v>
          </cell>
          <cell r="DY579">
            <v>0</v>
          </cell>
          <cell r="DZ579">
            <v>0</v>
          </cell>
          <cell r="EA579">
            <v>0</v>
          </cell>
          <cell r="EB579">
            <v>-138</v>
          </cell>
          <cell r="EC579">
            <v>0</v>
          </cell>
          <cell r="ED579">
            <v>0</v>
          </cell>
        </row>
        <row r="580">
          <cell r="F580">
            <v>-8.8900000000139698</v>
          </cell>
          <cell r="G580">
            <v>-19.679999999993015</v>
          </cell>
          <cell r="H580">
            <v>-29.14000000001397</v>
          </cell>
          <cell r="I580">
            <v>-59.059999999997672</v>
          </cell>
          <cell r="J580">
            <v>0</v>
          </cell>
          <cell r="K580">
            <v>-45.879999999946449</v>
          </cell>
          <cell r="L580">
            <v>0</v>
          </cell>
          <cell r="M580">
            <v>-259.47999999998137</v>
          </cell>
          <cell r="N580">
            <v>0</v>
          </cell>
          <cell r="O580">
            <v>-6.6099999999860302</v>
          </cell>
          <cell r="P580">
            <v>-46.900000000023283</v>
          </cell>
          <cell r="Q580">
            <v>534.99999999988358</v>
          </cell>
          <cell r="R580">
            <v>-628.55499999970198</v>
          </cell>
          <cell r="S580">
            <v>-2.2599999999511056</v>
          </cell>
          <cell r="T580">
            <v>-58.760000000009313</v>
          </cell>
          <cell r="U580">
            <v>-38.185000000026776</v>
          </cell>
          <cell r="V580">
            <v>-58.700000000011642</v>
          </cell>
          <cell r="W580">
            <v>0</v>
          </cell>
          <cell r="X580">
            <v>-38.900000000023283</v>
          </cell>
          <cell r="Y580">
            <v>-343.79999999993015</v>
          </cell>
          <cell r="Z580">
            <v>-134.89000000001397</v>
          </cell>
          <cell r="AA580">
            <v>0</v>
          </cell>
          <cell r="AB580">
            <v>0</v>
          </cell>
          <cell r="AC580">
            <v>-76.160000000032596</v>
          </cell>
          <cell r="AD580">
            <v>123.09999999997672</v>
          </cell>
          <cell r="AE580">
            <v>-259.97999999951571</v>
          </cell>
          <cell r="AF580">
            <v>-153.80999999999767</v>
          </cell>
          <cell r="AG580">
            <v>-52.89000000001397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-35.630000000004657</v>
          </cell>
          <cell r="AM580">
            <v>-17.540000000037253</v>
          </cell>
          <cell r="AN580">
            <v>0</v>
          </cell>
          <cell r="AO580">
            <v>0</v>
          </cell>
          <cell r="AP580">
            <v>-0.10999999998603016</v>
          </cell>
          <cell r="AQ580">
            <v>0</v>
          </cell>
          <cell r="AR580">
            <v>-530.93499999959022</v>
          </cell>
          <cell r="AS580">
            <v>-2.2199999999720603</v>
          </cell>
          <cell r="AT580">
            <v>-51.5</v>
          </cell>
          <cell r="AU580">
            <v>-2.6000000000058208</v>
          </cell>
          <cell r="AV580">
            <v>0</v>
          </cell>
          <cell r="AW580">
            <v>0</v>
          </cell>
          <cell r="AX580">
            <v>-96.419999999983702</v>
          </cell>
          <cell r="AY580">
            <v>-82.17000000004191</v>
          </cell>
          <cell r="AZ580">
            <v>-193.36999999999534</v>
          </cell>
          <cell r="BA580">
            <v>-69.220000000030268</v>
          </cell>
          <cell r="BB580">
            <v>-33.229999999981374</v>
          </cell>
          <cell r="BC580">
            <v>-0.20500000001629815</v>
          </cell>
          <cell r="BD580">
            <v>0</v>
          </cell>
          <cell r="BE580">
            <v>-737.83000000007451</v>
          </cell>
          <cell r="BF580">
            <v>0</v>
          </cell>
          <cell r="BG580">
            <v>0</v>
          </cell>
          <cell r="BH580">
            <v>-74.039999999979045</v>
          </cell>
          <cell r="BI580">
            <v>0</v>
          </cell>
          <cell r="BJ580">
            <v>-24.679999999993015</v>
          </cell>
          <cell r="BK580">
            <v>-5.1300000000046566</v>
          </cell>
          <cell r="BL580">
            <v>-482.57999999995809</v>
          </cell>
          <cell r="BM580">
            <v>-111.52999999996973</v>
          </cell>
          <cell r="BN580">
            <v>0</v>
          </cell>
          <cell r="BO580">
            <v>-39.869999999995343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-323.70399999991059</v>
          </cell>
          <cell r="DF580">
            <v>0</v>
          </cell>
          <cell r="DG580">
            <v>0</v>
          </cell>
          <cell r="DH580">
            <v>-8.8700000000244472</v>
          </cell>
          <cell r="DI580">
            <v>-14.173999999999069</v>
          </cell>
          <cell r="DJ580">
            <v>0</v>
          </cell>
          <cell r="DK580">
            <v>0</v>
          </cell>
          <cell r="DL580">
            <v>-123.57999999995809</v>
          </cell>
          <cell r="DM580">
            <v>-16.630000000004657</v>
          </cell>
          <cell r="DN580">
            <v>0</v>
          </cell>
          <cell r="DO580">
            <v>-57.080000000016298</v>
          </cell>
          <cell r="DP580">
            <v>-82.369999999995343</v>
          </cell>
          <cell r="DQ580">
            <v>-21</v>
          </cell>
          <cell r="DR580">
            <v>-229.95999999903142</v>
          </cell>
          <cell r="DS580">
            <v>0</v>
          </cell>
          <cell r="DT580">
            <v>0</v>
          </cell>
          <cell r="DU580">
            <v>-29.730000000010477</v>
          </cell>
          <cell r="DV580">
            <v>-67.260000000009313</v>
          </cell>
          <cell r="DW580">
            <v>-23.700000000011642</v>
          </cell>
          <cell r="DX580">
            <v>0</v>
          </cell>
          <cell r="DY580">
            <v>12.449999999953434</v>
          </cell>
          <cell r="DZ580">
            <v>-55.419999999983702</v>
          </cell>
          <cell r="EA580">
            <v>-8.0800000000745058</v>
          </cell>
          <cell r="EB580">
            <v>-58.220000000030268</v>
          </cell>
          <cell r="EC580">
            <v>0</v>
          </cell>
          <cell r="ED580">
            <v>0</v>
          </cell>
        </row>
        <row r="581">
          <cell r="F581">
            <v>-2305.3999999985099</v>
          </cell>
          <cell r="G581">
            <v>-2035.2000000001863</v>
          </cell>
          <cell r="H581">
            <v>-1172.7000000001863</v>
          </cell>
          <cell r="I581">
            <v>-6854.8000000002794</v>
          </cell>
          <cell r="J581">
            <v>-10271.900000000373</v>
          </cell>
          <cell r="K581">
            <v>-9926.2000000001863</v>
          </cell>
          <cell r="L581">
            <v>-2371.2000000011176</v>
          </cell>
          <cell r="M581">
            <v>-1522.4000000003725</v>
          </cell>
          <cell r="N581">
            <v>-2314.5</v>
          </cell>
          <cell r="O581">
            <v>-1734</v>
          </cell>
          <cell r="P581">
            <v>-1088.5</v>
          </cell>
          <cell r="Q581">
            <v>-24</v>
          </cell>
          <cell r="R581">
            <v>-25456.050000011921</v>
          </cell>
          <cell r="S581">
            <v>-808.90000000037253</v>
          </cell>
          <cell r="T581">
            <v>-927</v>
          </cell>
          <cell r="U581">
            <v>-1489.6499999994412</v>
          </cell>
          <cell r="V581">
            <v>-3126.8999999994412</v>
          </cell>
          <cell r="W581">
            <v>-2569.7999999998137</v>
          </cell>
          <cell r="X581">
            <v>-4360.4000000003725</v>
          </cell>
          <cell r="Y581">
            <v>-2662.8000000007451</v>
          </cell>
          <cell r="Z581">
            <v>-2433.3000000007451</v>
          </cell>
          <cell r="AA581">
            <v>-2895</v>
          </cell>
          <cell r="AB581">
            <v>-1330.5</v>
          </cell>
          <cell r="AC581">
            <v>-2262.9000000003725</v>
          </cell>
          <cell r="AD581">
            <v>-588.90000000037253</v>
          </cell>
          <cell r="AE581">
            <v>-30474.590000018477</v>
          </cell>
          <cell r="AF581">
            <v>-1194.9000000013039</v>
          </cell>
          <cell r="AG581">
            <v>-742.90000000130385</v>
          </cell>
          <cell r="AH581">
            <v>-1331.4499999997206</v>
          </cell>
          <cell r="AI581">
            <v>-1608.6399999996647</v>
          </cell>
          <cell r="AJ581">
            <v>-2593.9000000003725</v>
          </cell>
          <cell r="AK581">
            <v>-3431.4000000003725</v>
          </cell>
          <cell r="AL581">
            <v>-1664</v>
          </cell>
          <cell r="AM581">
            <v>-4396.6000000005588</v>
          </cell>
          <cell r="AN581">
            <v>-4072.1000000014901</v>
          </cell>
          <cell r="AO581">
            <v>-2688</v>
          </cell>
          <cell r="AP581">
            <v>-3319.0999999996275</v>
          </cell>
          <cell r="AQ581">
            <v>-3431.6000000005588</v>
          </cell>
          <cell r="AR581">
            <v>-21087.919999994338</v>
          </cell>
          <cell r="AS581">
            <v>-2828.4599999999627</v>
          </cell>
          <cell r="AT581">
            <v>-881.5</v>
          </cell>
          <cell r="AU581">
            <v>-730.47000000020489</v>
          </cell>
          <cell r="AV581">
            <v>-747.6999999997206</v>
          </cell>
          <cell r="AW581">
            <v>-779.99999999953434</v>
          </cell>
          <cell r="AX581">
            <v>-1739.0600000000559</v>
          </cell>
          <cell r="AY581">
            <v>-2427.3000000007451</v>
          </cell>
          <cell r="AZ581">
            <v>-3920.9999999990687</v>
          </cell>
          <cell r="BA581">
            <v>-3915.5800000000745</v>
          </cell>
          <cell r="BB581">
            <v>-1442.75</v>
          </cell>
          <cell r="BC581">
            <v>-898</v>
          </cell>
          <cell r="BD581">
            <v>-776.09999999962747</v>
          </cell>
          <cell r="BE581">
            <v>-27598.280000001192</v>
          </cell>
          <cell r="BF581">
            <v>-1901.1999999992549</v>
          </cell>
          <cell r="BG581">
            <v>-1277.9399999999441</v>
          </cell>
          <cell r="BH581">
            <v>-519.89999999897555</v>
          </cell>
          <cell r="BI581">
            <v>-795.14000000013039</v>
          </cell>
          <cell r="BJ581">
            <v>-1607.8999999999069</v>
          </cell>
          <cell r="BK581">
            <v>-916</v>
          </cell>
          <cell r="BL581">
            <v>-2581.5</v>
          </cell>
          <cell r="BM581">
            <v>-6104.9000000003725</v>
          </cell>
          <cell r="BN581">
            <v>-5199.7999999998137</v>
          </cell>
          <cell r="BO581">
            <v>-2255.8999999994412</v>
          </cell>
          <cell r="BP581">
            <v>-2116.1000000005588</v>
          </cell>
          <cell r="BQ581">
            <v>-2322.0000000009313</v>
          </cell>
          <cell r="BR581">
            <v>-26196.579999998212</v>
          </cell>
          <cell r="BS581">
            <v>-2143.2000000001863</v>
          </cell>
          <cell r="BT581">
            <v>-1250.5999999996275</v>
          </cell>
          <cell r="BU581">
            <v>-840.58999999985099</v>
          </cell>
          <cell r="BV581">
            <v>-1294.7399999997579</v>
          </cell>
          <cell r="BW581">
            <v>-1399.7999999998137</v>
          </cell>
          <cell r="BX581">
            <v>-2437.2000000001863</v>
          </cell>
          <cell r="BY581">
            <v>-1718.2999999998137</v>
          </cell>
          <cell r="BZ581">
            <v>-4932.8000000007451</v>
          </cell>
          <cell r="CA581">
            <v>-4613.5</v>
          </cell>
          <cell r="CB581">
            <v>-1734.6000000005588</v>
          </cell>
          <cell r="CC581">
            <v>-1742.6499999994412</v>
          </cell>
          <cell r="CD581">
            <v>-2088.6000000005588</v>
          </cell>
          <cell r="CE581">
            <v>-34167.040000006557</v>
          </cell>
          <cell r="CF581">
            <v>-2350.0999999996275</v>
          </cell>
          <cell r="CG581">
            <v>-1507.5</v>
          </cell>
          <cell r="CH581">
            <v>-699</v>
          </cell>
          <cell r="CI581">
            <v>-1037.7399999997579</v>
          </cell>
          <cell r="CJ581">
            <v>-2431.4000000003725</v>
          </cell>
          <cell r="CK581">
            <v>-4293.8000000007451</v>
          </cell>
          <cell r="CL581">
            <v>-1572.7000000011176</v>
          </cell>
          <cell r="CM581">
            <v>-6098.2000000001863</v>
          </cell>
          <cell r="CN581">
            <v>-5067.2999999998137</v>
          </cell>
          <cell r="CO581">
            <v>-2490.5</v>
          </cell>
          <cell r="CP581">
            <v>-3318.2999999998137</v>
          </cell>
          <cell r="CQ581">
            <v>-3300.5</v>
          </cell>
          <cell r="CR581">
            <v>-17848.199999988079</v>
          </cell>
          <cell r="CS581">
            <v>-3574.2000000011176</v>
          </cell>
          <cell r="CT581">
            <v>-1537.3999999994412</v>
          </cell>
          <cell r="CU581">
            <v>-1117.3999999999069</v>
          </cell>
          <cell r="CV581">
            <v>-1009.9999999995343</v>
          </cell>
          <cell r="CW581">
            <v>-3267.0999999996275</v>
          </cell>
          <cell r="CX581">
            <v>-6326.2999999998137</v>
          </cell>
          <cell r="CY581">
            <v>-458.60000000055879</v>
          </cell>
          <cell r="CZ581">
            <v>1829.2000000011176</v>
          </cell>
          <cell r="DA581">
            <v>7020.9000000003725</v>
          </cell>
          <cell r="DB581">
            <v>-4041.6999999992549</v>
          </cell>
          <cell r="DC581">
            <v>-3271.6000000005588</v>
          </cell>
          <cell r="DD581">
            <v>-2093.9999999990687</v>
          </cell>
          <cell r="DE581">
            <v>-34783.639999985695</v>
          </cell>
          <cell r="DF581">
            <v>-2543.5999999996275</v>
          </cell>
          <cell r="DG581">
            <v>-1022.3999999994412</v>
          </cell>
          <cell r="DH581">
            <v>-717.24000000022352</v>
          </cell>
          <cell r="DI581">
            <v>-1454.3000000007451</v>
          </cell>
          <cell r="DJ581">
            <v>-2742.5000000009313</v>
          </cell>
          <cell r="DK581">
            <v>-5970.2999999998137</v>
          </cell>
          <cell r="DL581">
            <v>-546</v>
          </cell>
          <cell r="DM581">
            <v>-3173.9000000003725</v>
          </cell>
          <cell r="DN581">
            <v>-6503.6999999992549</v>
          </cell>
          <cell r="DO581">
            <v>-3870.5</v>
          </cell>
          <cell r="DP581">
            <v>-3619.7999999998137</v>
          </cell>
          <cell r="DQ581">
            <v>-2619.3999999994412</v>
          </cell>
          <cell r="DR581">
            <v>-34694.640000000596</v>
          </cell>
          <cell r="DS581">
            <v>-2814.7999999998137</v>
          </cell>
          <cell r="DT581">
            <v>-1248.9000000003725</v>
          </cell>
          <cell r="DU581">
            <v>-710.10000000055879</v>
          </cell>
          <cell r="DV581">
            <v>-1454.4400000004098</v>
          </cell>
          <cell r="DW581">
            <v>-2616.2000000011176</v>
          </cell>
          <cell r="DX581">
            <v>-5844.6999999992549</v>
          </cell>
          <cell r="DY581">
            <v>-548.49999999906868</v>
          </cell>
          <cell r="DZ581">
            <v>-3315.5</v>
          </cell>
          <cell r="EA581">
            <v>-6434</v>
          </cell>
          <cell r="EB581">
            <v>-3257.5</v>
          </cell>
          <cell r="EC581">
            <v>-3637.8999999994412</v>
          </cell>
          <cell r="ED581">
            <v>-2812.0999999996275</v>
          </cell>
        </row>
        <row r="582">
          <cell r="F582">
            <v>-1917.5</v>
          </cell>
          <cell r="G582">
            <v>-730.5</v>
          </cell>
          <cell r="H582">
            <v>-1491.7000000001863</v>
          </cell>
          <cell r="I582">
            <v>-3176</v>
          </cell>
          <cell r="J582">
            <v>-5672.7999999998137</v>
          </cell>
          <cell r="K582">
            <v>-8126.7000000001863</v>
          </cell>
          <cell r="L582">
            <v>-2525.5</v>
          </cell>
          <cell r="M582">
            <v>-3127.2999999998137</v>
          </cell>
          <cell r="N582">
            <v>-2839.6000000005588</v>
          </cell>
          <cell r="O582">
            <v>-1352.3000000002794</v>
          </cell>
          <cell r="P582">
            <v>-1023.8000000002794</v>
          </cell>
          <cell r="Q582">
            <v>254.90000000037253</v>
          </cell>
          <cell r="R582">
            <v>-19520.60000000149</v>
          </cell>
          <cell r="S582">
            <v>-879.09999999962747</v>
          </cell>
          <cell r="T582">
            <v>-418.39999999944121</v>
          </cell>
          <cell r="U582">
            <v>-1774.8000000002794</v>
          </cell>
          <cell r="V582">
            <v>-2168.5</v>
          </cell>
          <cell r="W582">
            <v>-1927.7999999998137</v>
          </cell>
          <cell r="X582">
            <v>-3187.0999999996275</v>
          </cell>
          <cell r="Y582">
            <v>-1544.0999999996275</v>
          </cell>
          <cell r="Z582">
            <v>-2177.7000000001863</v>
          </cell>
          <cell r="AA582">
            <v>-3525.6000000005588</v>
          </cell>
          <cell r="AB582">
            <v>-1095.6000000005588</v>
          </cell>
          <cell r="AC582">
            <v>-1112.3000000007451</v>
          </cell>
          <cell r="AD582">
            <v>290.40000000037253</v>
          </cell>
          <cell r="AE582">
            <v>-28436.79999999702</v>
          </cell>
          <cell r="AF582">
            <v>-1374.9000000003725</v>
          </cell>
          <cell r="AG582">
            <v>-934.50000000046566</v>
          </cell>
          <cell r="AH582">
            <v>-2024.0999999996275</v>
          </cell>
          <cell r="AI582">
            <v>-1601.0999999996275</v>
          </cell>
          <cell r="AJ582">
            <v>-2334.8000000002794</v>
          </cell>
          <cell r="AK582">
            <v>-4359.2999999998137</v>
          </cell>
          <cell r="AL582">
            <v>-1616.2000000001863</v>
          </cell>
          <cell r="AM582">
            <v>-3344.4000000003725</v>
          </cell>
          <cell r="AN582">
            <v>-3529.0999999996275</v>
          </cell>
          <cell r="AO582">
            <v>-1603.7999999998137</v>
          </cell>
          <cell r="AP582">
            <v>-3296.1999999997206</v>
          </cell>
          <cell r="AQ582">
            <v>-2418.3999999994412</v>
          </cell>
          <cell r="AR582">
            <v>-43376.10000000149</v>
          </cell>
          <cell r="AS582">
            <v>-4068.2000000001863</v>
          </cell>
          <cell r="AT582">
            <v>-2222.2000000001863</v>
          </cell>
          <cell r="AU582">
            <v>-2049</v>
          </cell>
          <cell r="AV582">
            <v>-1734.2000000001863</v>
          </cell>
          <cell r="AW582">
            <v>-2915.3000000002794</v>
          </cell>
          <cell r="AX582">
            <v>-4869.0000000004657</v>
          </cell>
          <cell r="AY582">
            <v>-1566.5</v>
          </cell>
          <cell r="AZ582">
            <v>-4791.7000000001863</v>
          </cell>
          <cell r="BA582">
            <v>-5874.9000000003725</v>
          </cell>
          <cell r="BB582">
            <v>-3699.4999999995343</v>
          </cell>
          <cell r="BC582">
            <v>-5059.8000000002794</v>
          </cell>
          <cell r="BD582">
            <v>-4525.7999999998137</v>
          </cell>
          <cell r="BE582">
            <v>-44536.100000008941</v>
          </cell>
          <cell r="BF582">
            <v>-5867.6000000005588</v>
          </cell>
          <cell r="BG582">
            <v>-2211.1000000000931</v>
          </cell>
          <cell r="BH582">
            <v>-1727.7000000001863</v>
          </cell>
          <cell r="BI582">
            <v>-1652</v>
          </cell>
          <cell r="BJ582">
            <v>-5181</v>
          </cell>
          <cell r="BK582">
            <v>-5011.7999999998137</v>
          </cell>
          <cell r="BL582">
            <v>-1005</v>
          </cell>
          <cell r="BM582">
            <v>-2331</v>
          </cell>
          <cell r="BN582">
            <v>-6752.0000000009313</v>
          </cell>
          <cell r="BO582">
            <v>-3944.5</v>
          </cell>
          <cell r="BP582">
            <v>-4854</v>
          </cell>
          <cell r="BQ582">
            <v>-3998.3999999994412</v>
          </cell>
          <cell r="BR582">
            <v>-35402.399999991059</v>
          </cell>
          <cell r="BS582">
            <v>-4676.2999999998137</v>
          </cell>
          <cell r="BT582">
            <v>-2006.6000000005588</v>
          </cell>
          <cell r="BU582">
            <v>-2151.7999999998137</v>
          </cell>
          <cell r="BV582">
            <v>-1857.7000000001863</v>
          </cell>
          <cell r="BW582">
            <v>-4297</v>
          </cell>
          <cell r="BX582">
            <v>-6235.2999999998137</v>
          </cell>
          <cell r="BY582">
            <v>-223.79999999981374</v>
          </cell>
          <cell r="BZ582">
            <v>-3150.5</v>
          </cell>
          <cell r="CA582">
            <v>-7520.9999999990687</v>
          </cell>
          <cell r="CB582">
            <v>-3094.7999999998137</v>
          </cell>
          <cell r="CC582">
            <v>-5430.0999999996275</v>
          </cell>
          <cell r="CD582">
            <v>5242.5</v>
          </cell>
          <cell r="CE582">
            <v>-32422.09999999404</v>
          </cell>
          <cell r="CF582">
            <v>-4740.5</v>
          </cell>
          <cell r="CG582">
            <v>-2431.5999999996275</v>
          </cell>
          <cell r="CH582">
            <v>-1692.0999999996275</v>
          </cell>
          <cell r="CI582">
            <v>-2165.3999999994412</v>
          </cell>
          <cell r="CJ582">
            <v>-4178.2000000001863</v>
          </cell>
          <cell r="CK582">
            <v>-6419.7000000001863</v>
          </cell>
          <cell r="CL582">
            <v>-389</v>
          </cell>
          <cell r="CM582">
            <v>-1532.1000000005588</v>
          </cell>
          <cell r="CN582">
            <v>-3592.2000000001863</v>
          </cell>
          <cell r="CO582">
            <v>-2519.9000000003725</v>
          </cell>
          <cell r="CP582">
            <v>-1690.5999999996275</v>
          </cell>
          <cell r="CQ582">
            <v>-1070.7999999998137</v>
          </cell>
          <cell r="CR582">
            <v>-10606.699999988079</v>
          </cell>
          <cell r="CS582">
            <v>-855</v>
          </cell>
          <cell r="CT582">
            <v>-1314.2000000001863</v>
          </cell>
          <cell r="CU582">
            <v>-2897.5999999996275</v>
          </cell>
          <cell r="CV582">
            <v>2861.5000000004657</v>
          </cell>
          <cell r="CW582">
            <v>-5936.7999999998137</v>
          </cell>
          <cell r="CX582">
            <v>-2323.5</v>
          </cell>
          <cell r="CY582">
            <v>0</v>
          </cell>
          <cell r="CZ582">
            <v>-272.5</v>
          </cell>
          <cell r="DA582">
            <v>3680.5</v>
          </cell>
          <cell r="DB582">
            <v>-1901.7999999998137</v>
          </cell>
          <cell r="DC582">
            <v>-969.29999999981374</v>
          </cell>
          <cell r="DD582">
            <v>-678</v>
          </cell>
          <cell r="DE582">
            <v>-21000.59999999404</v>
          </cell>
          <cell r="DF582">
            <v>-606</v>
          </cell>
          <cell r="DG582">
            <v>-1675.7999999998137</v>
          </cell>
          <cell r="DH582">
            <v>-2604.5999999996275</v>
          </cell>
          <cell r="DI582">
            <v>-2641.1000000005588</v>
          </cell>
          <cell r="DJ582">
            <v>-5672.5999999996275</v>
          </cell>
          <cell r="DK582">
            <v>-3201.0999999996275</v>
          </cell>
          <cell r="DL582">
            <v>-7.599999999627471</v>
          </cell>
          <cell r="DM582">
            <v>-80.5</v>
          </cell>
          <cell r="DN582">
            <v>-1391.2999999998137</v>
          </cell>
          <cell r="DO582">
            <v>-2297.5999999996275</v>
          </cell>
          <cell r="DP582">
            <v>-610.79999999981374</v>
          </cell>
          <cell r="DQ582">
            <v>-211.59999999962747</v>
          </cell>
          <cell r="DR582">
            <v>-18774.899999991059</v>
          </cell>
          <cell r="DS582">
            <v>-681</v>
          </cell>
          <cell r="DT582">
            <v>-1839.7999999998137</v>
          </cell>
          <cell r="DU582">
            <v>-2330.2999999998137</v>
          </cell>
          <cell r="DV582">
            <v>-1952.5999999996275</v>
          </cell>
          <cell r="DW582">
            <v>-6516.9000000003725</v>
          </cell>
          <cell r="DX582">
            <v>-1470</v>
          </cell>
          <cell r="DY582">
            <v>-64.200000000186265</v>
          </cell>
          <cell r="DZ582">
            <v>-287.5</v>
          </cell>
          <cell r="EA582">
            <v>-1219</v>
          </cell>
          <cell r="EB582">
            <v>-1862.5999999996275</v>
          </cell>
          <cell r="EC582">
            <v>-458.5</v>
          </cell>
          <cell r="ED582">
            <v>-92.5</v>
          </cell>
        </row>
        <row r="583">
          <cell r="F583">
            <v>-3150.7999999998137</v>
          </cell>
          <cell r="G583">
            <v>-1605.2999999998137</v>
          </cell>
          <cell r="H583">
            <v>-1988.2399999992922</v>
          </cell>
          <cell r="I583">
            <v>-937.16000000014901</v>
          </cell>
          <cell r="J583">
            <v>-2018.0400000000373</v>
          </cell>
          <cell r="K583">
            <v>-3888.3499999996275</v>
          </cell>
          <cell r="L583">
            <v>-4581.4999999990687</v>
          </cell>
          <cell r="M583">
            <v>-7133.6000000005588</v>
          </cell>
          <cell r="N583">
            <v>-5684.2999999998137</v>
          </cell>
          <cell r="O583">
            <v>-846.10000000009313</v>
          </cell>
          <cell r="P583">
            <v>-298.83999999985099</v>
          </cell>
          <cell r="Q583">
            <v>-178.59999999962747</v>
          </cell>
          <cell r="R583">
            <v>-25114.970000013709</v>
          </cell>
          <cell r="S583">
            <v>-1190.5</v>
          </cell>
          <cell r="T583">
            <v>-738.60000000055879</v>
          </cell>
          <cell r="U583">
            <v>-1396.0999999996275</v>
          </cell>
          <cell r="V583">
            <v>-905.05000000074506</v>
          </cell>
          <cell r="W583">
            <v>-706.01999999955297</v>
          </cell>
          <cell r="X583">
            <v>-1735.3600000012666</v>
          </cell>
          <cell r="Y583">
            <v>-7308.1000000005588</v>
          </cell>
          <cell r="Z583">
            <v>-4521.3999999994412</v>
          </cell>
          <cell r="AA583">
            <v>-5429.3000000007451</v>
          </cell>
          <cell r="AB583">
            <v>-1031.6400000001304</v>
          </cell>
          <cell r="AC583">
            <v>-543.90000000037253</v>
          </cell>
          <cell r="AD583">
            <v>391</v>
          </cell>
          <cell r="AE583">
            <v>-23799.80000000447</v>
          </cell>
          <cell r="AF583">
            <v>-3185.2999999998137</v>
          </cell>
          <cell r="AG583">
            <v>-1661.3000000007451</v>
          </cell>
          <cell r="AH583">
            <v>-1211.2000000001863</v>
          </cell>
          <cell r="AI583">
            <v>-1050.4599999999627</v>
          </cell>
          <cell r="AJ583">
            <v>-1867.5699999998324</v>
          </cell>
          <cell r="AK583">
            <v>-1941.9500000001863</v>
          </cell>
          <cell r="AL583">
            <v>-1362.4000000013039</v>
          </cell>
          <cell r="AM583">
            <v>-4374.5</v>
          </cell>
          <cell r="AN583">
            <v>-5325.3000000007451</v>
          </cell>
          <cell r="AO583">
            <v>-1088.4600000004284</v>
          </cell>
          <cell r="AP583">
            <v>-120.76000000024214</v>
          </cell>
          <cell r="AQ583">
            <v>-610.59999999962747</v>
          </cell>
          <cell r="AR583">
            <v>-31488.879999987781</v>
          </cell>
          <cell r="AS583">
            <v>-1646.839999999851</v>
          </cell>
          <cell r="AT583">
            <v>-1130.2400000002235</v>
          </cell>
          <cell r="AU583">
            <v>-1188.5</v>
          </cell>
          <cell r="AV583">
            <v>-1029.6200000001118</v>
          </cell>
          <cell r="AW583">
            <v>-1062.2799999997951</v>
          </cell>
          <cell r="AX583">
            <v>-1272.3999999999069</v>
          </cell>
          <cell r="AY583">
            <v>-10097.5</v>
          </cell>
          <cell r="AZ583">
            <v>-5449.7000000001863</v>
          </cell>
          <cell r="BA583">
            <v>-5998.3500000005588</v>
          </cell>
          <cell r="BB583">
            <v>-1567.519999999553</v>
          </cell>
          <cell r="BC583">
            <v>-540.17999999970198</v>
          </cell>
          <cell r="BD583">
            <v>-505.75</v>
          </cell>
          <cell r="BE583">
            <v>-34777.340000003576</v>
          </cell>
          <cell r="BF583">
            <v>-1542.1800000001676</v>
          </cell>
          <cell r="BG583">
            <v>-1074.2999999998137</v>
          </cell>
          <cell r="BH583">
            <v>-1438.5</v>
          </cell>
          <cell r="BI583">
            <v>-1359.839999999851</v>
          </cell>
          <cell r="BJ583">
            <v>-1960.4399999999441</v>
          </cell>
          <cell r="BK583">
            <v>-1253.679999999702</v>
          </cell>
          <cell r="BL583">
            <v>-8388.6999999992549</v>
          </cell>
          <cell r="BM583">
            <v>-8070.7999999988824</v>
          </cell>
          <cell r="BN583">
            <v>-5894.25</v>
          </cell>
          <cell r="BO583">
            <v>-2222.8500000000931</v>
          </cell>
          <cell r="BP583">
            <v>-958.43999999947846</v>
          </cell>
          <cell r="BQ583">
            <v>-613.35999999940395</v>
          </cell>
          <cell r="BR583">
            <v>-29423.040000006557</v>
          </cell>
          <cell r="BS583">
            <v>-1060.3999999999069</v>
          </cell>
          <cell r="BT583">
            <v>-1497.3100000005215</v>
          </cell>
          <cell r="BU583">
            <v>-1037.7000000011176</v>
          </cell>
          <cell r="BV583">
            <v>-1421.4500000001863</v>
          </cell>
          <cell r="BW583">
            <v>-1522.1000000005588</v>
          </cell>
          <cell r="BX583">
            <v>-1562.1999999997206</v>
          </cell>
          <cell r="BY583">
            <v>-1770.7999999998137</v>
          </cell>
          <cell r="BZ583">
            <v>-9095.0999999996275</v>
          </cell>
          <cell r="CA583">
            <v>-5819.6000000000931</v>
          </cell>
          <cell r="CB583">
            <v>-2664.6000000000931</v>
          </cell>
          <cell r="CC583">
            <v>-1014.140000000596</v>
          </cell>
          <cell r="CD583">
            <v>-957.63999999966472</v>
          </cell>
          <cell r="CE583">
            <v>-38375.90000000596</v>
          </cell>
          <cell r="CF583">
            <v>-1185.2400000002235</v>
          </cell>
          <cell r="CG583">
            <v>-1270.5499999998137</v>
          </cell>
          <cell r="CH583">
            <v>-1379.8999999994412</v>
          </cell>
          <cell r="CI583">
            <v>-1655.5800000000745</v>
          </cell>
          <cell r="CJ583">
            <v>-2464.4500000001863</v>
          </cell>
          <cell r="CK583">
            <v>-3059.4599999999627</v>
          </cell>
          <cell r="CL583">
            <v>-3297.2999999988824</v>
          </cell>
          <cell r="CM583">
            <v>-10097.400000000373</v>
          </cell>
          <cell r="CN583">
            <v>-6538.6500000003725</v>
          </cell>
          <cell r="CO583">
            <v>-2605.2199999997392</v>
          </cell>
          <cell r="CP583">
            <v>-3278.6500000003725</v>
          </cell>
          <cell r="CQ583">
            <v>-1543.5</v>
          </cell>
          <cell r="CR583">
            <v>-2550.6799999848008</v>
          </cell>
          <cell r="CS583">
            <v>-3322.2000000001863</v>
          </cell>
          <cell r="CT583">
            <v>-1341.0600000005215</v>
          </cell>
          <cell r="CU583">
            <v>-1205.0999999996275</v>
          </cell>
          <cell r="CV583">
            <v>628.84000000031665</v>
          </cell>
          <cell r="CW583">
            <v>-2089.2999999998137</v>
          </cell>
          <cell r="CX583">
            <v>-5994.7000000011176</v>
          </cell>
          <cell r="CY583">
            <v>-4066.0999999996275</v>
          </cell>
          <cell r="CZ583">
            <v>28791.200000001118</v>
          </cell>
          <cell r="DA583">
            <v>-3822.2099999999627</v>
          </cell>
          <cell r="DB583">
            <v>-2818.0500000007451</v>
          </cell>
          <cell r="DC583">
            <v>-4453.1000000005588</v>
          </cell>
          <cell r="DD583">
            <v>-2858.9000000003725</v>
          </cell>
          <cell r="DE583">
            <v>-49741.100000008941</v>
          </cell>
          <cell r="DF583">
            <v>-3795.1000000005588</v>
          </cell>
          <cell r="DG583">
            <v>-1302.5</v>
          </cell>
          <cell r="DH583">
            <v>-1607.3999999994412</v>
          </cell>
          <cell r="DI583">
            <v>-2132.5499999998137</v>
          </cell>
          <cell r="DJ583">
            <v>-2565.9000000003725</v>
          </cell>
          <cell r="DK583">
            <v>-5462.5999999996275</v>
          </cell>
          <cell r="DL583">
            <v>-4127.0999999996275</v>
          </cell>
          <cell r="DM583">
            <v>-11058.599999999627</v>
          </cell>
          <cell r="DN583">
            <v>-6481.7600000007078</v>
          </cell>
          <cell r="DO583">
            <v>-2713.0899999989197</v>
          </cell>
          <cell r="DP583">
            <v>-5515.0000000009313</v>
          </cell>
          <cell r="DQ583">
            <v>-2979.5</v>
          </cell>
          <cell r="DR583">
            <v>-48928.790000006557</v>
          </cell>
          <cell r="DS583">
            <v>-4182.5000000009313</v>
          </cell>
          <cell r="DT583">
            <v>-1792.5999999996275</v>
          </cell>
          <cell r="DU583">
            <v>-1565</v>
          </cell>
          <cell r="DV583">
            <v>-1973.5600000005215</v>
          </cell>
          <cell r="DW583">
            <v>-2276.6399999996647</v>
          </cell>
          <cell r="DX583">
            <v>-5562</v>
          </cell>
          <cell r="DY583">
            <v>-4303.7000000001863</v>
          </cell>
          <cell r="DZ583">
            <v>-8947.9000000003725</v>
          </cell>
          <cell r="EA583">
            <v>-5794.75</v>
          </cell>
          <cell r="EB583">
            <v>-3692.0399999991059</v>
          </cell>
          <cell r="EC583">
            <v>-4983</v>
          </cell>
          <cell r="ED583">
            <v>-3855.0999999996275</v>
          </cell>
        </row>
        <row r="584">
          <cell r="F584">
            <v>0</v>
          </cell>
          <cell r="G584">
            <v>-570.89999999944121</v>
          </cell>
          <cell r="H584">
            <v>-3007.9499999997206</v>
          </cell>
          <cell r="I584">
            <v>-2174.2999999998137</v>
          </cell>
          <cell r="J584">
            <v>-1108.3100000000559</v>
          </cell>
          <cell r="K584">
            <v>-94.200000000186265</v>
          </cell>
          <cell r="L584">
            <v>0</v>
          </cell>
          <cell r="M584">
            <v>0</v>
          </cell>
          <cell r="N584">
            <v>0</v>
          </cell>
          <cell r="O584">
            <v>-73.900000000372529</v>
          </cell>
          <cell r="P584">
            <v>0</v>
          </cell>
          <cell r="Q584">
            <v>0</v>
          </cell>
          <cell r="R584">
            <v>-8477.1299999952316</v>
          </cell>
          <cell r="S584">
            <v>0</v>
          </cell>
          <cell r="T584">
            <v>-213.95000000018626</v>
          </cell>
          <cell r="U584">
            <v>-2689.8599999998696</v>
          </cell>
          <cell r="V584">
            <v>-3868.4599999999627</v>
          </cell>
          <cell r="W584">
            <v>-1686.7600000002421</v>
          </cell>
          <cell r="X584">
            <v>-18.100000000093132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-8049.7800000049174</v>
          </cell>
          <cell r="AF584">
            <v>0</v>
          </cell>
          <cell r="AG584">
            <v>-676.85999999986961</v>
          </cell>
          <cell r="AH584">
            <v>-2711.2000000001863</v>
          </cell>
          <cell r="AI584">
            <v>-3485.2399999997579</v>
          </cell>
          <cell r="AJ584">
            <v>-530.77999999979511</v>
          </cell>
          <cell r="AK584">
            <v>-265.99999999953434</v>
          </cell>
          <cell r="AL584">
            <v>0</v>
          </cell>
          <cell r="AM584">
            <v>0</v>
          </cell>
          <cell r="AN584">
            <v>0</v>
          </cell>
          <cell r="AO584">
            <v>-60.200000000186265</v>
          </cell>
          <cell r="AP584">
            <v>-319.5</v>
          </cell>
          <cell r="AQ584">
            <v>0</v>
          </cell>
          <cell r="AR584">
            <v>-5148.6300000026822</v>
          </cell>
          <cell r="AS584">
            <v>-153.40000000037253</v>
          </cell>
          <cell r="AT584">
            <v>-96.740000000223517</v>
          </cell>
          <cell r="AU584">
            <v>-985.79999999981374</v>
          </cell>
          <cell r="AV584">
            <v>-872.30000000004657</v>
          </cell>
          <cell r="AW584">
            <v>-1495.2900000000373</v>
          </cell>
          <cell r="AX584">
            <v>-766</v>
          </cell>
          <cell r="AY584">
            <v>0</v>
          </cell>
          <cell r="AZ584">
            <v>0</v>
          </cell>
          <cell r="BA584">
            <v>-172.70000000018626</v>
          </cell>
          <cell r="BB584">
            <v>-66.5</v>
          </cell>
          <cell r="BC584">
            <v>-539.90000000037253</v>
          </cell>
          <cell r="BD584">
            <v>0</v>
          </cell>
          <cell r="BE584">
            <v>-3957.2699999976903</v>
          </cell>
          <cell r="BF584">
            <v>-20.930000000051223</v>
          </cell>
          <cell r="BG584">
            <v>-75.699999999953434</v>
          </cell>
          <cell r="BH584">
            <v>-218.55000000004657</v>
          </cell>
          <cell r="BI584">
            <v>-115.2599999998929</v>
          </cell>
          <cell r="BJ584">
            <v>-161.13000000012107</v>
          </cell>
          <cell r="BK584">
            <v>-9.1600000000325963</v>
          </cell>
          <cell r="BL584">
            <v>-1552.0799999998417</v>
          </cell>
          <cell r="BM584">
            <v>-895.26999999990221</v>
          </cell>
          <cell r="BN584">
            <v>-643.91999999992549</v>
          </cell>
          <cell r="BO584">
            <v>-117.80999999993946</v>
          </cell>
          <cell r="BP584">
            <v>-49.28000000002794</v>
          </cell>
          <cell r="BQ584">
            <v>-98.179999999934807</v>
          </cell>
          <cell r="BR584">
            <v>-2453.660000000149</v>
          </cell>
          <cell r="BS584">
            <v>-74.180000000051223</v>
          </cell>
          <cell r="BT584">
            <v>-39.130000000004657</v>
          </cell>
          <cell r="BU584">
            <v>-248.39999999990687</v>
          </cell>
          <cell r="BV584">
            <v>-26.819999999948777</v>
          </cell>
          <cell r="BW584">
            <v>-134.28000000002794</v>
          </cell>
          <cell r="BX584">
            <v>-127.28999999992084</v>
          </cell>
          <cell r="BY584">
            <v>165.95999999996275</v>
          </cell>
          <cell r="BZ584">
            <v>-842.84999999997672</v>
          </cell>
          <cell r="CA584">
            <v>-619.21999999997206</v>
          </cell>
          <cell r="CB584">
            <v>-284.54000000003725</v>
          </cell>
          <cell r="CC584">
            <v>-143.67000000004191</v>
          </cell>
          <cell r="CD584">
            <v>-79.240000000107102</v>
          </cell>
          <cell r="CE584">
            <v>-3708.0500000007451</v>
          </cell>
          <cell r="CF584">
            <v>-120.22999999998137</v>
          </cell>
          <cell r="CG584">
            <v>-76.349999999976717</v>
          </cell>
          <cell r="CH584">
            <v>-379.25</v>
          </cell>
          <cell r="CI584">
            <v>-71.680000000051223</v>
          </cell>
          <cell r="CJ584">
            <v>-111.96999999997206</v>
          </cell>
          <cell r="CK584">
            <v>-120.15999999991618</v>
          </cell>
          <cell r="CL584">
            <v>-295.83999999985099</v>
          </cell>
          <cell r="CM584">
            <v>-1186.5600000000559</v>
          </cell>
          <cell r="CN584">
            <v>-550.11999999987893</v>
          </cell>
          <cell r="CO584">
            <v>-113.96999999997206</v>
          </cell>
          <cell r="CP584">
            <v>-460.65000000002328</v>
          </cell>
          <cell r="CQ584">
            <v>-221.27000000001863</v>
          </cell>
          <cell r="CR584">
            <v>2347.410000000149</v>
          </cell>
          <cell r="CS584">
            <v>-252.23000000009779</v>
          </cell>
          <cell r="CT584">
            <v>-56.869999999878928</v>
          </cell>
          <cell r="CU584">
            <v>-227.78000000002794</v>
          </cell>
          <cell r="CV584">
            <v>1010.5399999999208</v>
          </cell>
          <cell r="CW584">
            <v>-250.60000000009313</v>
          </cell>
          <cell r="CX584">
            <v>-366.78000000002794</v>
          </cell>
          <cell r="CY584">
            <v>29.5</v>
          </cell>
          <cell r="CZ584">
            <v>5000.8100000000559</v>
          </cell>
          <cell r="DA584">
            <v>-741.5</v>
          </cell>
          <cell r="DB584">
            <v>-239.3499999998603</v>
          </cell>
          <cell r="DC584">
            <v>-922.51000000000931</v>
          </cell>
          <cell r="DD584">
            <v>-635.81999999983236</v>
          </cell>
          <cell r="DE584">
            <v>-6235.7999999988824</v>
          </cell>
          <cell r="DF584">
            <v>-891.30000000004657</v>
          </cell>
          <cell r="DG584">
            <v>-508.64999999990687</v>
          </cell>
          <cell r="DH584">
            <v>-434.09999999997672</v>
          </cell>
          <cell r="DI584">
            <v>-233.23999999999069</v>
          </cell>
          <cell r="DJ584">
            <v>-240.25</v>
          </cell>
          <cell r="DK584">
            <v>-360.60999999998603</v>
          </cell>
          <cell r="DL584">
            <v>-188.29999999981374</v>
          </cell>
          <cell r="DM584">
            <v>-1228.5499999998137</v>
          </cell>
          <cell r="DN584">
            <v>-431.02999999991152</v>
          </cell>
          <cell r="DO584">
            <v>-310.12000000011176</v>
          </cell>
          <cell r="DP584">
            <v>-800.46999999997206</v>
          </cell>
          <cell r="DQ584">
            <v>-609.18000000016764</v>
          </cell>
          <cell r="DR584">
            <v>-6647.1600000020117</v>
          </cell>
          <cell r="DS584">
            <v>-992.63999999989755</v>
          </cell>
          <cell r="DT584">
            <v>-435.17999999993481</v>
          </cell>
          <cell r="DU584">
            <v>-267.22000000008848</v>
          </cell>
          <cell r="DV584">
            <v>-180.08000000007451</v>
          </cell>
          <cell r="DW584">
            <v>-104.09999999997672</v>
          </cell>
          <cell r="DX584">
            <v>-397.75</v>
          </cell>
          <cell r="DY584">
            <v>-133.8000000002794</v>
          </cell>
          <cell r="DZ584">
            <v>-1724.6399999998976</v>
          </cell>
          <cell r="EA584">
            <v>-807.29000000003725</v>
          </cell>
          <cell r="EB584">
            <v>-364.16999999992549</v>
          </cell>
          <cell r="EC584">
            <v>-811.25000000023283</v>
          </cell>
          <cell r="ED584">
            <v>-429.04000000003725</v>
          </cell>
        </row>
        <row r="585">
          <cell r="F585">
            <v>0</v>
          </cell>
          <cell r="G585">
            <v>-491</v>
          </cell>
          <cell r="H585">
            <v>-1709.8999999999069</v>
          </cell>
          <cell r="I585">
            <v>-275.90000000002328</v>
          </cell>
          <cell r="J585">
            <v>-359.39999999990687</v>
          </cell>
          <cell r="K585">
            <v>-203.20000000018626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-4447.6000000014901</v>
          </cell>
          <cell r="S585">
            <v>0</v>
          </cell>
          <cell r="T585">
            <v>-181.79999999981374</v>
          </cell>
          <cell r="U585">
            <v>-1823</v>
          </cell>
          <cell r="V585">
            <v>-855.30000000004657</v>
          </cell>
          <cell r="W585">
            <v>-1587.5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-2212.1999999992549</v>
          </cell>
          <cell r="AF585">
            <v>0</v>
          </cell>
          <cell r="AG585">
            <v>-60.400000000139698</v>
          </cell>
          <cell r="AH585">
            <v>-1081.8000000000466</v>
          </cell>
          <cell r="AI585">
            <v>-518.69999999995343</v>
          </cell>
          <cell r="AJ585">
            <v>-474.60000000009313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-76.700000000186265</v>
          </cell>
          <cell r="AP585">
            <v>0</v>
          </cell>
          <cell r="AQ585">
            <v>0</v>
          </cell>
          <cell r="AR585">
            <v>-1467.25</v>
          </cell>
          <cell r="AS585">
            <v>0</v>
          </cell>
          <cell r="AT585">
            <v>-68.900000000139698</v>
          </cell>
          <cell r="AU585">
            <v>-416.19999999995343</v>
          </cell>
          <cell r="AV585">
            <v>-436.15000000002328</v>
          </cell>
          <cell r="AW585">
            <v>-362.10000000009313</v>
          </cell>
          <cell r="AX585">
            <v>-105.20000000018626</v>
          </cell>
          <cell r="AY585">
            <v>0</v>
          </cell>
          <cell r="AZ585">
            <v>0</v>
          </cell>
          <cell r="BA585">
            <v>0</v>
          </cell>
          <cell r="BB585">
            <v>-78.700000000186265</v>
          </cell>
          <cell r="BC585">
            <v>0</v>
          </cell>
          <cell r="BD585">
            <v>0</v>
          </cell>
          <cell r="BE585">
            <v>-1283.1999999992549</v>
          </cell>
          <cell r="BF585">
            <v>0</v>
          </cell>
          <cell r="BG585">
            <v>-127.39999999990687</v>
          </cell>
          <cell r="BH585">
            <v>-320</v>
          </cell>
          <cell r="BI585">
            <v>-346.59999999997672</v>
          </cell>
          <cell r="BJ585">
            <v>-184.60000000009313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-304.59999999962747</v>
          </cell>
          <cell r="BP585">
            <v>0</v>
          </cell>
          <cell r="BQ585">
            <v>0</v>
          </cell>
          <cell r="BR585">
            <v>-857.75999999791384</v>
          </cell>
          <cell r="BS585">
            <v>0</v>
          </cell>
          <cell r="BT585">
            <v>0</v>
          </cell>
          <cell r="BU585">
            <v>-472.80000000004657</v>
          </cell>
          <cell r="BV585">
            <v>-94.260000000009313</v>
          </cell>
          <cell r="BW585">
            <v>-190.70000000018626</v>
          </cell>
          <cell r="BX585">
            <v>-100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-1092.6000000014901</v>
          </cell>
          <cell r="CF585">
            <v>0</v>
          </cell>
          <cell r="CG585">
            <v>-56.600000000093132</v>
          </cell>
          <cell r="CH585">
            <v>-411.20000000018626</v>
          </cell>
          <cell r="CI585">
            <v>-85.300000000046566</v>
          </cell>
          <cell r="CJ585">
            <v>-396.19999999995343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-143.29999999981374</v>
          </cell>
          <cell r="CP585">
            <v>0</v>
          </cell>
          <cell r="CQ585">
            <v>0</v>
          </cell>
          <cell r="CR585">
            <v>-748.64000000059605</v>
          </cell>
          <cell r="CS585">
            <v>0</v>
          </cell>
          <cell r="CT585">
            <v>-126.60000000009313</v>
          </cell>
          <cell r="CU585">
            <v>-162.60000000009313</v>
          </cell>
          <cell r="CV585">
            <v>-91.839999999967404</v>
          </cell>
          <cell r="CW585">
            <v>-367.5999999998603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-1392.5600000023842</v>
          </cell>
          <cell r="DF585">
            <v>0</v>
          </cell>
          <cell r="DG585">
            <v>-234.30000000004657</v>
          </cell>
          <cell r="DH585">
            <v>-415.5</v>
          </cell>
          <cell r="DI585">
            <v>-86.560000000055879</v>
          </cell>
          <cell r="DJ585">
            <v>-656.19999999995343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-1302.109999999404</v>
          </cell>
          <cell r="DS585">
            <v>0</v>
          </cell>
          <cell r="DT585">
            <v>-59.699999999953434</v>
          </cell>
          <cell r="DU585">
            <v>-493.5</v>
          </cell>
          <cell r="DV585">
            <v>-88.810000000055879</v>
          </cell>
          <cell r="DW585">
            <v>-557.30000000004657</v>
          </cell>
          <cell r="DX585">
            <v>-102.79999999981374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7">
          <cell r="F587">
            <v>0</v>
          </cell>
          <cell r="G587">
            <v>-30.100000000093132</v>
          </cell>
          <cell r="H587">
            <v>-46.5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-274.5999999998603</v>
          </cell>
          <cell r="P587">
            <v>0</v>
          </cell>
          <cell r="Q587">
            <v>0</v>
          </cell>
          <cell r="R587">
            <v>-215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-215</v>
          </cell>
          <cell r="AC587">
            <v>0</v>
          </cell>
          <cell r="AD587">
            <v>0</v>
          </cell>
          <cell r="AE587">
            <v>-2367.3000000007451</v>
          </cell>
          <cell r="AF587">
            <v>-149.70000000018626</v>
          </cell>
          <cell r="AG587">
            <v>-72.299999999813735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-1467</v>
          </cell>
          <cell r="AQ587">
            <v>-678.30000000004657</v>
          </cell>
          <cell r="AR587">
            <v>-4881.8000000007451</v>
          </cell>
          <cell r="AS587">
            <v>-820.59999999962747</v>
          </cell>
          <cell r="AT587">
            <v>-135.39999999990687</v>
          </cell>
          <cell r="AU587">
            <v>-26.300000000046566</v>
          </cell>
          <cell r="AV587">
            <v>-152.9000000001397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-334.5</v>
          </cell>
          <cell r="BB587">
            <v>-1549.1000000000931</v>
          </cell>
          <cell r="BC587">
            <v>-1130.6000000000931</v>
          </cell>
          <cell r="BD587">
            <v>-732.40000000037253</v>
          </cell>
          <cell r="BE587">
            <v>-4866.6999999992549</v>
          </cell>
          <cell r="BF587">
            <v>-513.29999999981374</v>
          </cell>
          <cell r="BG587">
            <v>-514.5</v>
          </cell>
          <cell r="BH587">
            <v>-179.20000000018626</v>
          </cell>
          <cell r="BI587">
            <v>-328.5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-896.5</v>
          </cell>
          <cell r="BP587">
            <v>-1522</v>
          </cell>
          <cell r="BQ587">
            <v>-912.70000000018626</v>
          </cell>
          <cell r="BR587">
            <v>-5066.0000000037253</v>
          </cell>
          <cell r="BS587">
            <v>-1192</v>
          </cell>
          <cell r="BT587">
            <v>-208.30000000004657</v>
          </cell>
          <cell r="BU587">
            <v>-119.59999999962747</v>
          </cell>
          <cell r="BV587">
            <v>-142.20000000018626</v>
          </cell>
          <cell r="BW587">
            <v>-137.5</v>
          </cell>
          <cell r="BX587">
            <v>-103.29999999981374</v>
          </cell>
          <cell r="BY587">
            <v>0</v>
          </cell>
          <cell r="BZ587">
            <v>-54.099999999860302</v>
          </cell>
          <cell r="CA587">
            <v>-222.5</v>
          </cell>
          <cell r="CB587">
            <v>-828</v>
          </cell>
          <cell r="CC587">
            <v>-1325.7999999998137</v>
          </cell>
          <cell r="CD587">
            <v>-732.70000000018626</v>
          </cell>
          <cell r="CE587">
            <v>-5719</v>
          </cell>
          <cell r="CF587">
            <v>-1325.7999999998137</v>
          </cell>
          <cell r="CG587">
            <v>-160</v>
          </cell>
          <cell r="CH587">
            <v>-171</v>
          </cell>
          <cell r="CI587">
            <v>-50.800000000046566</v>
          </cell>
          <cell r="CJ587">
            <v>0</v>
          </cell>
          <cell r="CK587">
            <v>0</v>
          </cell>
          <cell r="CL587">
            <v>0</v>
          </cell>
          <cell r="CM587">
            <v>-194.89999999990687</v>
          </cell>
          <cell r="CN587">
            <v>-1178</v>
          </cell>
          <cell r="CO587">
            <v>-866.69999999995343</v>
          </cell>
          <cell r="CP587">
            <v>-1117.7999999998137</v>
          </cell>
          <cell r="CQ587">
            <v>-654</v>
          </cell>
          <cell r="CR587">
            <v>4334.8999999985099</v>
          </cell>
          <cell r="CS587">
            <v>-1101.2000000001863</v>
          </cell>
          <cell r="CT587">
            <v>-613.60000000009313</v>
          </cell>
          <cell r="CU587">
            <v>-317.30000000004657</v>
          </cell>
          <cell r="CV587">
            <v>401.19999999995343</v>
          </cell>
          <cell r="CW587">
            <v>0</v>
          </cell>
          <cell r="CX587">
            <v>0</v>
          </cell>
          <cell r="CY587">
            <v>-487.30000000004657</v>
          </cell>
          <cell r="CZ587">
            <v>7163.4000000001397</v>
          </cell>
          <cell r="DA587">
            <v>-710.29999999981374</v>
          </cell>
          <cell r="DB587">
            <v>0</v>
          </cell>
          <cell r="DC587">
            <v>0</v>
          </cell>
          <cell r="DD587">
            <v>0</v>
          </cell>
          <cell r="DE587">
            <v>-1867</v>
          </cell>
          <cell r="DF587">
            <v>0</v>
          </cell>
          <cell r="DG587">
            <v>0</v>
          </cell>
          <cell r="DH587">
            <v>0</v>
          </cell>
          <cell r="DI587">
            <v>-133.60000000009313</v>
          </cell>
          <cell r="DJ587">
            <v>0</v>
          </cell>
          <cell r="DK587">
            <v>0</v>
          </cell>
          <cell r="DL587">
            <v>-168.19999999995343</v>
          </cell>
          <cell r="DM587">
            <v>-155</v>
          </cell>
          <cell r="DN587">
            <v>-1410.2000000001863</v>
          </cell>
          <cell r="DO587">
            <v>0</v>
          </cell>
          <cell r="DP587">
            <v>0</v>
          </cell>
          <cell r="DQ587">
            <v>0</v>
          </cell>
          <cell r="DR587">
            <v>-1941.8000000007451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-178</v>
          </cell>
          <cell r="DZ587">
            <v>-109.0999999998603</v>
          </cell>
          <cell r="EA587">
            <v>-1654.7000000001863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0</v>
          </cell>
          <cell r="G589">
            <v>0</v>
          </cell>
          <cell r="H589">
            <v>-578.82000000006519</v>
          </cell>
          <cell r="I589">
            <v>-246.6150000001071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-203.62999999988824</v>
          </cell>
          <cell r="O589">
            <v>-137.79999999981374</v>
          </cell>
          <cell r="P589">
            <v>0</v>
          </cell>
          <cell r="Q589">
            <v>-38.779999999795109</v>
          </cell>
          <cell r="R589">
            <v>-3580.5059999972582</v>
          </cell>
          <cell r="S589">
            <v>0</v>
          </cell>
          <cell r="T589">
            <v>0</v>
          </cell>
          <cell r="U589">
            <v>-815.77000000001863</v>
          </cell>
          <cell r="V589">
            <v>-612.73999999999069</v>
          </cell>
          <cell r="W589">
            <v>-1248.5300000002608</v>
          </cell>
          <cell r="X589">
            <v>-272.79000000003725</v>
          </cell>
          <cell r="Y589">
            <v>-16.600000000093132</v>
          </cell>
          <cell r="Z589">
            <v>-73.839999999850988</v>
          </cell>
          <cell r="AA589">
            <v>-131.58999999985099</v>
          </cell>
          <cell r="AB589">
            <v>-258.83999999985099</v>
          </cell>
          <cell r="AC589">
            <v>-41.936000000219792</v>
          </cell>
          <cell r="AD589">
            <v>-107.87000000011176</v>
          </cell>
          <cell r="AE589">
            <v>-3485.2439999990165</v>
          </cell>
          <cell r="AF589">
            <v>0</v>
          </cell>
          <cell r="AG589">
            <v>0</v>
          </cell>
          <cell r="AH589">
            <v>-382.5999999998603</v>
          </cell>
          <cell r="AI589">
            <v>-391.60000000009313</v>
          </cell>
          <cell r="AJ589">
            <v>-351.88999999989755</v>
          </cell>
          <cell r="AK589">
            <v>-295.10000000009313</v>
          </cell>
          <cell r="AL589">
            <v>0</v>
          </cell>
          <cell r="AM589">
            <v>-14.089999999850988</v>
          </cell>
          <cell r="AN589">
            <v>-234.59999999962747</v>
          </cell>
          <cell r="AO589">
            <v>-344.16399999987334</v>
          </cell>
          <cell r="AP589">
            <v>-825</v>
          </cell>
          <cell r="AQ589">
            <v>-646.20000000018626</v>
          </cell>
          <cell r="AR589">
            <v>-3613.1100000031292</v>
          </cell>
          <cell r="AS589">
            <v>0</v>
          </cell>
          <cell r="AT589">
            <v>0</v>
          </cell>
          <cell r="AU589">
            <v>0</v>
          </cell>
          <cell r="AV589">
            <v>-408.5</v>
          </cell>
          <cell r="AW589">
            <v>-1060.2800000000279</v>
          </cell>
          <cell r="AX589">
            <v>-478.89999999990687</v>
          </cell>
          <cell r="AY589">
            <v>-36.939999999944121</v>
          </cell>
          <cell r="AZ589">
            <v>-60.259999999776483</v>
          </cell>
          <cell r="BA589">
            <v>-189.20000000018626</v>
          </cell>
          <cell r="BB589">
            <v>-478.36000000033528</v>
          </cell>
          <cell r="BC589">
            <v>-433.5</v>
          </cell>
          <cell r="BD589">
            <v>-467.16999999992549</v>
          </cell>
          <cell r="BE589">
            <v>-3793.7669999971986</v>
          </cell>
          <cell r="BF589">
            <v>-308</v>
          </cell>
          <cell r="BG589">
            <v>-132.5</v>
          </cell>
          <cell r="BH589">
            <v>-410.79999999981374</v>
          </cell>
          <cell r="BI589">
            <v>-575.93099999986589</v>
          </cell>
          <cell r="BJ589">
            <v>-989</v>
          </cell>
          <cell r="BK589">
            <v>66.824000000022352</v>
          </cell>
          <cell r="BL589">
            <v>0</v>
          </cell>
          <cell r="BM589">
            <v>-63.779999999795109</v>
          </cell>
          <cell r="BN589">
            <v>-345.29999999981374</v>
          </cell>
          <cell r="BO589">
            <v>-338.95999999996275</v>
          </cell>
          <cell r="BP589">
            <v>-594.5</v>
          </cell>
          <cell r="BQ589">
            <v>-101.81999999983236</v>
          </cell>
          <cell r="BR589">
            <v>-3288.9049999974668</v>
          </cell>
          <cell r="BS589">
            <v>-515.29999999981374</v>
          </cell>
          <cell r="BT589">
            <v>0</v>
          </cell>
          <cell r="BU589">
            <v>-338.5</v>
          </cell>
          <cell r="BV589">
            <v>-432.19999999995343</v>
          </cell>
          <cell r="BW589">
            <v>-786.95500000007451</v>
          </cell>
          <cell r="BX589">
            <v>-653.89999999990687</v>
          </cell>
          <cell r="BY589">
            <v>0</v>
          </cell>
          <cell r="BZ589">
            <v>-78.640000000130385</v>
          </cell>
          <cell r="CA589">
            <v>-207.5500000002794</v>
          </cell>
          <cell r="CB589">
            <v>-513.10000000009313</v>
          </cell>
          <cell r="CC589">
            <v>-454.79999999981374</v>
          </cell>
          <cell r="CD589">
            <v>692.03999999957159</v>
          </cell>
          <cell r="CE589">
            <v>-3581.3489999957383</v>
          </cell>
          <cell r="CF589">
            <v>-282.29999999981374</v>
          </cell>
          <cell r="CG589">
            <v>-336.23400000017136</v>
          </cell>
          <cell r="CH589">
            <v>-844.12999999988824</v>
          </cell>
          <cell r="CI589">
            <v>-497.5</v>
          </cell>
          <cell r="CJ589">
            <v>0</v>
          </cell>
          <cell r="CK589">
            <v>-255.29999999981374</v>
          </cell>
          <cell r="CL589">
            <v>-13.930000000167638</v>
          </cell>
          <cell r="CM589">
            <v>-162.01999999955297</v>
          </cell>
          <cell r="CN589">
            <v>-787.93500000005588</v>
          </cell>
          <cell r="CO589">
            <v>41.800000000046566</v>
          </cell>
          <cell r="CP589">
            <v>0</v>
          </cell>
          <cell r="CQ589">
            <v>-443.8000000002794</v>
          </cell>
          <cell r="CR589">
            <v>-92362.103999999352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-97.680000000167638</v>
          </cell>
          <cell r="CZ589">
            <v>-64985.514999999898</v>
          </cell>
          <cell r="DA589">
            <v>-27070.59999999986</v>
          </cell>
          <cell r="DB589">
            <v>0</v>
          </cell>
          <cell r="DC589">
            <v>0</v>
          </cell>
          <cell r="DD589">
            <v>-208.3090000001248</v>
          </cell>
          <cell r="DE589">
            <v>-1564.7850000010803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-184.6300000003539</v>
          </cell>
          <cell r="DM589">
            <v>-631.5500000002794</v>
          </cell>
          <cell r="DN589">
            <v>-561.50499999988824</v>
          </cell>
          <cell r="DO589">
            <v>0</v>
          </cell>
          <cell r="DP589">
            <v>0</v>
          </cell>
          <cell r="DQ589">
            <v>-187.10000000009313</v>
          </cell>
          <cell r="DR589">
            <v>-1159.6899999994785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-130.27999999979511</v>
          </cell>
          <cell r="DZ589">
            <v>-548.95999999996275</v>
          </cell>
          <cell r="EA589">
            <v>-344.72999999998137</v>
          </cell>
          <cell r="EB589">
            <v>0</v>
          </cell>
          <cell r="EC589">
            <v>0</v>
          </cell>
          <cell r="ED589">
            <v>-135.71999999997206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-324.75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-324.75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-39.56500000001688</v>
          </cell>
          <cell r="H591">
            <v>-23.987999999997555</v>
          </cell>
          <cell r="I591">
            <v>-39.031000000017229</v>
          </cell>
          <cell r="J591">
            <v>-2.7000000001862645E-2</v>
          </cell>
          <cell r="K591">
            <v>-111.92299999998068</v>
          </cell>
          <cell r="L591">
            <v>-130.28499999997439</v>
          </cell>
          <cell r="M591">
            <v>-384.38000000000466</v>
          </cell>
          <cell r="N591">
            <v>-1.5650000000023283</v>
          </cell>
          <cell r="O591">
            <v>-1.5120000000024447</v>
          </cell>
          <cell r="P591">
            <v>-0.10899999999674037</v>
          </cell>
          <cell r="Q591">
            <v>0</v>
          </cell>
          <cell r="R591">
            <v>-1303.0460000005551</v>
          </cell>
          <cell r="S591">
            <v>0</v>
          </cell>
          <cell r="T591">
            <v>0</v>
          </cell>
          <cell r="U591">
            <v>-4.0000000008149073E-3</v>
          </cell>
          <cell r="V591">
            <v>-24.938999999983935</v>
          </cell>
          <cell r="W591">
            <v>-77.754000000015367</v>
          </cell>
          <cell r="X591">
            <v>-646.70000000001164</v>
          </cell>
          <cell r="Y591">
            <v>-130.89000000013039</v>
          </cell>
          <cell r="Z591">
            <v>-348.98999999999069</v>
          </cell>
          <cell r="AA591">
            <v>-71.89000000001397</v>
          </cell>
          <cell r="AB591">
            <v>-1.7700000000186265</v>
          </cell>
          <cell r="AC591">
            <v>-0.10900000001129229</v>
          </cell>
          <cell r="AD591">
            <v>0</v>
          </cell>
          <cell r="AE591">
            <v>-1341.2219999996014</v>
          </cell>
          <cell r="AF591">
            <v>0</v>
          </cell>
          <cell r="AG591">
            <v>0</v>
          </cell>
          <cell r="AH591">
            <v>-7.0000000123400241E-3</v>
          </cell>
          <cell r="AI591">
            <v>-80.477000000013504</v>
          </cell>
          <cell r="AJ591">
            <v>-46.51500000001397</v>
          </cell>
          <cell r="AK591">
            <v>-319.86799999995856</v>
          </cell>
          <cell r="AL591">
            <v>-187.51000000000931</v>
          </cell>
          <cell r="AM591">
            <v>-566.18999999994412</v>
          </cell>
          <cell r="AN591">
            <v>-140.65499999996973</v>
          </cell>
          <cell r="AO591">
            <v>0</v>
          </cell>
          <cell r="AP591">
            <v>0</v>
          </cell>
          <cell r="AQ591">
            <v>0</v>
          </cell>
          <cell r="AR591">
            <v>-1758.0249999999069</v>
          </cell>
          <cell r="AS591">
            <v>0</v>
          </cell>
          <cell r="AT591">
            <v>0</v>
          </cell>
          <cell r="AU591">
            <v>0</v>
          </cell>
          <cell r="AV591">
            <v>-4.2029999999795109</v>
          </cell>
          <cell r="AW591">
            <v>-464.8410000000149</v>
          </cell>
          <cell r="AX591">
            <v>-265.82600000000093</v>
          </cell>
          <cell r="AY591">
            <v>-220.57000000006519</v>
          </cell>
          <cell r="AZ591">
            <v>-479.22999999998137</v>
          </cell>
          <cell r="BA591">
            <v>-323.35500000003958</v>
          </cell>
          <cell r="BB591">
            <v>0</v>
          </cell>
          <cell r="BC591">
            <v>0</v>
          </cell>
          <cell r="BD591">
            <v>0</v>
          </cell>
          <cell r="BE591">
            <v>-1525.9279999993742</v>
          </cell>
          <cell r="BF591">
            <v>0</v>
          </cell>
          <cell r="BG591">
            <v>0</v>
          </cell>
          <cell r="BH591">
            <v>0</v>
          </cell>
          <cell r="BI591">
            <v>-191.00200000000768</v>
          </cell>
          <cell r="BJ591">
            <v>-213.72399999998743</v>
          </cell>
          <cell r="BK591">
            <v>-113.28200000000652</v>
          </cell>
          <cell r="BL591">
            <v>-18.829999999841675</v>
          </cell>
          <cell r="BM591">
            <v>-576.26000000000931</v>
          </cell>
          <cell r="BN591">
            <v>-407.13999999995576</v>
          </cell>
          <cell r="BO591">
            <v>-5.6900000000023283</v>
          </cell>
          <cell r="BP591">
            <v>0</v>
          </cell>
          <cell r="BQ591">
            <v>0</v>
          </cell>
          <cell r="BR591">
            <v>-1552.7759999996051</v>
          </cell>
          <cell r="BS591">
            <v>0</v>
          </cell>
          <cell r="BT591">
            <v>0</v>
          </cell>
          <cell r="BU591">
            <v>0</v>
          </cell>
          <cell r="BV591">
            <v>-172.60000000003492</v>
          </cell>
          <cell r="BW591">
            <v>-248.42599999997765</v>
          </cell>
          <cell r="BX591">
            <v>-433.83600000001024</v>
          </cell>
          <cell r="BY591">
            <v>-98.999999999883585</v>
          </cell>
          <cell r="BZ591">
            <v>-578.82999999995809</v>
          </cell>
          <cell r="CA591">
            <v>-16.313999999954831</v>
          </cell>
          <cell r="CB591">
            <v>-3.7700000000186265</v>
          </cell>
          <cell r="CC591">
            <v>0</v>
          </cell>
          <cell r="CD591">
            <v>0</v>
          </cell>
          <cell r="CE591">
            <v>-164.50799999991432</v>
          </cell>
          <cell r="CF591">
            <v>0</v>
          </cell>
          <cell r="CG591">
            <v>0</v>
          </cell>
          <cell r="CH591">
            <v>0</v>
          </cell>
          <cell r="CI591">
            <v>-210.51799999998184</v>
          </cell>
          <cell r="CJ591">
            <v>0</v>
          </cell>
          <cell r="CK591">
            <v>0</v>
          </cell>
          <cell r="CL591">
            <v>46.010000000009313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163.20999999996275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163.20999999996275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-60.650000000023283</v>
          </cell>
          <cell r="P592">
            <v>0</v>
          </cell>
          <cell r="Q592">
            <v>0</v>
          </cell>
          <cell r="R592">
            <v>-57.849999999627471</v>
          </cell>
          <cell r="S592">
            <v>0</v>
          </cell>
          <cell r="T592">
            <v>-57.849999999976717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-77.830000000074506</v>
          </cell>
          <cell r="AF592">
            <v>0</v>
          </cell>
          <cell r="AG592">
            <v>-10.980000000039581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-66.849999999976717</v>
          </cell>
          <cell r="AQ592">
            <v>0</v>
          </cell>
          <cell r="AR592">
            <v>-236.62999999988824</v>
          </cell>
          <cell r="AS592">
            <v>-25.149999999906868</v>
          </cell>
          <cell r="AT592">
            <v>-15.15500000002794</v>
          </cell>
          <cell r="AU592">
            <v>0</v>
          </cell>
          <cell r="AV592">
            <v>-46.40500000002794</v>
          </cell>
          <cell r="AW592">
            <v>0</v>
          </cell>
          <cell r="AX592">
            <v>-24.869999999995343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-98.649999999906868</v>
          </cell>
          <cell r="BD592">
            <v>-26.400000000023283</v>
          </cell>
          <cell r="BE592">
            <v>-69.819999999366701</v>
          </cell>
          <cell r="BF592">
            <v>0</v>
          </cell>
          <cell r="BG592">
            <v>-30.819999999948777</v>
          </cell>
          <cell r="BH592">
            <v>0</v>
          </cell>
          <cell r="BI592">
            <v>-20.049999999988358</v>
          </cell>
          <cell r="BJ592">
            <v>0</v>
          </cell>
          <cell r="BK592">
            <v>-13.700000000011642</v>
          </cell>
          <cell r="BL592">
            <v>0</v>
          </cell>
          <cell r="BM592">
            <v>0</v>
          </cell>
          <cell r="BN592">
            <v>0</v>
          </cell>
          <cell r="BO592">
            <v>-5.25</v>
          </cell>
          <cell r="BP592">
            <v>0</v>
          </cell>
          <cell r="BQ592">
            <v>0</v>
          </cell>
          <cell r="BR592">
            <v>-148.95499999914318</v>
          </cell>
          <cell r="BS592">
            <v>0</v>
          </cell>
          <cell r="BT592">
            <v>-14.630000000004657</v>
          </cell>
          <cell r="BU592">
            <v>-5.0000000046566129E-2</v>
          </cell>
          <cell r="BV592">
            <v>-42.625</v>
          </cell>
          <cell r="BW592">
            <v>0</v>
          </cell>
          <cell r="BX592">
            <v>-51.100000000034925</v>
          </cell>
          <cell r="BY592">
            <v>0</v>
          </cell>
          <cell r="BZ592">
            <v>0</v>
          </cell>
          <cell r="CA592">
            <v>0</v>
          </cell>
          <cell r="CB592">
            <v>-20.600000000093132</v>
          </cell>
          <cell r="CC592">
            <v>-6.7000000000698492</v>
          </cell>
          <cell r="CD592">
            <v>-13.25</v>
          </cell>
          <cell r="CE592">
            <v>-234.60000000055879</v>
          </cell>
          <cell r="CF592">
            <v>0</v>
          </cell>
          <cell r="CG592">
            <v>-35.200000000069849</v>
          </cell>
          <cell r="CH592">
            <v>-22.450000000069849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-26.25</v>
          </cell>
          <cell r="CN592">
            <v>0</v>
          </cell>
          <cell r="CO592">
            <v>-63.800000000046566</v>
          </cell>
          <cell r="CP592">
            <v>-34.699999999953434</v>
          </cell>
          <cell r="CQ592">
            <v>-52.199999999953434</v>
          </cell>
          <cell r="CR592">
            <v>-277.69999999925494</v>
          </cell>
          <cell r="CS592">
            <v>0</v>
          </cell>
          <cell r="CT592">
            <v>-14.900000000023283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-20.649999999965075</v>
          </cell>
          <cell r="DB592">
            <v>-82.199999999953434</v>
          </cell>
          <cell r="DC592">
            <v>-119.59999999997672</v>
          </cell>
          <cell r="DD592">
            <v>-40.349999999976717</v>
          </cell>
          <cell r="DE592">
            <v>-330.68999999947846</v>
          </cell>
          <cell r="DF592">
            <v>-42.650000000023283</v>
          </cell>
          <cell r="DG592">
            <v>-50.810000000055879</v>
          </cell>
          <cell r="DH592">
            <v>0</v>
          </cell>
          <cell r="DI592">
            <v>0</v>
          </cell>
          <cell r="DJ592">
            <v>0</v>
          </cell>
          <cell r="DK592">
            <v>-38.65500000002794</v>
          </cell>
          <cell r="DL592">
            <v>0</v>
          </cell>
          <cell r="DM592">
            <v>0</v>
          </cell>
          <cell r="DN592">
            <v>-63.474999999976717</v>
          </cell>
          <cell r="DO592">
            <v>-19.050000000046566</v>
          </cell>
          <cell r="DP592">
            <v>-63</v>
          </cell>
          <cell r="DQ592">
            <v>-53.049999999930151</v>
          </cell>
          <cell r="DR592">
            <v>-311.57000000029802</v>
          </cell>
          <cell r="DS592">
            <v>-27.800000000046566</v>
          </cell>
          <cell r="DT592">
            <v>-16.650000000023283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-48.380000000004657</v>
          </cell>
          <cell r="EA592">
            <v>-41.680000000051223</v>
          </cell>
          <cell r="EB592">
            <v>-97.25</v>
          </cell>
          <cell r="EC592">
            <v>-41.25</v>
          </cell>
          <cell r="ED592">
            <v>-38.560000000055879</v>
          </cell>
        </row>
        <row r="593">
          <cell r="F593">
            <v>-907.30000000004657</v>
          </cell>
          <cell r="G593">
            <v>-544.29999999981374</v>
          </cell>
          <cell r="H593">
            <v>0</v>
          </cell>
          <cell r="I593">
            <v>-9.1000000000931323</v>
          </cell>
          <cell r="J593">
            <v>-80.799999999813735</v>
          </cell>
          <cell r="K593">
            <v>-239.40000000037253</v>
          </cell>
          <cell r="L593">
            <v>0</v>
          </cell>
          <cell r="M593">
            <v>0</v>
          </cell>
          <cell r="N593">
            <v>-15</v>
          </cell>
          <cell r="O593">
            <v>-41</v>
          </cell>
          <cell r="P593">
            <v>0</v>
          </cell>
          <cell r="Q593">
            <v>0</v>
          </cell>
          <cell r="R593">
            <v>-763.59999999403954</v>
          </cell>
          <cell r="S593">
            <v>0</v>
          </cell>
          <cell r="T593">
            <v>-282.5999999998603</v>
          </cell>
          <cell r="U593">
            <v>0</v>
          </cell>
          <cell r="V593">
            <v>0</v>
          </cell>
          <cell r="W593">
            <v>-202</v>
          </cell>
          <cell r="X593">
            <v>-141.79999999981374</v>
          </cell>
          <cell r="Y593">
            <v>0</v>
          </cell>
          <cell r="Z593">
            <v>0</v>
          </cell>
          <cell r="AA593">
            <v>0</v>
          </cell>
          <cell r="AB593">
            <v>-80.200000000186265</v>
          </cell>
          <cell r="AC593">
            <v>0</v>
          </cell>
          <cell r="AD593">
            <v>-57</v>
          </cell>
          <cell r="AE593">
            <v>-1387.9999999962747</v>
          </cell>
          <cell r="AF593">
            <v>-30.700000000186265</v>
          </cell>
          <cell r="AG593">
            <v>-32.899999999906868</v>
          </cell>
          <cell r="AH593">
            <v>0</v>
          </cell>
          <cell r="AI593">
            <v>-42.900000000139698</v>
          </cell>
          <cell r="AJ593">
            <v>-49.599999999860302</v>
          </cell>
          <cell r="AK593">
            <v>-86.200000000186265</v>
          </cell>
          <cell r="AL593">
            <v>0</v>
          </cell>
          <cell r="AM593">
            <v>0</v>
          </cell>
          <cell r="AN593">
            <v>0</v>
          </cell>
          <cell r="AO593">
            <v>-238</v>
          </cell>
          <cell r="AP593">
            <v>-792.20000000018626</v>
          </cell>
          <cell r="AQ593">
            <v>-115.5</v>
          </cell>
          <cell r="AR593">
            <v>-3793.5999999977648</v>
          </cell>
          <cell r="AS593">
            <v>-206</v>
          </cell>
          <cell r="AT593">
            <v>-198.30000000004657</v>
          </cell>
          <cell r="AU593">
            <v>-97.400000000139698</v>
          </cell>
          <cell r="AV593">
            <v>-611.39999999990687</v>
          </cell>
          <cell r="AW593">
            <v>-311.89999999990687</v>
          </cell>
          <cell r="AX593">
            <v>-1118</v>
          </cell>
          <cell r="AY593">
            <v>0</v>
          </cell>
          <cell r="AZ593">
            <v>-47.700000000186265</v>
          </cell>
          <cell r="BA593">
            <v>-420.29999999981374</v>
          </cell>
          <cell r="BB593">
            <v>-134</v>
          </cell>
          <cell r="BC593">
            <v>-409.79999999981374</v>
          </cell>
          <cell r="BD593">
            <v>-238.79999999981374</v>
          </cell>
          <cell r="BE593">
            <v>-1789.2999999970198</v>
          </cell>
          <cell r="BF593">
            <v>-88.799999999813735</v>
          </cell>
          <cell r="BG593">
            <v>-106.20000000018626</v>
          </cell>
          <cell r="BH593">
            <v>-39.399999999906868</v>
          </cell>
          <cell r="BI593">
            <v>-471.5</v>
          </cell>
          <cell r="BJ593">
            <v>-186.5</v>
          </cell>
          <cell r="BK593">
            <v>-419.70000000018626</v>
          </cell>
          <cell r="BL593">
            <v>0</v>
          </cell>
          <cell r="BM593">
            <v>0</v>
          </cell>
          <cell r="BN593">
            <v>-50.700000000186265</v>
          </cell>
          <cell r="BO593">
            <v>-163.29999999981374</v>
          </cell>
          <cell r="BP593">
            <v>-206.5</v>
          </cell>
          <cell r="BQ593">
            <v>-56.700000000186265</v>
          </cell>
          <cell r="BR593">
            <v>-2675.6999999992549</v>
          </cell>
          <cell r="BS593">
            <v>-305</v>
          </cell>
          <cell r="BT593">
            <v>-344.39999999990687</v>
          </cell>
          <cell r="BU593">
            <v>-74.599999999860302</v>
          </cell>
          <cell r="BV593">
            <v>-397.4000000001397</v>
          </cell>
          <cell r="BW593">
            <v>-273.5999999998603</v>
          </cell>
          <cell r="BX593">
            <v>-346</v>
          </cell>
          <cell r="BY593">
            <v>0</v>
          </cell>
          <cell r="BZ593">
            <v>0</v>
          </cell>
          <cell r="CA593">
            <v>-51.5</v>
          </cell>
          <cell r="CB593">
            <v>-555.20000000018626</v>
          </cell>
          <cell r="CC593">
            <v>-300</v>
          </cell>
          <cell r="CD593">
            <v>-28</v>
          </cell>
          <cell r="CE593">
            <v>-2428.5000000037253</v>
          </cell>
          <cell r="CF593">
            <v>-95.400000000372529</v>
          </cell>
          <cell r="CG593">
            <v>-254.59999999962747</v>
          </cell>
          <cell r="CH593">
            <v>-106.39999999990687</v>
          </cell>
          <cell r="CI593">
            <v>-304.9000000001397</v>
          </cell>
          <cell r="CJ593">
            <v>-361.39999999990687</v>
          </cell>
          <cell r="CK593">
            <v>-126.59999999962747</v>
          </cell>
          <cell r="CL593">
            <v>0</v>
          </cell>
          <cell r="CM593">
            <v>-125.40000000037253</v>
          </cell>
          <cell r="CN593">
            <v>0</v>
          </cell>
          <cell r="CO593">
            <v>259.70000000018626</v>
          </cell>
          <cell r="CP593">
            <v>-755.5</v>
          </cell>
          <cell r="CQ593">
            <v>-558</v>
          </cell>
          <cell r="CR593">
            <v>-6889</v>
          </cell>
          <cell r="CS593">
            <v>-343</v>
          </cell>
          <cell r="CT593">
            <v>-207.60000000009313</v>
          </cell>
          <cell r="CU593">
            <v>-167.19999999995343</v>
          </cell>
          <cell r="CV593">
            <v>-47.899999999906868</v>
          </cell>
          <cell r="CW593">
            <v>-325.60000000009313</v>
          </cell>
          <cell r="CX593">
            <v>-1043.6000000000931</v>
          </cell>
          <cell r="CY593">
            <v>-84</v>
          </cell>
          <cell r="CZ593">
            <v>-1348.7000000001863</v>
          </cell>
          <cell r="DA593">
            <v>-2608.2000000001863</v>
          </cell>
          <cell r="DB593">
            <v>-97.799999999813735</v>
          </cell>
          <cell r="DC593">
            <v>-121</v>
          </cell>
          <cell r="DD593">
            <v>-494.39999999990687</v>
          </cell>
          <cell r="DE593">
            <v>-4774.1799999959767</v>
          </cell>
          <cell r="DF593">
            <v>-203</v>
          </cell>
          <cell r="DG593">
            <v>-19.879999999888241</v>
          </cell>
          <cell r="DH593">
            <v>-149.10000000009313</v>
          </cell>
          <cell r="DI593">
            <v>-266</v>
          </cell>
          <cell r="DJ593">
            <v>-293.4000000001397</v>
          </cell>
          <cell r="DK593">
            <v>-490.29999999981374</v>
          </cell>
          <cell r="DL593">
            <v>-80.200000000186265</v>
          </cell>
          <cell r="DM593">
            <v>-1423.7999999998137</v>
          </cell>
          <cell r="DN593">
            <v>-1147.5999999996275</v>
          </cell>
          <cell r="DO593">
            <v>-75.900000000139698</v>
          </cell>
          <cell r="DP593">
            <v>-180.70000000018626</v>
          </cell>
          <cell r="DQ593">
            <v>-444.29999999981374</v>
          </cell>
          <cell r="DR593">
            <v>-5174.0000000074506</v>
          </cell>
          <cell r="DS593">
            <v>-189.5</v>
          </cell>
          <cell r="DT593">
            <v>-41.5</v>
          </cell>
          <cell r="DU593">
            <v>-44.200000000186265</v>
          </cell>
          <cell r="DV593">
            <v>-194.60000000009313</v>
          </cell>
          <cell r="DW593">
            <v>-359.20000000018626</v>
          </cell>
          <cell r="DX593">
            <v>-1057.6999999997206</v>
          </cell>
          <cell r="DY593">
            <v>-166.79999999981374</v>
          </cell>
          <cell r="DZ593">
            <v>-993.70000000018626</v>
          </cell>
          <cell r="EA593">
            <v>-1643</v>
          </cell>
          <cell r="EB593">
            <v>-53.400000000139698</v>
          </cell>
          <cell r="EC593">
            <v>-186.39999999990687</v>
          </cell>
          <cell r="ED593">
            <v>-244</v>
          </cell>
        </row>
        <row r="594">
          <cell r="F594">
            <v>-63.800000000046566</v>
          </cell>
          <cell r="G594">
            <v>-117.5</v>
          </cell>
          <cell r="H594">
            <v>-293.1999999997206</v>
          </cell>
          <cell r="I594">
            <v>-544.1999999997206</v>
          </cell>
          <cell r="J594">
            <v>-1217.6500000001397</v>
          </cell>
          <cell r="K594">
            <v>-295.94499999983236</v>
          </cell>
          <cell r="L594">
            <v>-62.650000000372529</v>
          </cell>
          <cell r="M594">
            <v>-6.6400000001303852</v>
          </cell>
          <cell r="N594">
            <v>-120</v>
          </cell>
          <cell r="O594">
            <v>-546.20000000018626</v>
          </cell>
          <cell r="P594">
            <v>0</v>
          </cell>
          <cell r="Q594">
            <v>-213.40000000037253</v>
          </cell>
          <cell r="R594">
            <v>-4389.2400000058115</v>
          </cell>
          <cell r="S594">
            <v>-40</v>
          </cell>
          <cell r="T594">
            <v>-73.899999999906868</v>
          </cell>
          <cell r="U594">
            <v>0</v>
          </cell>
          <cell r="V594">
            <v>-145.56000000005588</v>
          </cell>
          <cell r="W594">
            <v>-882.04999999981374</v>
          </cell>
          <cell r="X594">
            <v>-1259.589999999851</v>
          </cell>
          <cell r="Y594">
            <v>-375.32999999960884</v>
          </cell>
          <cell r="Z594">
            <v>-604.48000000044703</v>
          </cell>
          <cell r="AA594">
            <v>-139.20000000018626</v>
          </cell>
          <cell r="AB594">
            <v>-497.03000000026077</v>
          </cell>
          <cell r="AC594">
            <v>-73.799999999813735</v>
          </cell>
          <cell r="AD594">
            <v>-298.29999999981374</v>
          </cell>
          <cell r="AE594">
            <v>-3352.2500000037253</v>
          </cell>
          <cell r="AF594">
            <v>-219.70000000018626</v>
          </cell>
          <cell r="AG594">
            <v>-145.20000000018626</v>
          </cell>
          <cell r="AH594">
            <v>-138.89999999990687</v>
          </cell>
          <cell r="AI594">
            <v>-187.3000000002794</v>
          </cell>
          <cell r="AJ594">
            <v>-178.82999999960884</v>
          </cell>
          <cell r="AK594">
            <v>-525.71999999973923</v>
          </cell>
          <cell r="AL594">
            <v>-118.20000000018626</v>
          </cell>
          <cell r="AM594">
            <v>-1.7999999998137355</v>
          </cell>
          <cell r="AN594">
            <v>-303</v>
          </cell>
          <cell r="AO594">
            <v>-533.59999999962747</v>
          </cell>
          <cell r="AP594">
            <v>-409.59999999962747</v>
          </cell>
          <cell r="AQ594">
            <v>-590.40000000037253</v>
          </cell>
          <cell r="AR594">
            <v>-8697.1900000050664</v>
          </cell>
          <cell r="AS594">
            <v>-338.70000000018626</v>
          </cell>
          <cell r="AT594">
            <v>-204</v>
          </cell>
          <cell r="AU594">
            <v>-217.79999999981374</v>
          </cell>
          <cell r="AV594">
            <v>-522.9000000001397</v>
          </cell>
          <cell r="AW594">
            <v>-997.75</v>
          </cell>
          <cell r="AX594">
            <v>-1210.2999999998137</v>
          </cell>
          <cell r="AY594">
            <v>-352.73999999975786</v>
          </cell>
          <cell r="AZ594">
            <v>-545.70000000018626</v>
          </cell>
          <cell r="BA594">
            <v>-1164</v>
          </cell>
          <cell r="BB594">
            <v>-1320</v>
          </cell>
          <cell r="BC594">
            <v>-1172.7999999998137</v>
          </cell>
          <cell r="BD594">
            <v>-650.5</v>
          </cell>
          <cell r="BE594">
            <v>-9171.2110000029206</v>
          </cell>
          <cell r="BF594">
            <v>-558</v>
          </cell>
          <cell r="BG594">
            <v>-248.79999999981374</v>
          </cell>
          <cell r="BH594">
            <v>-313.5</v>
          </cell>
          <cell r="BI594">
            <v>-362.10000000009313</v>
          </cell>
          <cell r="BJ594">
            <v>-1328.6499999994412</v>
          </cell>
          <cell r="BK594">
            <v>-3662.5000000004657</v>
          </cell>
          <cell r="BL594">
            <v>-133.08000000007451</v>
          </cell>
          <cell r="BM594">
            <v>-232.41000000014901</v>
          </cell>
          <cell r="BN594">
            <v>-663.16500000003725</v>
          </cell>
          <cell r="BO594">
            <v>-574.30599999986589</v>
          </cell>
          <cell r="BP594">
            <v>-863</v>
          </cell>
          <cell r="BQ594">
            <v>-231.70000000018626</v>
          </cell>
          <cell r="BR594">
            <v>-15139.47499999404</v>
          </cell>
          <cell r="BS594">
            <v>-298</v>
          </cell>
          <cell r="BT594">
            <v>-256.79999999981374</v>
          </cell>
          <cell r="BU594">
            <v>-299.4000000001397</v>
          </cell>
          <cell r="BV594">
            <v>-435.5</v>
          </cell>
          <cell r="BW594">
            <v>-1995.3599999998696</v>
          </cell>
          <cell r="BX594">
            <v>-878.02999999979511</v>
          </cell>
          <cell r="BY594">
            <v>-56.110000000335276</v>
          </cell>
          <cell r="BZ594">
            <v>-242.40999999968335</v>
          </cell>
          <cell r="CA594">
            <v>-1058.1650000000373</v>
          </cell>
          <cell r="CB594">
            <v>-484.79999999981374</v>
          </cell>
          <cell r="CC594">
            <v>-646.40000000037253</v>
          </cell>
          <cell r="CD594">
            <v>-8488.5</v>
          </cell>
          <cell r="CE594">
            <v>-8526.9300000108778</v>
          </cell>
          <cell r="CF594">
            <v>-371.5</v>
          </cell>
          <cell r="CG594">
            <v>-275.39999999990687</v>
          </cell>
          <cell r="CH594">
            <v>-255.19999999995343</v>
          </cell>
          <cell r="CI594">
            <v>-628.83000000007451</v>
          </cell>
          <cell r="CJ594">
            <v>-752.60000000009313</v>
          </cell>
          <cell r="CK594">
            <v>-1258</v>
          </cell>
          <cell r="CL594">
            <v>-32</v>
          </cell>
          <cell r="CM594">
            <v>-201.5</v>
          </cell>
          <cell r="CN594">
            <v>-1217.7000000001863</v>
          </cell>
          <cell r="CO594">
            <v>-3408.7000000001863</v>
          </cell>
          <cell r="CP594">
            <v>-109.60000000009313</v>
          </cell>
          <cell r="CQ594">
            <v>-15.899999999906868</v>
          </cell>
          <cell r="CR594">
            <v>-28622.900000002235</v>
          </cell>
          <cell r="CS594">
            <v>0</v>
          </cell>
          <cell r="CT594">
            <v>-0.70000000018626451</v>
          </cell>
          <cell r="CU594">
            <v>-11.600000000093132</v>
          </cell>
          <cell r="CV594">
            <v>-31171.800000000047</v>
          </cell>
          <cell r="CW594">
            <v>-4.2000000001862645</v>
          </cell>
          <cell r="CX594">
            <v>-1.2000000001862645</v>
          </cell>
          <cell r="CY594">
            <v>-424.59999999962747</v>
          </cell>
          <cell r="CZ594">
            <v>3106.5999999996275</v>
          </cell>
          <cell r="DA594">
            <v>-108.9000000001397</v>
          </cell>
          <cell r="DB594">
            <v>-1.6000000000931323</v>
          </cell>
          <cell r="DC594">
            <v>-2.2000000001862645</v>
          </cell>
          <cell r="DD594">
            <v>-2.6999999999534339</v>
          </cell>
          <cell r="DE594">
            <v>-1020.6000000052154</v>
          </cell>
          <cell r="DF594">
            <v>-0.5</v>
          </cell>
          <cell r="DG594">
            <v>-0.39999999990686774</v>
          </cell>
          <cell r="DH594">
            <v>-83.199999999953434</v>
          </cell>
          <cell r="DI594">
            <v>-5.2999999998137355</v>
          </cell>
          <cell r="DJ594">
            <v>-6.1999999999534339</v>
          </cell>
          <cell r="DK594">
            <v>-6.6999999999534339</v>
          </cell>
          <cell r="DL594">
            <v>-455</v>
          </cell>
          <cell r="DM594">
            <v>-295.5</v>
          </cell>
          <cell r="DN594">
            <v>-134.29999999981374</v>
          </cell>
          <cell r="DO594">
            <v>-2.2999999998137355</v>
          </cell>
          <cell r="DP594">
            <v>-28.300000000046566</v>
          </cell>
          <cell r="DQ594">
            <v>-2.9000000001396984</v>
          </cell>
          <cell r="DR594">
            <v>-973.19999999925494</v>
          </cell>
          <cell r="DS594">
            <v>-0.5</v>
          </cell>
          <cell r="DT594">
            <v>-0.19999999995343387</v>
          </cell>
          <cell r="DU594">
            <v>-3.6999999999534339</v>
          </cell>
          <cell r="DV594">
            <v>-5.1999999999534339</v>
          </cell>
          <cell r="DW594">
            <v>-5.6999999999534339</v>
          </cell>
          <cell r="DX594">
            <v>-4.2000000001862645</v>
          </cell>
          <cell r="DY594">
            <v>-468</v>
          </cell>
          <cell r="DZ594">
            <v>-355</v>
          </cell>
          <cell r="EA594">
            <v>-121.69999999995343</v>
          </cell>
          <cell r="EB594">
            <v>-3.4000000001396984</v>
          </cell>
          <cell r="EC594">
            <v>-1.6999999999534339</v>
          </cell>
          <cell r="ED594">
            <v>-3.9000000001396984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6">
          <cell r="A606" t="str">
            <v>Burn Rate (MMBtu/MWh)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1E-3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1E-3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1E-3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-1E-3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1E-3</v>
          </cell>
          <cell r="AV608">
            <v>2E-3</v>
          </cell>
          <cell r="AW608">
            <v>1E-3</v>
          </cell>
          <cell r="AX608">
            <v>2E-3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1E-3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1E-3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1E-3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1E-3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1E-3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1E-3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1E-3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1E-3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1E-3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2E-3</v>
          </cell>
          <cell r="J612">
            <v>1E-3</v>
          </cell>
          <cell r="K612">
            <v>1E-3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1E-3</v>
          </cell>
          <cell r="W612">
            <v>1E-3</v>
          </cell>
          <cell r="X612">
            <v>1E-3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1E-3</v>
          </cell>
          <cell r="AJ612">
            <v>1E-3</v>
          </cell>
          <cell r="AK612">
            <v>1E-3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1E-3</v>
          </cell>
          <cell r="AQ612">
            <v>1E-3</v>
          </cell>
          <cell r="AR612">
            <v>1E-3</v>
          </cell>
          <cell r="AS612">
            <v>1E-3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1E-3</v>
          </cell>
          <cell r="AY612">
            <v>0</v>
          </cell>
          <cell r="AZ612">
            <v>1E-3</v>
          </cell>
          <cell r="BA612">
            <v>1E-3</v>
          </cell>
          <cell r="BB612">
            <v>1E-3</v>
          </cell>
          <cell r="BC612">
            <v>0</v>
          </cell>
          <cell r="BD612">
            <v>0</v>
          </cell>
          <cell r="BE612">
            <v>1E-3</v>
          </cell>
          <cell r="BF612">
            <v>1E-3</v>
          </cell>
          <cell r="BG612">
            <v>0</v>
          </cell>
          <cell r="BH612">
            <v>0</v>
          </cell>
          <cell r="BI612">
            <v>0</v>
          </cell>
          <cell r="BJ612">
            <v>1E-3</v>
          </cell>
          <cell r="BK612">
            <v>0</v>
          </cell>
          <cell r="BL612">
            <v>0</v>
          </cell>
          <cell r="BM612">
            <v>1E-3</v>
          </cell>
          <cell r="BN612">
            <v>1E-3</v>
          </cell>
          <cell r="BO612">
            <v>1E-3</v>
          </cell>
          <cell r="BP612">
            <v>1E-3</v>
          </cell>
          <cell r="BQ612">
            <v>1E-3</v>
          </cell>
          <cell r="BR612">
            <v>1E-3</v>
          </cell>
          <cell r="BS612">
            <v>1E-3</v>
          </cell>
          <cell r="BT612">
            <v>0</v>
          </cell>
          <cell r="BU612">
            <v>0</v>
          </cell>
          <cell r="BV612">
            <v>1E-3</v>
          </cell>
          <cell r="BW612">
            <v>1E-3</v>
          </cell>
          <cell r="BX612">
            <v>1E-3</v>
          </cell>
          <cell r="BY612">
            <v>0</v>
          </cell>
          <cell r="BZ612">
            <v>1E-3</v>
          </cell>
          <cell r="CA612">
            <v>1E-3</v>
          </cell>
          <cell r="CB612">
            <v>1E-3</v>
          </cell>
          <cell r="CC612">
            <v>1E-3</v>
          </cell>
          <cell r="CD612">
            <v>1E-3</v>
          </cell>
          <cell r="CE612">
            <v>1E-3</v>
          </cell>
          <cell r="CF612">
            <v>1E-3</v>
          </cell>
          <cell r="CG612">
            <v>0</v>
          </cell>
          <cell r="CH612">
            <v>0</v>
          </cell>
          <cell r="CI612">
            <v>1E-3</v>
          </cell>
          <cell r="CJ612">
            <v>1E-3</v>
          </cell>
          <cell r="CK612">
            <v>1E-3</v>
          </cell>
          <cell r="CL612">
            <v>0</v>
          </cell>
          <cell r="CM612">
            <v>0</v>
          </cell>
          <cell r="CN612">
            <v>1E-3</v>
          </cell>
          <cell r="CO612">
            <v>1E-3</v>
          </cell>
          <cell r="CP612">
            <v>1E-3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1E-3</v>
          </cell>
          <cell r="CX612">
            <v>1E-3</v>
          </cell>
          <cell r="CY612">
            <v>0</v>
          </cell>
          <cell r="CZ612">
            <v>0</v>
          </cell>
          <cell r="DA612">
            <v>-1E-3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1E-3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1E-3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0</v>
          </cell>
          <cell r="H613">
            <v>1E-3</v>
          </cell>
          <cell r="I613">
            <v>3.0000000000000001E-3</v>
          </cell>
          <cell r="J613">
            <v>4.0000000000000001E-3</v>
          </cell>
          <cell r="K613">
            <v>4.0000000000000001E-3</v>
          </cell>
          <cell r="L613">
            <v>1E-3</v>
          </cell>
          <cell r="M613">
            <v>0</v>
          </cell>
          <cell r="N613">
            <v>1E-3</v>
          </cell>
          <cell r="O613">
            <v>1E-3</v>
          </cell>
          <cell r="P613">
            <v>0</v>
          </cell>
          <cell r="Q613">
            <v>0</v>
          </cell>
          <cell r="R613">
            <v>1E-3</v>
          </cell>
          <cell r="S613">
            <v>0</v>
          </cell>
          <cell r="T613">
            <v>0</v>
          </cell>
          <cell r="U613">
            <v>1E-3</v>
          </cell>
          <cell r="V613">
            <v>2E-3</v>
          </cell>
          <cell r="W613">
            <v>2E-3</v>
          </cell>
          <cell r="X613">
            <v>2E-3</v>
          </cell>
          <cell r="Y613">
            <v>0</v>
          </cell>
          <cell r="Z613">
            <v>0</v>
          </cell>
          <cell r="AA613">
            <v>1E-3</v>
          </cell>
          <cell r="AB613">
            <v>1E-3</v>
          </cell>
          <cell r="AC613">
            <v>0</v>
          </cell>
          <cell r="AD613">
            <v>0</v>
          </cell>
          <cell r="AE613">
            <v>1E-3</v>
          </cell>
          <cell r="AF613">
            <v>0</v>
          </cell>
          <cell r="AG613">
            <v>0</v>
          </cell>
          <cell r="AH613">
            <v>1E-3</v>
          </cell>
          <cell r="AI613">
            <v>1E-3</v>
          </cell>
          <cell r="AJ613">
            <v>2E-3</v>
          </cell>
          <cell r="AK613">
            <v>3.0000000000000001E-3</v>
          </cell>
          <cell r="AL613">
            <v>0</v>
          </cell>
          <cell r="AM613">
            <v>0</v>
          </cell>
          <cell r="AN613">
            <v>1E-3</v>
          </cell>
          <cell r="AO613">
            <v>1E-3</v>
          </cell>
          <cell r="AP613">
            <v>3.0000000000000001E-3</v>
          </cell>
          <cell r="AQ613">
            <v>1E-3</v>
          </cell>
          <cell r="AR613">
            <v>1E-3</v>
          </cell>
          <cell r="AS613">
            <v>1E-3</v>
          </cell>
          <cell r="AT613">
            <v>1E-3</v>
          </cell>
          <cell r="AU613">
            <v>1E-3</v>
          </cell>
          <cell r="AV613">
            <v>1E-3</v>
          </cell>
          <cell r="AW613">
            <v>2E-3</v>
          </cell>
          <cell r="AX613">
            <v>3.0000000000000001E-3</v>
          </cell>
          <cell r="AY613">
            <v>0</v>
          </cell>
          <cell r="AZ613">
            <v>1E-3</v>
          </cell>
          <cell r="BA613">
            <v>2E-3</v>
          </cell>
          <cell r="BB613">
            <v>2E-3</v>
          </cell>
          <cell r="BC613">
            <v>2E-3</v>
          </cell>
          <cell r="BD613">
            <v>1E-3</v>
          </cell>
          <cell r="BE613">
            <v>1E-3</v>
          </cell>
          <cell r="BF613">
            <v>2E-3</v>
          </cell>
          <cell r="BG613">
            <v>1E-3</v>
          </cell>
          <cell r="BH613">
            <v>1E-3</v>
          </cell>
          <cell r="BI613">
            <v>1E-3</v>
          </cell>
          <cell r="BJ613">
            <v>2E-3</v>
          </cell>
          <cell r="BK613">
            <v>3.0000000000000001E-3</v>
          </cell>
          <cell r="BL613">
            <v>0</v>
          </cell>
          <cell r="BM613">
            <v>0</v>
          </cell>
          <cell r="BN613">
            <v>1E-3</v>
          </cell>
          <cell r="BO613">
            <v>2E-3</v>
          </cell>
          <cell r="BP613">
            <v>2E-3</v>
          </cell>
          <cell r="BQ613">
            <v>1E-3</v>
          </cell>
          <cell r="BR613">
            <v>1E-3</v>
          </cell>
          <cell r="BS613">
            <v>1E-3</v>
          </cell>
          <cell r="BT613">
            <v>1E-3</v>
          </cell>
          <cell r="BU613">
            <v>1E-3</v>
          </cell>
          <cell r="BV613">
            <v>1E-3</v>
          </cell>
          <cell r="BW613">
            <v>2E-3</v>
          </cell>
          <cell r="BX613">
            <v>2E-3</v>
          </cell>
          <cell r="BY613">
            <v>0</v>
          </cell>
          <cell r="BZ613">
            <v>0</v>
          </cell>
          <cell r="CA613">
            <v>2E-3</v>
          </cell>
          <cell r="CB613">
            <v>1E-3</v>
          </cell>
          <cell r="CC613">
            <v>2E-3</v>
          </cell>
          <cell r="CD613">
            <v>-2E-3</v>
          </cell>
          <cell r="CE613">
            <v>1E-3</v>
          </cell>
          <cell r="CF613">
            <v>1E-3</v>
          </cell>
          <cell r="CG613">
            <v>1E-3</v>
          </cell>
          <cell r="CH613">
            <v>1E-3</v>
          </cell>
          <cell r="CI613">
            <v>1E-3</v>
          </cell>
          <cell r="CJ613">
            <v>1E-3</v>
          </cell>
          <cell r="CK613">
            <v>1E-3</v>
          </cell>
          <cell r="CL613">
            <v>0</v>
          </cell>
          <cell r="CM613">
            <v>0</v>
          </cell>
          <cell r="CN613">
            <v>0</v>
          </cell>
          <cell r="CO613">
            <v>1E-3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1E-3</v>
          </cell>
          <cell r="CV613">
            <v>-1E-3</v>
          </cell>
          <cell r="CW613">
            <v>1E-3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1E-3</v>
          </cell>
          <cell r="DI613">
            <v>1E-3</v>
          </cell>
          <cell r="DJ613">
            <v>1E-3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1E-3</v>
          </cell>
          <cell r="DV613">
            <v>1E-3</v>
          </cell>
          <cell r="DW613">
            <v>2E-3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1E-3</v>
          </cell>
          <cell r="K614">
            <v>1E-3</v>
          </cell>
          <cell r="L614">
            <v>0</v>
          </cell>
          <cell r="M614">
            <v>1E-3</v>
          </cell>
          <cell r="N614">
            <v>1E-3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1E-3</v>
          </cell>
          <cell r="Y614">
            <v>1E-3</v>
          </cell>
          <cell r="Z614">
            <v>1E-3</v>
          </cell>
          <cell r="AA614">
            <v>1E-3</v>
          </cell>
          <cell r="AB614">
            <v>0</v>
          </cell>
          <cell r="AC614">
            <v>0</v>
          </cell>
          <cell r="AD614">
            <v>0</v>
          </cell>
          <cell r="AE614">
            <v>1E-3</v>
          </cell>
          <cell r="AF614">
            <v>1E-3</v>
          </cell>
          <cell r="AG614">
            <v>0</v>
          </cell>
          <cell r="AH614">
            <v>0</v>
          </cell>
          <cell r="AI614">
            <v>0</v>
          </cell>
          <cell r="AJ614">
            <v>1E-3</v>
          </cell>
          <cell r="AK614">
            <v>1E-3</v>
          </cell>
          <cell r="AL614">
            <v>0</v>
          </cell>
          <cell r="AM614">
            <v>1E-3</v>
          </cell>
          <cell r="AN614">
            <v>1E-3</v>
          </cell>
          <cell r="AO614">
            <v>0</v>
          </cell>
          <cell r="AP614">
            <v>0</v>
          </cell>
          <cell r="AQ614">
            <v>0</v>
          </cell>
          <cell r="AR614">
            <v>1E-3</v>
          </cell>
          <cell r="AS614">
            <v>1E-3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1E-3</v>
          </cell>
          <cell r="AY614">
            <v>1E-3</v>
          </cell>
          <cell r="AZ614">
            <v>1E-3</v>
          </cell>
          <cell r="BA614">
            <v>2E-3</v>
          </cell>
          <cell r="BB614">
            <v>1E-3</v>
          </cell>
          <cell r="BC614">
            <v>0</v>
          </cell>
          <cell r="BD614">
            <v>0</v>
          </cell>
          <cell r="BE614">
            <v>1E-3</v>
          </cell>
          <cell r="BF614">
            <v>1E-3</v>
          </cell>
          <cell r="BG614">
            <v>0</v>
          </cell>
          <cell r="BH614">
            <v>0</v>
          </cell>
          <cell r="BI614">
            <v>1E-3</v>
          </cell>
          <cell r="BJ614">
            <v>1E-3</v>
          </cell>
          <cell r="BK614">
            <v>0</v>
          </cell>
          <cell r="BL614">
            <v>1E-3</v>
          </cell>
          <cell r="BM614">
            <v>1E-3</v>
          </cell>
          <cell r="BN614">
            <v>2E-3</v>
          </cell>
          <cell r="BO614">
            <v>1E-3</v>
          </cell>
          <cell r="BP614">
            <v>0</v>
          </cell>
          <cell r="BQ614">
            <v>0</v>
          </cell>
          <cell r="BR614">
            <v>1E-3</v>
          </cell>
          <cell r="BS614">
            <v>0</v>
          </cell>
          <cell r="BT614">
            <v>0</v>
          </cell>
          <cell r="BU614">
            <v>0</v>
          </cell>
          <cell r="BV614">
            <v>1E-3</v>
          </cell>
          <cell r="BW614">
            <v>1E-3</v>
          </cell>
          <cell r="BX614">
            <v>1E-3</v>
          </cell>
          <cell r="BY614">
            <v>0</v>
          </cell>
          <cell r="BZ614">
            <v>1E-3</v>
          </cell>
          <cell r="CA614">
            <v>2E-3</v>
          </cell>
          <cell r="CB614">
            <v>1E-3</v>
          </cell>
          <cell r="CC614">
            <v>1E-3</v>
          </cell>
          <cell r="CD614">
            <v>0</v>
          </cell>
          <cell r="CE614">
            <v>1E-3</v>
          </cell>
          <cell r="CF614">
            <v>1E-3</v>
          </cell>
          <cell r="CG614">
            <v>0</v>
          </cell>
          <cell r="CH614">
            <v>0</v>
          </cell>
          <cell r="CI614">
            <v>1E-3</v>
          </cell>
          <cell r="CJ614">
            <v>0</v>
          </cell>
          <cell r="CK614">
            <v>1E-3</v>
          </cell>
          <cell r="CL614">
            <v>0</v>
          </cell>
          <cell r="CM614">
            <v>1E-3</v>
          </cell>
          <cell r="CN614">
            <v>2E-3</v>
          </cell>
          <cell r="CO614">
            <v>1E-3</v>
          </cell>
          <cell r="CP614">
            <v>1E-3</v>
          </cell>
          <cell r="CQ614">
            <v>1E-3</v>
          </cell>
          <cell r="CR614">
            <v>0</v>
          </cell>
          <cell r="CS614">
            <v>1E-3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1E-3</v>
          </cell>
          <cell r="CY614">
            <v>0</v>
          </cell>
          <cell r="CZ614">
            <v>-5.0000000000000001E-3</v>
          </cell>
          <cell r="DA614">
            <v>1E-3</v>
          </cell>
          <cell r="DB614">
            <v>1E-3</v>
          </cell>
          <cell r="DC614">
            <v>1E-3</v>
          </cell>
          <cell r="DD614">
            <v>1E-3</v>
          </cell>
          <cell r="DE614">
            <v>1E-3</v>
          </cell>
          <cell r="DF614">
            <v>1E-3</v>
          </cell>
          <cell r="DG614">
            <v>0</v>
          </cell>
          <cell r="DH614">
            <v>0</v>
          </cell>
          <cell r="DI614">
            <v>1E-3</v>
          </cell>
          <cell r="DJ614">
            <v>1E-3</v>
          </cell>
          <cell r="DK614">
            <v>1E-3</v>
          </cell>
          <cell r="DL614">
            <v>0</v>
          </cell>
          <cell r="DM614">
            <v>1E-3</v>
          </cell>
          <cell r="DN614">
            <v>2E-3</v>
          </cell>
          <cell r="DO614">
            <v>0</v>
          </cell>
          <cell r="DP614">
            <v>1E-3</v>
          </cell>
          <cell r="DQ614">
            <v>1E-3</v>
          </cell>
          <cell r="DR614">
            <v>1E-3</v>
          </cell>
          <cell r="DS614">
            <v>1E-3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1E-3</v>
          </cell>
          <cell r="DY614">
            <v>0</v>
          </cell>
          <cell r="DZ614">
            <v>1E-3</v>
          </cell>
          <cell r="EA614">
            <v>2E-3</v>
          </cell>
          <cell r="EB614">
            <v>1E-3</v>
          </cell>
          <cell r="EC614">
            <v>1E-3</v>
          </cell>
          <cell r="ED614">
            <v>1E-3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2E-3</v>
          </cell>
          <cell r="I615">
            <v>1E-3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1E-3</v>
          </cell>
          <cell r="V615">
            <v>3.0000000000000001E-3</v>
          </cell>
          <cell r="W615">
            <v>1E-3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2E-3</v>
          </cell>
          <cell r="AI615">
            <v>3.0000000000000001E-3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1E-3</v>
          </cell>
          <cell r="AV615">
            <v>1E-3</v>
          </cell>
          <cell r="AW615">
            <v>1E-3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3.0000000000000001E-3</v>
          </cell>
          <cell r="BF615">
            <v>0</v>
          </cell>
          <cell r="BG615">
            <v>1E-3</v>
          </cell>
          <cell r="BH615">
            <v>2E-3</v>
          </cell>
          <cell r="BI615">
            <v>1E-3</v>
          </cell>
          <cell r="BJ615">
            <v>2E-3</v>
          </cell>
          <cell r="BK615">
            <v>0</v>
          </cell>
          <cell r="BL615">
            <v>7.0000000000000001E-3</v>
          </cell>
          <cell r="BM615">
            <v>5.0000000000000001E-3</v>
          </cell>
          <cell r="BN615">
            <v>4.0000000000000001E-3</v>
          </cell>
          <cell r="BO615">
            <v>1E-3</v>
          </cell>
          <cell r="BP615">
            <v>0</v>
          </cell>
          <cell r="BQ615">
            <v>1E-3</v>
          </cell>
          <cell r="BR615">
            <v>1E-3</v>
          </cell>
          <cell r="BS615">
            <v>1E-3</v>
          </cell>
          <cell r="BT615">
            <v>0</v>
          </cell>
          <cell r="BU615">
            <v>2E-3</v>
          </cell>
          <cell r="BV615">
            <v>0</v>
          </cell>
          <cell r="BW615">
            <v>2E-3</v>
          </cell>
          <cell r="BX615">
            <v>1E-3</v>
          </cell>
          <cell r="BY615">
            <v>-1E-3</v>
          </cell>
          <cell r="BZ615">
            <v>4.0000000000000001E-3</v>
          </cell>
          <cell r="CA615">
            <v>4.0000000000000001E-3</v>
          </cell>
          <cell r="CB615">
            <v>2E-3</v>
          </cell>
          <cell r="CC615">
            <v>1E-3</v>
          </cell>
          <cell r="CD615">
            <v>0</v>
          </cell>
          <cell r="CE615">
            <v>2E-3</v>
          </cell>
          <cell r="CF615">
            <v>1E-3</v>
          </cell>
          <cell r="CG615">
            <v>1E-3</v>
          </cell>
          <cell r="CH615">
            <v>3.0000000000000001E-3</v>
          </cell>
          <cell r="CI615">
            <v>1E-3</v>
          </cell>
          <cell r="CJ615">
            <v>1E-3</v>
          </cell>
          <cell r="CK615">
            <v>1E-3</v>
          </cell>
          <cell r="CL615">
            <v>1E-3</v>
          </cell>
          <cell r="CM615">
            <v>6.0000000000000001E-3</v>
          </cell>
          <cell r="CN615">
            <v>3.0000000000000001E-3</v>
          </cell>
          <cell r="CO615">
            <v>1E-3</v>
          </cell>
          <cell r="CP615">
            <v>3.0000000000000001E-3</v>
          </cell>
          <cell r="CQ615">
            <v>1E-3</v>
          </cell>
          <cell r="CR615">
            <v>-1E-3</v>
          </cell>
          <cell r="CS615">
            <v>2E-3</v>
          </cell>
          <cell r="CT615">
            <v>0</v>
          </cell>
          <cell r="CU615">
            <v>2E-3</v>
          </cell>
          <cell r="CV615">
            <v>-8.0000000000000002E-3</v>
          </cell>
          <cell r="CW615">
            <v>2E-3</v>
          </cell>
          <cell r="CX615">
            <v>2E-3</v>
          </cell>
          <cell r="CY615">
            <v>0</v>
          </cell>
          <cell r="CZ615">
            <v>-2.1000000000000001E-2</v>
          </cell>
          <cell r="DA615">
            <v>5.0000000000000001E-3</v>
          </cell>
          <cell r="DB615">
            <v>1E-3</v>
          </cell>
          <cell r="DC615">
            <v>4.0000000000000001E-3</v>
          </cell>
          <cell r="DD615">
            <v>3.0000000000000001E-3</v>
          </cell>
          <cell r="DE615">
            <v>3.0000000000000001E-3</v>
          </cell>
          <cell r="DF615">
            <v>4.0000000000000001E-3</v>
          </cell>
          <cell r="DG615">
            <v>2E-3</v>
          </cell>
          <cell r="DH615">
            <v>2E-3</v>
          </cell>
          <cell r="DI615">
            <v>2E-3</v>
          </cell>
          <cell r="DJ615">
            <v>2E-3</v>
          </cell>
          <cell r="DK615">
            <v>2E-3</v>
          </cell>
          <cell r="DL615">
            <v>1E-3</v>
          </cell>
          <cell r="DM615">
            <v>5.0000000000000001E-3</v>
          </cell>
          <cell r="DN615">
            <v>2E-3</v>
          </cell>
          <cell r="DO615">
            <v>1E-3</v>
          </cell>
          <cell r="DP615">
            <v>4.0000000000000001E-3</v>
          </cell>
          <cell r="DQ615">
            <v>3.0000000000000001E-3</v>
          </cell>
          <cell r="DR615">
            <v>3.0000000000000001E-3</v>
          </cell>
          <cell r="DS615">
            <v>4.0000000000000001E-3</v>
          </cell>
          <cell r="DT615">
            <v>2E-3</v>
          </cell>
          <cell r="DU615">
            <v>1E-3</v>
          </cell>
          <cell r="DV615">
            <v>1E-3</v>
          </cell>
          <cell r="DW615">
            <v>1E-3</v>
          </cell>
          <cell r="DX615">
            <v>2E-3</v>
          </cell>
          <cell r="DY615">
            <v>1E-3</v>
          </cell>
          <cell r="DZ615">
            <v>7.0000000000000001E-3</v>
          </cell>
          <cell r="EA615">
            <v>5.0000000000000001E-3</v>
          </cell>
          <cell r="EB615">
            <v>2E-3</v>
          </cell>
          <cell r="EC615">
            <v>4.0000000000000001E-3</v>
          </cell>
          <cell r="ED615">
            <v>2E-3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1E-3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1E-3</v>
          </cell>
          <cell r="V616">
            <v>1E-3</v>
          </cell>
          <cell r="W616">
            <v>1E-3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1E-3</v>
          </cell>
          <cell r="AI616">
            <v>1E-3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1E-3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1E-3</v>
          </cell>
          <cell r="AQ618">
            <v>1E-3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1E-3</v>
          </cell>
          <cell r="BC618">
            <v>1E-3</v>
          </cell>
          <cell r="BD618">
            <v>1E-3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1E-3</v>
          </cell>
          <cell r="BP618">
            <v>1E-3</v>
          </cell>
          <cell r="BQ618">
            <v>1E-3</v>
          </cell>
          <cell r="BR618">
            <v>0</v>
          </cell>
          <cell r="BS618">
            <v>1E-3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1E-3</v>
          </cell>
          <cell r="CC618">
            <v>1E-3</v>
          </cell>
          <cell r="CD618">
            <v>0</v>
          </cell>
          <cell r="CE618">
            <v>0</v>
          </cell>
          <cell r="CF618">
            <v>1E-3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1E-3</v>
          </cell>
          <cell r="CO618">
            <v>1E-3</v>
          </cell>
          <cell r="CP618">
            <v>1E-3</v>
          </cell>
          <cell r="CQ618">
            <v>1E-3</v>
          </cell>
          <cell r="CR618">
            <v>-1E-3</v>
          </cell>
          <cell r="CS618">
            <v>1E-3</v>
          </cell>
          <cell r="CT618">
            <v>1E-3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-1.7000000000000001E-2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1E-3</v>
          </cell>
          <cell r="DO618">
            <v>0</v>
          </cell>
          <cell r="DP618">
            <v>0</v>
          </cell>
          <cell r="DQ618">
            <v>0</v>
          </cell>
          <cell r="DR618">
            <v>1E-3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1E-3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1E-3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1E-3</v>
          </cell>
          <cell r="V620">
            <v>1E-3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1E-3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1E-3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1E-3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1E-3</v>
          </cell>
          <cell r="BJ620">
            <v>1E-3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1E-3</v>
          </cell>
          <cell r="BX620">
            <v>1E-3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1E-3</v>
          </cell>
          <cell r="CI620">
            <v>1E-3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1E-3</v>
          </cell>
          <cell r="CO620">
            <v>0</v>
          </cell>
          <cell r="CP620">
            <v>0</v>
          </cell>
          <cell r="CQ620">
            <v>0</v>
          </cell>
          <cell r="CR620">
            <v>-1E-3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-1E-3</v>
          </cell>
          <cell r="DA620">
            <v>-5.0000000000000001E-3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1E-3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-1E-3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3.0000000000000001E-3</v>
          </cell>
          <cell r="H622">
            <v>2E-3</v>
          </cell>
          <cell r="I622">
            <v>1E-3</v>
          </cell>
          <cell r="J622">
            <v>0</v>
          </cell>
          <cell r="K622">
            <v>8.0000000000000002E-3</v>
          </cell>
          <cell r="L622">
            <v>4.0000000000000001E-3</v>
          </cell>
          <cell r="M622">
            <v>0.01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1E-3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1E-3</v>
          </cell>
          <cell r="X622">
            <v>4.0000000000000001E-3</v>
          </cell>
          <cell r="Y622">
            <v>1E-3</v>
          </cell>
          <cell r="Z622">
            <v>2E-3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2E-3</v>
          </cell>
          <cell r="AF622">
            <v>0</v>
          </cell>
          <cell r="AG622">
            <v>0</v>
          </cell>
          <cell r="AH622">
            <v>0</v>
          </cell>
          <cell r="AI622">
            <v>2E-3</v>
          </cell>
          <cell r="AJ622">
            <v>0</v>
          </cell>
          <cell r="AK622">
            <v>4.0000000000000001E-3</v>
          </cell>
          <cell r="AL622">
            <v>1E-3</v>
          </cell>
          <cell r="AM622">
            <v>4.0000000000000001E-3</v>
          </cell>
          <cell r="AN622">
            <v>2E-3</v>
          </cell>
          <cell r="AO622">
            <v>0</v>
          </cell>
          <cell r="AP622">
            <v>0</v>
          </cell>
          <cell r="AQ622">
            <v>0</v>
          </cell>
          <cell r="AR622">
            <v>3.0000000000000001E-3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6.0000000000000001E-3</v>
          </cell>
          <cell r="AX622">
            <v>3.0000000000000001E-3</v>
          </cell>
          <cell r="AY622">
            <v>1E-3</v>
          </cell>
          <cell r="AZ622">
            <v>2E-3</v>
          </cell>
          <cell r="BA622">
            <v>4.0000000000000001E-3</v>
          </cell>
          <cell r="BB622">
            <v>0</v>
          </cell>
          <cell r="BC622">
            <v>0</v>
          </cell>
          <cell r="BD622">
            <v>0</v>
          </cell>
          <cell r="BE622">
            <v>2E-3</v>
          </cell>
          <cell r="BF622">
            <v>0</v>
          </cell>
          <cell r="BG622">
            <v>0</v>
          </cell>
          <cell r="BH622">
            <v>0</v>
          </cell>
          <cell r="BI622">
            <v>3.0000000000000001E-3</v>
          </cell>
          <cell r="BJ622">
            <v>2E-3</v>
          </cell>
          <cell r="BK622">
            <v>1E-3</v>
          </cell>
          <cell r="BL622">
            <v>0</v>
          </cell>
          <cell r="BM622">
            <v>2E-3</v>
          </cell>
          <cell r="BN622">
            <v>3.0000000000000001E-3</v>
          </cell>
          <cell r="BO622">
            <v>0</v>
          </cell>
          <cell r="BP622">
            <v>0</v>
          </cell>
          <cell r="BQ622">
            <v>0</v>
          </cell>
          <cell r="BR622">
            <v>2E-3</v>
          </cell>
          <cell r="BS622">
            <v>0</v>
          </cell>
          <cell r="BT622">
            <v>0</v>
          </cell>
          <cell r="BU622">
            <v>0</v>
          </cell>
          <cell r="BV622">
            <v>3.0000000000000001E-3</v>
          </cell>
          <cell r="BW622">
            <v>3.0000000000000001E-3</v>
          </cell>
          <cell r="BX622">
            <v>5.0000000000000001E-3</v>
          </cell>
          <cell r="BY622">
            <v>0</v>
          </cell>
          <cell r="BZ622">
            <v>3.0000000000000001E-3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1E-3</v>
          </cell>
          <cell r="CF622">
            <v>0</v>
          </cell>
          <cell r="CG622">
            <v>0</v>
          </cell>
          <cell r="CH622">
            <v>0</v>
          </cell>
          <cell r="CI622">
            <v>4.0000000000000001E-3</v>
          </cell>
          <cell r="CJ622">
            <v>0</v>
          </cell>
          <cell r="CK622">
            <v>0</v>
          </cell>
          <cell r="CL622">
            <v>-2E-3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1E-3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1E-3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1E-3</v>
          </cell>
          <cell r="CY624">
            <v>0</v>
          </cell>
          <cell r="CZ624">
            <v>1E-3</v>
          </cell>
          <cell r="DA624">
            <v>2E-3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1E-3</v>
          </cell>
          <cell r="DN624">
            <v>1E-3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1E-3</v>
          </cell>
          <cell r="DY624">
            <v>0</v>
          </cell>
          <cell r="DZ624">
            <v>1E-3</v>
          </cell>
          <cell r="EA624">
            <v>1E-3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-1E-3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7">
          <cell r="A637" t="str">
            <v>Average Fuel Cost ($/MMBtu)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7">
          <cell r="A667" t="str">
            <v>Peak Capacity (Nameplate)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9">
          <cell r="A709" t="str">
            <v>Capacity Factor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-1E-3</v>
          </cell>
          <cell r="AW713">
            <v>0</v>
          </cell>
          <cell r="AX713">
            <v>-1E-3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-1E-3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-1E-3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1E-3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-1E-3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-1E-3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-1E-3</v>
          </cell>
          <cell r="J717">
            <v>-1E-3</v>
          </cell>
          <cell r="K717">
            <v>-1E-3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-1E-3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-1E-3</v>
          </cell>
          <cell r="AN717">
            <v>-1E-3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-1E-3</v>
          </cell>
          <cell r="BN717">
            <v>-1E-3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-1E-3</v>
          </cell>
          <cell r="CA717">
            <v>-1E-3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-1E-3</v>
          </cell>
          <cell r="CL717">
            <v>0</v>
          </cell>
          <cell r="CM717">
            <v>-1E-3</v>
          </cell>
          <cell r="CN717">
            <v>-1E-3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-1E-3</v>
          </cell>
          <cell r="CY717">
            <v>0</v>
          </cell>
          <cell r="CZ717">
            <v>0</v>
          </cell>
          <cell r="DA717">
            <v>1E-3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-1E-3</v>
          </cell>
          <cell r="DL717">
            <v>0</v>
          </cell>
          <cell r="DM717">
            <v>0</v>
          </cell>
          <cell r="DN717">
            <v>-1E-3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-1E-3</v>
          </cell>
          <cell r="DY717">
            <v>0</v>
          </cell>
          <cell r="DZ717">
            <v>0</v>
          </cell>
          <cell r="EA717">
            <v>-1E-3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-1E-3</v>
          </cell>
          <cell r="J718">
            <v>-1E-3</v>
          </cell>
          <cell r="K718">
            <v>-1E-3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-1E-3</v>
          </cell>
          <cell r="Y718">
            <v>0</v>
          </cell>
          <cell r="Z718">
            <v>0</v>
          </cell>
          <cell r="AA718">
            <v>-1E-3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-1E-3</v>
          </cell>
          <cell r="AL718">
            <v>0</v>
          </cell>
          <cell r="AM718">
            <v>-1E-3</v>
          </cell>
          <cell r="AN718">
            <v>-1E-3</v>
          </cell>
          <cell r="AO718">
            <v>0</v>
          </cell>
          <cell r="AP718">
            <v>-1E-3</v>
          </cell>
          <cell r="AQ718">
            <v>0</v>
          </cell>
          <cell r="AR718">
            <v>-1E-3</v>
          </cell>
          <cell r="AS718">
            <v>-1E-3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-1E-3</v>
          </cell>
          <cell r="AY718">
            <v>0</v>
          </cell>
          <cell r="AZ718">
            <v>-1E-3</v>
          </cell>
          <cell r="BA718">
            <v>-1E-3</v>
          </cell>
          <cell r="BB718">
            <v>-1E-3</v>
          </cell>
          <cell r="BC718">
            <v>-1E-3</v>
          </cell>
          <cell r="BD718">
            <v>-1E-3</v>
          </cell>
          <cell r="BE718">
            <v>-1E-3</v>
          </cell>
          <cell r="BF718">
            <v>-1E-3</v>
          </cell>
          <cell r="BG718">
            <v>0</v>
          </cell>
          <cell r="BH718">
            <v>0</v>
          </cell>
          <cell r="BI718">
            <v>0</v>
          </cell>
          <cell r="BJ718">
            <v>-1E-3</v>
          </cell>
          <cell r="BK718">
            <v>-1E-3</v>
          </cell>
          <cell r="BL718">
            <v>0</v>
          </cell>
          <cell r="BM718">
            <v>0</v>
          </cell>
          <cell r="BN718">
            <v>-1E-3</v>
          </cell>
          <cell r="BO718">
            <v>-1E-3</v>
          </cell>
          <cell r="BP718">
            <v>-1E-3</v>
          </cell>
          <cell r="BQ718">
            <v>-1E-3</v>
          </cell>
          <cell r="BR718">
            <v>0</v>
          </cell>
          <cell r="BS718">
            <v>-1E-3</v>
          </cell>
          <cell r="BT718">
            <v>0</v>
          </cell>
          <cell r="BU718">
            <v>0</v>
          </cell>
          <cell r="BV718">
            <v>0</v>
          </cell>
          <cell r="BW718">
            <v>-1E-3</v>
          </cell>
          <cell r="BX718">
            <v>-1E-3</v>
          </cell>
          <cell r="BY718">
            <v>0</v>
          </cell>
          <cell r="BZ718">
            <v>0</v>
          </cell>
          <cell r="CA718">
            <v>-1E-3</v>
          </cell>
          <cell r="CB718">
            <v>0</v>
          </cell>
          <cell r="CC718">
            <v>-1E-3</v>
          </cell>
          <cell r="CD718">
            <v>1E-3</v>
          </cell>
          <cell r="CE718">
            <v>0</v>
          </cell>
          <cell r="CF718">
            <v>-1E-3</v>
          </cell>
          <cell r="CG718">
            <v>0</v>
          </cell>
          <cell r="CH718">
            <v>0</v>
          </cell>
          <cell r="CI718">
            <v>0</v>
          </cell>
          <cell r="CJ718">
            <v>-1E-3</v>
          </cell>
          <cell r="CK718">
            <v>-1E-3</v>
          </cell>
          <cell r="CL718">
            <v>0</v>
          </cell>
          <cell r="CM718">
            <v>0</v>
          </cell>
          <cell r="CN718">
            <v>-1E-3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-1E-3</v>
          </cell>
          <cell r="CX718">
            <v>0</v>
          </cell>
          <cell r="CY718">
            <v>0</v>
          </cell>
          <cell r="CZ718">
            <v>0</v>
          </cell>
          <cell r="DA718">
            <v>1E-3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-1E-3</v>
          </cell>
          <cell r="DK718">
            <v>-1E-3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-1E-3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-1E-3</v>
          </cell>
          <cell r="N719">
            <v>-1E-3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-1E-3</v>
          </cell>
          <cell r="Z719">
            <v>0</v>
          </cell>
          <cell r="AA719">
            <v>-1E-3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-1E-3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-1E-3</v>
          </cell>
          <cell r="AZ719">
            <v>-1E-3</v>
          </cell>
          <cell r="BA719">
            <v>-1E-3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-1E-3</v>
          </cell>
          <cell r="BM719">
            <v>-1E-3</v>
          </cell>
          <cell r="BN719">
            <v>-1E-3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-1E-3</v>
          </cell>
          <cell r="CA719">
            <v>-1E-3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-1E-3</v>
          </cell>
          <cell r="CN719">
            <v>-1E-3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-1E-3</v>
          </cell>
          <cell r="CY719">
            <v>0</v>
          </cell>
          <cell r="CZ719">
            <v>3.0000000000000001E-3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-1E-3</v>
          </cell>
          <cell r="DL719">
            <v>0</v>
          </cell>
          <cell r="DM719">
            <v>-1E-3</v>
          </cell>
          <cell r="DN719">
            <v>-1E-3</v>
          </cell>
          <cell r="DO719">
            <v>0</v>
          </cell>
          <cell r="DP719">
            <v>-1E-3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-1E-3</v>
          </cell>
          <cell r="DY719">
            <v>0</v>
          </cell>
          <cell r="DZ719">
            <v>-1E-3</v>
          </cell>
          <cell r="EA719">
            <v>-1E-3</v>
          </cell>
          <cell r="EB719">
            <v>0</v>
          </cell>
          <cell r="EC719">
            <v>-1E-3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-1E-3</v>
          </cell>
          <cell r="I720">
            <v>-1E-3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-1E-3</v>
          </cell>
          <cell r="V720">
            <v>-2E-3</v>
          </cell>
          <cell r="W720">
            <v>-1E-3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-1E-3</v>
          </cell>
          <cell r="AI720">
            <v>-1E-3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-1E-3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-1E-3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2E-3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-1E-3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-1E-3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-1E-3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-1E-3</v>
          </cell>
          <cell r="V721">
            <v>0</v>
          </cell>
          <cell r="W721">
            <v>-1E-3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-1E-3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-1E-3</v>
          </cell>
          <cell r="BC723">
            <v>-1E-3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-1E-3</v>
          </cell>
          <cell r="BQ723">
            <v>0</v>
          </cell>
          <cell r="BR723">
            <v>0</v>
          </cell>
          <cell r="BS723">
            <v>-1E-3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-1E-3</v>
          </cell>
          <cell r="CD723">
            <v>0</v>
          </cell>
          <cell r="CE723">
            <v>0</v>
          </cell>
          <cell r="CF723">
            <v>-1E-3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-1E-3</v>
          </cell>
          <cell r="CO723">
            <v>0</v>
          </cell>
          <cell r="CP723">
            <v>-1E-3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3.0000000000000001E-3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-1E-3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-1E-3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-3.0000000000000001E-3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-2.3E-2</v>
          </cell>
          <cell r="DA725">
            <v>-8.9999999999999993E-3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-1E-3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-1E-3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-1E-3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-1E-3</v>
          </cell>
          <cell r="AX727">
            <v>0</v>
          </cell>
          <cell r="AY727">
            <v>0</v>
          </cell>
          <cell r="AZ727">
            <v>-1E-3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-1E-3</v>
          </cell>
          <cell r="BN727">
            <v>-1E-3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-1E-3</v>
          </cell>
          <cell r="BY727">
            <v>0</v>
          </cell>
          <cell r="BZ727">
            <v>-1E-3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-1E-3</v>
          </cell>
          <cell r="DA729">
            <v>-1E-3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-1E-3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-1E-3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-1E-3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-1E-3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-2E-3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-1E-3</v>
          </cell>
          <cell r="CP730">
            <v>0</v>
          </cell>
          <cell r="CQ730">
            <v>0</v>
          </cell>
          <cell r="CR730">
            <v>-1E-3</v>
          </cell>
          <cell r="CS730">
            <v>0</v>
          </cell>
          <cell r="CT730">
            <v>0</v>
          </cell>
          <cell r="CU730">
            <v>0</v>
          </cell>
          <cell r="CV730">
            <v>-0.01</v>
          </cell>
          <cell r="CW730">
            <v>0</v>
          </cell>
          <cell r="CX730">
            <v>0</v>
          </cell>
          <cell r="CY730">
            <v>0</v>
          </cell>
          <cell r="CZ730">
            <v>1E-3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5">
          <cell r="A755" t="str">
            <v>Integration Charge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9">
          <cell r="F829">
            <v>1316.787</v>
          </cell>
          <cell r="G829">
            <v>1473.64</v>
          </cell>
          <cell r="H829">
            <v>2295.116</v>
          </cell>
          <cell r="I829">
            <v>2650.89</v>
          </cell>
          <cell r="J829">
            <v>3068.5970000000002</v>
          </cell>
          <cell r="K829">
            <v>3260.07</v>
          </cell>
          <cell r="L829">
            <v>2950.7660000000001</v>
          </cell>
          <cell r="M829">
            <v>2955.5709999999999</v>
          </cell>
          <cell r="N829">
            <v>2605.3200000000002</v>
          </cell>
          <cell r="O829">
            <v>2112.2469999999998</v>
          </cell>
          <cell r="P829">
            <v>1422.6</v>
          </cell>
          <cell r="Q829">
            <v>1097.5550000000001</v>
          </cell>
          <cell r="R829">
            <v>27073.124</v>
          </cell>
          <cell r="S829">
            <v>1310.2149999999999</v>
          </cell>
          <cell r="T829">
            <v>1466.3040000000001</v>
          </cell>
          <cell r="U829">
            <v>2283.7080000000001</v>
          </cell>
          <cell r="V829">
            <v>2637.63</v>
          </cell>
          <cell r="W829">
            <v>3053.252</v>
          </cell>
          <cell r="X829">
            <v>3243.72</v>
          </cell>
          <cell r="Y829">
            <v>2936.01</v>
          </cell>
          <cell r="Z829">
            <v>2940.8150000000001</v>
          </cell>
          <cell r="AA829">
            <v>2592.3000000000002</v>
          </cell>
          <cell r="AB829">
            <v>2101.614</v>
          </cell>
          <cell r="AC829">
            <v>1415.55</v>
          </cell>
          <cell r="AD829">
            <v>1092.0060000000001</v>
          </cell>
          <cell r="AE829">
            <v>26989.835999999996</v>
          </cell>
          <cell r="AF829">
            <v>1303.6120000000001</v>
          </cell>
          <cell r="AG829">
            <v>1511.0740000000001</v>
          </cell>
          <cell r="AH829">
            <v>2272.2069999999999</v>
          </cell>
          <cell r="AI829">
            <v>2624.52</v>
          </cell>
          <cell r="AJ829">
            <v>3038</v>
          </cell>
          <cell r="AK829">
            <v>3227.55</v>
          </cell>
          <cell r="AL829">
            <v>2921.3159999999998</v>
          </cell>
          <cell r="AM829">
            <v>2926.09</v>
          </cell>
          <cell r="AN829">
            <v>2579.31</v>
          </cell>
          <cell r="AO829">
            <v>2091.136</v>
          </cell>
          <cell r="AP829">
            <v>1408.44</v>
          </cell>
          <cell r="AQ829">
            <v>1086.5809999999999</v>
          </cell>
          <cell r="AR829">
            <v>26803.155999999999</v>
          </cell>
          <cell r="AS829">
            <v>1297.133</v>
          </cell>
          <cell r="AT829">
            <v>1451.7439999999999</v>
          </cell>
          <cell r="AU829">
            <v>2260.8919999999998</v>
          </cell>
          <cell r="AV829">
            <v>2611.38</v>
          </cell>
          <cell r="AW829">
            <v>3022.8409999999999</v>
          </cell>
          <cell r="AX829">
            <v>3211.41</v>
          </cell>
          <cell r="AY829">
            <v>2906.7150000000001</v>
          </cell>
          <cell r="AZ829">
            <v>2911.4580000000001</v>
          </cell>
          <cell r="BA829">
            <v>2566.38</v>
          </cell>
          <cell r="BB829">
            <v>2080.627</v>
          </cell>
          <cell r="BC829">
            <v>1401.42</v>
          </cell>
          <cell r="BD829">
            <v>1081.1559999999999</v>
          </cell>
          <cell r="BE829">
            <v>26668.893</v>
          </cell>
          <cell r="BF829">
            <v>1290.5609999999999</v>
          </cell>
          <cell r="BG829">
            <v>1444.4359999999999</v>
          </cell>
          <cell r="BH829">
            <v>2249.5149999999999</v>
          </cell>
          <cell r="BI829">
            <v>2598.27</v>
          </cell>
          <cell r="BJ829">
            <v>3007.6819999999998</v>
          </cell>
          <cell r="BK829">
            <v>3195.36</v>
          </cell>
          <cell r="BL829">
            <v>2892.2379999999998</v>
          </cell>
          <cell r="BM829">
            <v>2896.9189999999999</v>
          </cell>
          <cell r="BN829">
            <v>2553.5700000000002</v>
          </cell>
          <cell r="BO829">
            <v>2070.2109999999998</v>
          </cell>
          <cell r="BP829">
            <v>1394.4</v>
          </cell>
          <cell r="BQ829">
            <v>1075.731</v>
          </cell>
          <cell r="BR829">
            <v>26535.45</v>
          </cell>
          <cell r="BS829">
            <v>1284.175</v>
          </cell>
          <cell r="BT829">
            <v>1437.212</v>
          </cell>
          <cell r="BU829">
            <v>2238.3240000000001</v>
          </cell>
          <cell r="BV829">
            <v>2585.2800000000002</v>
          </cell>
          <cell r="BW829">
            <v>2992.616</v>
          </cell>
          <cell r="BX829">
            <v>3179.37</v>
          </cell>
          <cell r="BY829">
            <v>2877.6990000000001</v>
          </cell>
          <cell r="BZ829">
            <v>2882.4110000000001</v>
          </cell>
          <cell r="CA829">
            <v>2540.79</v>
          </cell>
          <cell r="CB829">
            <v>2059.857</v>
          </cell>
          <cell r="CC829">
            <v>1387.41</v>
          </cell>
          <cell r="CD829">
            <v>1070.306</v>
          </cell>
          <cell r="CE829">
            <v>26453.876</v>
          </cell>
          <cell r="CF829">
            <v>1277.6959999999999</v>
          </cell>
          <cell r="CG829">
            <v>1481.03</v>
          </cell>
          <cell r="CH829">
            <v>2227.1329999999998</v>
          </cell>
          <cell r="CI829">
            <v>2572.35</v>
          </cell>
          <cell r="CJ829">
            <v>2977.674</v>
          </cell>
          <cell r="CK829">
            <v>3163.47</v>
          </cell>
          <cell r="CL829">
            <v>2863.3150000000001</v>
          </cell>
          <cell r="CM829">
            <v>2868.027</v>
          </cell>
          <cell r="CN829">
            <v>2528.13</v>
          </cell>
          <cell r="CO829">
            <v>2049.627</v>
          </cell>
          <cell r="CP829">
            <v>1380.45</v>
          </cell>
          <cell r="CQ829">
            <v>1064.9739999999999</v>
          </cell>
          <cell r="CR829">
            <v>26271.129000000001</v>
          </cell>
          <cell r="CS829">
            <v>1271.3720000000001</v>
          </cell>
          <cell r="CT829">
            <v>1422.876</v>
          </cell>
          <cell r="CU829">
            <v>2216.0659999999998</v>
          </cell>
          <cell r="CV829">
            <v>2559.48</v>
          </cell>
          <cell r="CW829">
            <v>2962.7939999999999</v>
          </cell>
          <cell r="CX829">
            <v>3147.63</v>
          </cell>
          <cell r="CY829">
            <v>2849.0239999999999</v>
          </cell>
          <cell r="CZ829">
            <v>2853.7049999999999</v>
          </cell>
          <cell r="DA829">
            <v>2515.44</v>
          </cell>
          <cell r="DB829">
            <v>2039.3969999999999</v>
          </cell>
          <cell r="DC829">
            <v>1373.61</v>
          </cell>
          <cell r="DD829">
            <v>1059.7349999999999</v>
          </cell>
          <cell r="DE829">
            <v>26139.537999999997</v>
          </cell>
          <cell r="DF829">
            <v>1265.0170000000001</v>
          </cell>
          <cell r="DG829">
            <v>1415.7639999999999</v>
          </cell>
          <cell r="DH829">
            <v>2204.9369999999999</v>
          </cell>
          <cell r="DI829">
            <v>2546.6999999999998</v>
          </cell>
          <cell r="DJ829">
            <v>2948.0070000000001</v>
          </cell>
          <cell r="DK829">
            <v>3131.88</v>
          </cell>
          <cell r="DL829">
            <v>2834.7640000000001</v>
          </cell>
          <cell r="DM829">
            <v>2839.3519999999999</v>
          </cell>
          <cell r="DN829">
            <v>2502.9299999999998</v>
          </cell>
          <cell r="DO829">
            <v>2029.105</v>
          </cell>
          <cell r="DP829">
            <v>1366.71</v>
          </cell>
          <cell r="DQ829">
            <v>1054.3720000000001</v>
          </cell>
          <cell r="DR829">
            <v>26008.988000000001</v>
          </cell>
          <cell r="DS829">
            <v>1258.662</v>
          </cell>
          <cell r="DT829">
            <v>1408.68</v>
          </cell>
          <cell r="DU829">
            <v>2193.87</v>
          </cell>
          <cell r="DV829">
            <v>2533.98</v>
          </cell>
          <cell r="DW829">
            <v>2933.2510000000002</v>
          </cell>
          <cell r="DX829">
            <v>3116.28</v>
          </cell>
          <cell r="DY829">
            <v>2820.5659999999998</v>
          </cell>
          <cell r="DZ829">
            <v>2825.2159999999999</v>
          </cell>
          <cell r="EA829">
            <v>2490.39</v>
          </cell>
          <cell r="EB829">
            <v>2019.03</v>
          </cell>
          <cell r="EC829">
            <v>1359.93</v>
          </cell>
          <cell r="ED829">
            <v>1049.133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2">
          <cell r="F832">
            <v>1316.787</v>
          </cell>
          <cell r="G832">
            <v>1473.64</v>
          </cell>
          <cell r="H832">
            <v>2295.116</v>
          </cell>
          <cell r="I832">
            <v>2650.89</v>
          </cell>
          <cell r="J832">
            <v>3068.5970000000002</v>
          </cell>
          <cell r="K832">
            <v>3260.07</v>
          </cell>
          <cell r="L832">
            <v>2950.7660000000001</v>
          </cell>
          <cell r="M832">
            <v>2955.5709999999999</v>
          </cell>
          <cell r="N832">
            <v>2605.3200000000002</v>
          </cell>
          <cell r="O832">
            <v>2112.2469999999998</v>
          </cell>
          <cell r="P832">
            <v>1422.6</v>
          </cell>
          <cell r="Q832">
            <v>1097.5550000000001</v>
          </cell>
          <cell r="R832">
            <v>27073.124</v>
          </cell>
          <cell r="S832">
            <v>1310.2149999999999</v>
          </cell>
          <cell r="T832">
            <v>1466.3040000000001</v>
          </cell>
          <cell r="U832">
            <v>2283.7080000000001</v>
          </cell>
          <cell r="V832">
            <v>2637.63</v>
          </cell>
          <cell r="W832">
            <v>3053.252</v>
          </cell>
          <cell r="X832">
            <v>3243.72</v>
          </cell>
          <cell r="Y832">
            <v>2936.01</v>
          </cell>
          <cell r="Z832">
            <v>2940.8150000000001</v>
          </cell>
          <cell r="AA832">
            <v>2592.3000000000002</v>
          </cell>
          <cell r="AB832">
            <v>2101.614</v>
          </cell>
          <cell r="AC832">
            <v>1415.55</v>
          </cell>
          <cell r="AD832">
            <v>1092.0060000000001</v>
          </cell>
          <cell r="AE832">
            <v>26989.835999999996</v>
          </cell>
          <cell r="AF832">
            <v>1303.6120000000001</v>
          </cell>
          <cell r="AG832">
            <v>1511.0740000000001</v>
          </cell>
          <cell r="AH832">
            <v>2272.2069999999999</v>
          </cell>
          <cell r="AI832">
            <v>2624.52</v>
          </cell>
          <cell r="AJ832">
            <v>3038</v>
          </cell>
          <cell r="AK832">
            <v>3227.55</v>
          </cell>
          <cell r="AL832">
            <v>2921.3159999999998</v>
          </cell>
          <cell r="AM832">
            <v>2926.09</v>
          </cell>
          <cell r="AN832">
            <v>2579.31</v>
          </cell>
          <cell r="AO832">
            <v>2091.136</v>
          </cell>
          <cell r="AP832">
            <v>1408.44</v>
          </cell>
          <cell r="AQ832">
            <v>1086.5809999999999</v>
          </cell>
          <cell r="AR832">
            <v>26803.155999999999</v>
          </cell>
          <cell r="AS832">
            <v>1297.133</v>
          </cell>
          <cell r="AT832">
            <v>1451.7439999999999</v>
          </cell>
          <cell r="AU832">
            <v>2260.8919999999998</v>
          </cell>
          <cell r="AV832">
            <v>2611.38</v>
          </cell>
          <cell r="AW832">
            <v>3022.8409999999999</v>
          </cell>
          <cell r="AX832">
            <v>3211.41</v>
          </cell>
          <cell r="AY832">
            <v>2906.7150000000001</v>
          </cell>
          <cell r="AZ832">
            <v>2911.4580000000001</v>
          </cell>
          <cell r="BA832">
            <v>2566.38</v>
          </cell>
          <cell r="BB832">
            <v>2080.627</v>
          </cell>
          <cell r="BC832">
            <v>1401.42</v>
          </cell>
          <cell r="BD832">
            <v>1081.1559999999999</v>
          </cell>
          <cell r="BE832">
            <v>26668.893</v>
          </cell>
          <cell r="BF832">
            <v>1290.5609999999999</v>
          </cell>
          <cell r="BG832">
            <v>1444.4359999999999</v>
          </cell>
          <cell r="BH832">
            <v>2249.5149999999999</v>
          </cell>
          <cell r="BI832">
            <v>2598.27</v>
          </cell>
          <cell r="BJ832">
            <v>3007.6819999999998</v>
          </cell>
          <cell r="BK832">
            <v>3195.36</v>
          </cell>
          <cell r="BL832">
            <v>2892.2379999999998</v>
          </cell>
          <cell r="BM832">
            <v>2896.9189999999999</v>
          </cell>
          <cell r="BN832">
            <v>2553.5700000000002</v>
          </cell>
          <cell r="BO832">
            <v>2070.2109999999998</v>
          </cell>
          <cell r="BP832">
            <v>1394.4</v>
          </cell>
          <cell r="BQ832">
            <v>1075.731</v>
          </cell>
          <cell r="BR832">
            <v>26535.45</v>
          </cell>
          <cell r="BS832">
            <v>1284.175</v>
          </cell>
          <cell r="BT832">
            <v>1437.212</v>
          </cell>
          <cell r="BU832">
            <v>2238.3240000000001</v>
          </cell>
          <cell r="BV832">
            <v>2585.2800000000002</v>
          </cell>
          <cell r="BW832">
            <v>2992.616</v>
          </cell>
          <cell r="BX832">
            <v>3179.37</v>
          </cell>
          <cell r="BY832">
            <v>2877.6990000000001</v>
          </cell>
          <cell r="BZ832">
            <v>2882.4110000000001</v>
          </cell>
          <cell r="CA832">
            <v>2540.79</v>
          </cell>
          <cell r="CB832">
            <v>2059.857</v>
          </cell>
          <cell r="CC832">
            <v>1387.41</v>
          </cell>
          <cell r="CD832">
            <v>1070.306</v>
          </cell>
          <cell r="CE832">
            <v>26453.876</v>
          </cell>
          <cell r="CF832">
            <v>1277.6959999999999</v>
          </cell>
          <cell r="CG832">
            <v>1481.03</v>
          </cell>
          <cell r="CH832">
            <v>2227.1329999999998</v>
          </cell>
          <cell r="CI832">
            <v>2572.35</v>
          </cell>
          <cell r="CJ832">
            <v>2977.674</v>
          </cell>
          <cell r="CK832">
            <v>3163.47</v>
          </cell>
          <cell r="CL832">
            <v>2863.3150000000001</v>
          </cell>
          <cell r="CM832">
            <v>2868.027</v>
          </cell>
          <cell r="CN832">
            <v>2528.13</v>
          </cell>
          <cell r="CO832">
            <v>2049.627</v>
          </cell>
          <cell r="CP832">
            <v>1380.45</v>
          </cell>
          <cell r="CQ832">
            <v>1064.9739999999999</v>
          </cell>
          <cell r="CR832">
            <v>26271.129000000001</v>
          </cell>
          <cell r="CS832">
            <v>1271.3720000000001</v>
          </cell>
          <cell r="CT832">
            <v>1422.876</v>
          </cell>
          <cell r="CU832">
            <v>2216.0659999999998</v>
          </cell>
          <cell r="CV832">
            <v>2559.48</v>
          </cell>
          <cell r="CW832">
            <v>2962.7939999999999</v>
          </cell>
          <cell r="CX832">
            <v>3147.63</v>
          </cell>
          <cell r="CY832">
            <v>2849.0239999999999</v>
          </cell>
          <cell r="CZ832">
            <v>2853.7049999999999</v>
          </cell>
          <cell r="DA832">
            <v>2515.44</v>
          </cell>
          <cell r="DB832">
            <v>2039.3969999999999</v>
          </cell>
          <cell r="DC832">
            <v>1373.61</v>
          </cell>
          <cell r="DD832">
            <v>1059.7349999999999</v>
          </cell>
          <cell r="DE832">
            <v>26139.537999999997</v>
          </cell>
          <cell r="DF832">
            <v>1265.0170000000001</v>
          </cell>
          <cell r="DG832">
            <v>1415.7639999999999</v>
          </cell>
          <cell r="DH832">
            <v>2204.9369999999999</v>
          </cell>
          <cell r="DI832">
            <v>2546.6999999999998</v>
          </cell>
          <cell r="DJ832">
            <v>2948.0070000000001</v>
          </cell>
          <cell r="DK832">
            <v>3131.88</v>
          </cell>
          <cell r="DL832">
            <v>2834.7640000000001</v>
          </cell>
          <cell r="DM832">
            <v>2839.3519999999999</v>
          </cell>
          <cell r="DN832">
            <v>2502.9299999999998</v>
          </cell>
          <cell r="DO832">
            <v>2029.105</v>
          </cell>
          <cell r="DP832">
            <v>1366.71</v>
          </cell>
          <cell r="DQ832">
            <v>1054.3720000000001</v>
          </cell>
          <cell r="DR832">
            <v>26008.988000000001</v>
          </cell>
          <cell r="DS832">
            <v>1258.662</v>
          </cell>
          <cell r="DT832">
            <v>1408.68</v>
          </cell>
          <cell r="DU832">
            <v>2193.87</v>
          </cell>
          <cell r="DV832">
            <v>2533.98</v>
          </cell>
          <cell r="DW832">
            <v>2933.2510000000002</v>
          </cell>
          <cell r="DX832">
            <v>3116.28</v>
          </cell>
          <cell r="DY832">
            <v>2820.5659999999998</v>
          </cell>
          <cell r="DZ832">
            <v>2825.2159999999999</v>
          </cell>
          <cell r="EA832">
            <v>2490.39</v>
          </cell>
          <cell r="EB832">
            <v>2019.03</v>
          </cell>
          <cell r="EC832">
            <v>1359.93</v>
          </cell>
          <cell r="ED832">
            <v>1049.133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829.57581000000005</v>
          </cell>
          <cell r="G834">
            <v>928.39320000000009</v>
          </cell>
          <cell r="H834">
            <v>1445.92308</v>
          </cell>
          <cell r="I834">
            <v>1670.0607</v>
          </cell>
          <cell r="J834">
            <v>1933.2161100000001</v>
          </cell>
          <cell r="K834">
            <v>2053.8441000000003</v>
          </cell>
          <cell r="L834">
            <v>1858.9825800000001</v>
          </cell>
          <cell r="M834">
            <v>1862.00973</v>
          </cell>
          <cell r="N834">
            <v>1641.3516000000002</v>
          </cell>
          <cell r="O834">
            <v>1330.71561</v>
          </cell>
          <cell r="P834">
            <v>896.23799999999994</v>
          </cell>
          <cell r="Q834">
            <v>691.45965000000001</v>
          </cell>
          <cell r="R834">
            <v>17326.799359999997</v>
          </cell>
          <cell r="S834">
            <v>838.5376</v>
          </cell>
          <cell r="T834">
            <v>938.43456000000003</v>
          </cell>
          <cell r="U834">
            <v>1461.57312</v>
          </cell>
          <cell r="V834">
            <v>1688.0832</v>
          </cell>
          <cell r="W834">
            <v>1954.0812800000001</v>
          </cell>
          <cell r="X834">
            <v>2075.9807999999998</v>
          </cell>
          <cell r="Y834">
            <v>1879.0464000000002</v>
          </cell>
          <cell r="Z834">
            <v>1882.1216000000002</v>
          </cell>
          <cell r="AA834">
            <v>1659.0720000000001</v>
          </cell>
          <cell r="AB834">
            <v>1345.03296</v>
          </cell>
          <cell r="AC834">
            <v>905.952</v>
          </cell>
          <cell r="AD834">
            <v>698.88384000000008</v>
          </cell>
          <cell r="AE834">
            <v>17813.291759999996</v>
          </cell>
          <cell r="AF834">
            <v>860.3839200000001</v>
          </cell>
          <cell r="AG834">
            <v>997.30884000000015</v>
          </cell>
          <cell r="AH834">
            <v>1499.65662</v>
          </cell>
          <cell r="AI834">
            <v>1732.1832000000002</v>
          </cell>
          <cell r="AJ834">
            <v>2005.0800000000002</v>
          </cell>
          <cell r="AK834">
            <v>2130.1830000000004</v>
          </cell>
          <cell r="AL834">
            <v>1928.0685599999999</v>
          </cell>
          <cell r="AM834">
            <v>1931.2194000000002</v>
          </cell>
          <cell r="AN834">
            <v>1702.3446000000001</v>
          </cell>
          <cell r="AO834">
            <v>1380.14976</v>
          </cell>
          <cell r="AP834">
            <v>929.57040000000018</v>
          </cell>
          <cell r="AQ834">
            <v>717.14346</v>
          </cell>
          <cell r="AR834">
            <v>17958.114519999999</v>
          </cell>
          <cell r="AS834">
            <v>869.07911000000013</v>
          </cell>
          <cell r="AT834">
            <v>972.66848000000005</v>
          </cell>
          <cell r="AU834">
            <v>1514.79764</v>
          </cell>
          <cell r="AV834">
            <v>1749.6246000000001</v>
          </cell>
          <cell r="AW834">
            <v>2025.3034700000001</v>
          </cell>
          <cell r="AX834">
            <v>2151.6446999999998</v>
          </cell>
          <cell r="AY834">
            <v>1947.4990500000001</v>
          </cell>
          <cell r="AZ834">
            <v>1950.6768600000003</v>
          </cell>
          <cell r="BA834">
            <v>1719.4746000000002</v>
          </cell>
          <cell r="BB834">
            <v>1394.02009</v>
          </cell>
          <cell r="BC834">
            <v>938.95140000000015</v>
          </cell>
          <cell r="BD834">
            <v>724.37451999999996</v>
          </cell>
          <cell r="BE834">
            <v>18668.225100000003</v>
          </cell>
          <cell r="BF834">
            <v>903.39269999999999</v>
          </cell>
          <cell r="BG834">
            <v>1011.1052000000001</v>
          </cell>
          <cell r="BH834">
            <v>1574.6605</v>
          </cell>
          <cell r="BI834">
            <v>1818.7890000000002</v>
          </cell>
          <cell r="BJ834">
            <v>2105.3773999999999</v>
          </cell>
          <cell r="BK834">
            <v>2236.7520000000004</v>
          </cell>
          <cell r="BL834">
            <v>2024.5666000000001</v>
          </cell>
          <cell r="BM834">
            <v>2027.8433</v>
          </cell>
          <cell r="BN834">
            <v>1787.4990000000003</v>
          </cell>
          <cell r="BO834">
            <v>1449.1477</v>
          </cell>
          <cell r="BP834">
            <v>976.08000000000015</v>
          </cell>
          <cell r="BQ834">
            <v>753.01170000000002</v>
          </cell>
          <cell r="BR834">
            <v>18840.169500000004</v>
          </cell>
          <cell r="BS834">
            <v>911.76425000000006</v>
          </cell>
          <cell r="BT834">
            <v>1020.4205200000001</v>
          </cell>
          <cell r="BU834">
            <v>1589.2100400000002</v>
          </cell>
          <cell r="BV834">
            <v>1835.5488000000003</v>
          </cell>
          <cell r="BW834">
            <v>2124.7573600000001</v>
          </cell>
          <cell r="BX834">
            <v>2257.3527000000004</v>
          </cell>
          <cell r="BY834">
            <v>2043.1662900000003</v>
          </cell>
          <cell r="BZ834">
            <v>2046.5118100000002</v>
          </cell>
          <cell r="CA834">
            <v>1803.9609000000003</v>
          </cell>
          <cell r="CB834">
            <v>1462.4984700000002</v>
          </cell>
          <cell r="CC834">
            <v>985.06110000000012</v>
          </cell>
          <cell r="CD834">
            <v>759.91726000000006</v>
          </cell>
          <cell r="CE834">
            <v>19046.790720000001</v>
          </cell>
          <cell r="CF834">
            <v>919.94112000000007</v>
          </cell>
          <cell r="CG834">
            <v>1066.3416000000002</v>
          </cell>
          <cell r="CH834">
            <v>1603.53576</v>
          </cell>
          <cell r="CI834">
            <v>1852.0920000000001</v>
          </cell>
          <cell r="CJ834">
            <v>2143.9252800000004</v>
          </cell>
          <cell r="CK834">
            <v>2277.6984000000002</v>
          </cell>
          <cell r="CL834">
            <v>2061.5868000000005</v>
          </cell>
          <cell r="CM834">
            <v>2064.9794400000001</v>
          </cell>
          <cell r="CN834">
            <v>1820.2536000000002</v>
          </cell>
          <cell r="CO834">
            <v>1475.7314400000002</v>
          </cell>
          <cell r="CP834">
            <v>993.92400000000021</v>
          </cell>
          <cell r="CQ834">
            <v>766.78128000000004</v>
          </cell>
          <cell r="CR834">
            <v>19440.635460000001</v>
          </cell>
          <cell r="CS834">
            <v>940.81528000000003</v>
          </cell>
          <cell r="CT834">
            <v>1052.92824</v>
          </cell>
          <cell r="CU834">
            <v>1639.8888399999998</v>
          </cell>
          <cell r="CV834">
            <v>1894.0152</v>
          </cell>
          <cell r="CW834">
            <v>2192.46756</v>
          </cell>
          <cell r="CX834">
            <v>2329.2462</v>
          </cell>
          <cell r="CY834">
            <v>2108.2777599999999</v>
          </cell>
          <cell r="CZ834">
            <v>2111.7417</v>
          </cell>
          <cell r="DA834">
            <v>1861.4256</v>
          </cell>
          <cell r="DB834">
            <v>1509.1537799999999</v>
          </cell>
          <cell r="DC834">
            <v>1016.4713999999999</v>
          </cell>
          <cell r="DD834">
            <v>784.20389999999986</v>
          </cell>
          <cell r="DE834">
            <v>19866.048879999998</v>
          </cell>
          <cell r="DF834">
            <v>961.4129200000001</v>
          </cell>
          <cell r="DG834">
            <v>1075.98064</v>
          </cell>
          <cell r="DH834">
            <v>1675.7521199999999</v>
          </cell>
          <cell r="DI834">
            <v>1935.492</v>
          </cell>
          <cell r="DJ834">
            <v>2240.4853200000002</v>
          </cell>
          <cell r="DK834">
            <v>2380.2288000000003</v>
          </cell>
          <cell r="DL834">
            <v>2154.4206400000003</v>
          </cell>
          <cell r="DM834">
            <v>2157.9075199999997</v>
          </cell>
          <cell r="DN834">
            <v>1902.2267999999999</v>
          </cell>
          <cell r="DO834">
            <v>1542.1197999999999</v>
          </cell>
          <cell r="DP834">
            <v>1038.6996000000001</v>
          </cell>
          <cell r="DQ834">
            <v>801.32272000000012</v>
          </cell>
          <cell r="DR834">
            <v>20287.01064</v>
          </cell>
          <cell r="DS834">
            <v>981.75636000000009</v>
          </cell>
          <cell r="DT834">
            <v>1098.7704000000001</v>
          </cell>
          <cell r="DU834">
            <v>1711.2185999999999</v>
          </cell>
          <cell r="DV834">
            <v>1976.5044</v>
          </cell>
          <cell r="DW834">
            <v>2287.9357800000002</v>
          </cell>
          <cell r="DX834">
            <v>2430.6984000000002</v>
          </cell>
          <cell r="DY834">
            <v>2200.0414799999999</v>
          </cell>
          <cell r="DZ834">
            <v>2203.6684799999998</v>
          </cell>
          <cell r="EA834">
            <v>1942.5041999999999</v>
          </cell>
          <cell r="EB834">
            <v>1574.8434</v>
          </cell>
          <cell r="EC834">
            <v>1060.7454</v>
          </cell>
          <cell r="ED834">
            <v>818.32374000000004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-5.3799918663237634E-3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-3.2963131560549641E-2</v>
          </cell>
          <cell r="L845">
            <v>-1.1354478003500645E-2</v>
          </cell>
          <cell r="M845">
            <v>-1.4511995812945599E-2</v>
          </cell>
          <cell r="N845">
            <v>-3.2549745262357987E-3</v>
          </cell>
          <cell r="O845">
            <v>0</v>
          </cell>
          <cell r="P845">
            <v>0</v>
          </cell>
          <cell r="Q845">
            <v>6.7779878224669687E-3</v>
          </cell>
          <cell r="R845">
            <v>1.2892284100369356E-2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6.0594242010047594E-2</v>
          </cell>
          <cell r="Z845">
            <v>3.4712306563395856E-2</v>
          </cell>
          <cell r="AA845">
            <v>5.940086063098704E-2</v>
          </cell>
          <cell r="AB845">
            <v>0</v>
          </cell>
          <cell r="AC845">
            <v>0</v>
          </cell>
          <cell r="AD845">
            <v>0</v>
          </cell>
          <cell r="AE845">
            <v>6.1999824680978088E-2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0.61983821713000253</v>
          </cell>
          <cell r="AM845">
            <v>0.12415967904173542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7.2100856950330083E-3</v>
          </cell>
          <cell r="AS845">
            <v>3.2492231067596578E-2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-3.3478938881579268E-3</v>
          </cell>
          <cell r="BA845">
            <v>0</v>
          </cell>
          <cell r="BB845">
            <v>0</v>
          </cell>
          <cell r="BC845">
            <v>6.219770866793084E-2</v>
          </cell>
          <cell r="BD845">
            <v>-4.8210175069627326E-3</v>
          </cell>
          <cell r="BE845">
            <v>-2.03045233450041E-2</v>
          </cell>
          <cell r="BF845">
            <v>3.5211415222669018E-2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-0.3552980855458614</v>
          </cell>
          <cell r="BN845">
            <v>8.0034694224419667E-2</v>
          </cell>
          <cell r="BO845">
            <v>0</v>
          </cell>
          <cell r="BP845">
            <v>-6.0921551483232861E-3</v>
          </cell>
          <cell r="BQ845">
            <v>2.4898511070396978E-3</v>
          </cell>
          <cell r="BR845">
            <v>7.9429259064127677E-3</v>
          </cell>
          <cell r="BS845">
            <v>6.3100678858340586E-2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-0.12522845575082897</v>
          </cell>
          <cell r="CA845">
            <v>0.158269285971123</v>
          </cell>
          <cell r="CB845">
            <v>0</v>
          </cell>
          <cell r="CC845">
            <v>-7.4366184760492615E-3</v>
          </cell>
          <cell r="CD845">
            <v>6.6102202743820726E-3</v>
          </cell>
          <cell r="CE845">
            <v>1.5060154025216654E-2</v>
          </cell>
          <cell r="CF845">
            <v>0.1181168068572056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-2.4629838697162398E-2</v>
          </cell>
          <cell r="CM845">
            <v>-8.6004742606249351E-4</v>
          </cell>
          <cell r="CN845">
            <v>6.7880095389661221E-2</v>
          </cell>
          <cell r="CO845">
            <v>0</v>
          </cell>
          <cell r="CP845">
            <v>2.0912804161593357E-2</v>
          </cell>
          <cell r="CQ845">
            <v>-6.9797198263543692E-4</v>
          </cell>
          <cell r="CR845">
            <v>-0.9666815270422866</v>
          </cell>
          <cell r="CS845">
            <v>9.5864990223816449E-2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-4.6622370334194585E-2</v>
          </cell>
          <cell r="CY845">
            <v>3.069467386509217E-2</v>
          </cell>
          <cell r="CZ845">
            <v>-10.538730413133056</v>
          </cell>
          <cell r="DA845">
            <v>-1.1814394739591734</v>
          </cell>
          <cell r="DB845">
            <v>0</v>
          </cell>
          <cell r="DC845">
            <v>2.3760925169852953E-2</v>
          </cell>
          <cell r="DD845">
            <v>1.6293343660208848E-2</v>
          </cell>
          <cell r="DE845">
            <v>2.6152809699931723E-2</v>
          </cell>
          <cell r="DF845">
            <v>7.5179605294074747E-2</v>
          </cell>
          <cell r="DG845">
            <v>-1.4156057346443873E-2</v>
          </cell>
          <cell r="DH845">
            <v>0</v>
          </cell>
          <cell r="DI845">
            <v>0</v>
          </cell>
          <cell r="DJ845">
            <v>0</v>
          </cell>
          <cell r="DK845">
            <v>0.19323373392068177</v>
          </cell>
          <cell r="DL845">
            <v>2.9916705493420181E-3</v>
          </cell>
          <cell r="DM845">
            <v>-0.19912818461270376</v>
          </cell>
          <cell r="DN845">
            <v>0.21834001937092751</v>
          </cell>
          <cell r="DO845">
            <v>0</v>
          </cell>
          <cell r="DP845">
            <v>2.4431291435639935E-2</v>
          </cell>
          <cell r="DQ845">
            <v>1.2941637787655225E-2</v>
          </cell>
          <cell r="DR845">
            <v>2.8416653175806772E-2</v>
          </cell>
          <cell r="DS845">
            <v>5.5492116588048646E-2</v>
          </cell>
          <cell r="DT845">
            <v>-2.9397986953156874E-3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6.8704758995252746E-3</v>
          </cell>
          <cell r="DZ845">
            <v>-1.9825996023925541E-4</v>
          </cell>
          <cell r="EA845">
            <v>0.24014296873993146</v>
          </cell>
          <cell r="EB845">
            <v>1.0172236411243318E-3</v>
          </cell>
          <cell r="EC845">
            <v>3.8254766172581611E-2</v>
          </cell>
          <cell r="ED845">
            <v>2.3603457240284342E-3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5.071104361752532E-2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2.6507627054138255E-3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3.1809152464965962E-2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2.840554085638658E-3</v>
          </cell>
          <cell r="AF849">
            <v>-5.7937751255394687E-3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3.9880424153203364E-2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1.0912015800118358E-2</v>
          </cell>
          <cell r="AS849">
            <v>-9.0864353761048733E-3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7.2018617076260227E-2</v>
          </cell>
          <cell r="BA849">
            <v>1.0631480701547957E-2</v>
          </cell>
          <cell r="BB849">
            <v>0</v>
          </cell>
          <cell r="BC849">
            <v>0</v>
          </cell>
          <cell r="BD849">
            <v>5.7380527199718756E-2</v>
          </cell>
          <cell r="BE849">
            <v>1.5315287271633338E-2</v>
          </cell>
          <cell r="BF849">
            <v>-7.5072981466703936E-3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7.5741644218574322E-2</v>
          </cell>
          <cell r="BN849">
            <v>5.2546428581720761E-2</v>
          </cell>
          <cell r="BO849">
            <v>2.3163661750210451E-2</v>
          </cell>
          <cell r="BP849">
            <v>-1.5116389148985832E-3</v>
          </cell>
          <cell r="BQ849">
            <v>4.1350649770663495E-2</v>
          </cell>
          <cell r="BR849">
            <v>1.4818439542338524E-2</v>
          </cell>
          <cell r="BS849">
            <v>-6.426384896847992E-3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7.803195746049596E-2</v>
          </cell>
          <cell r="CA849">
            <v>3.8962698332376533E-2</v>
          </cell>
          <cell r="CB849">
            <v>2.7162602870227204E-2</v>
          </cell>
          <cell r="CC849">
            <v>9.2730026082890049E-3</v>
          </cell>
          <cell r="CD849">
            <v>3.0817398133521579E-2</v>
          </cell>
          <cell r="CE849">
            <v>2.2873709253087071E-2</v>
          </cell>
          <cell r="CF849">
            <v>-9.6641027687738301E-3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8.3422682642819268E-2</v>
          </cell>
          <cell r="CM849">
            <v>6.8969344986818726E-2</v>
          </cell>
          <cell r="CN849">
            <v>2.3807613231934255E-2</v>
          </cell>
          <cell r="CO849">
            <v>4.9833969392949484E-2</v>
          </cell>
          <cell r="CP849">
            <v>-5.5952480636278779E-5</v>
          </cell>
          <cell r="CQ849">
            <v>5.8170956031929677E-2</v>
          </cell>
          <cell r="CR849">
            <v>2.2532976041951258E-2</v>
          </cell>
          <cell r="CS849">
            <v>9.1911117606109372E-3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7.5004032483718674E-2</v>
          </cell>
          <cell r="CZ849">
            <v>6.0390148520845344E-2</v>
          </cell>
          <cell r="DA849">
            <v>8.0159808226234475E-3</v>
          </cell>
          <cell r="DB849">
            <v>5.857930855356841E-2</v>
          </cell>
          <cell r="DC849">
            <v>1.1263835755030982E-3</v>
          </cell>
          <cell r="DD849">
            <v>5.8088746786577161E-2</v>
          </cell>
          <cell r="DE849">
            <v>2.4197413117892808E-2</v>
          </cell>
          <cell r="DF849">
            <v>-1.1738317208131122E-2</v>
          </cell>
          <cell r="DG849">
            <v>2.1736699963039285E-2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8.6062032559375723E-2</v>
          </cell>
          <cell r="DM849">
            <v>9.9188123321802379E-2</v>
          </cell>
          <cell r="DN849">
            <v>-6.0573834931858528E-3</v>
          </cell>
          <cell r="DO849">
            <v>5.7582418014327175E-2</v>
          </cell>
          <cell r="DP849">
            <v>-2.9946007683676612E-3</v>
          </cell>
          <cell r="DQ849">
            <v>4.6589985025814684E-2</v>
          </cell>
          <cell r="DR849">
            <v>2.4343007711156162E-2</v>
          </cell>
          <cell r="DS849">
            <v>-4.2590135641766835E-3</v>
          </cell>
          <cell r="DT849">
            <v>3.069738361052643E-2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7.2485529012524808E-2</v>
          </cell>
          <cell r="DZ849">
            <v>0.13579764380019554</v>
          </cell>
          <cell r="EA849">
            <v>2.2165036545089833E-3</v>
          </cell>
          <cell r="EB849">
            <v>2.9817495357065127E-2</v>
          </cell>
          <cell r="EC849">
            <v>-1.5122968746723586E-3</v>
          </cell>
          <cell r="ED849">
            <v>2.6872847537873668E-2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829.57580999999482</v>
          </cell>
          <cell r="G860">
            <v>928.39320000000589</v>
          </cell>
          <cell r="H860">
            <v>1445.9230799999932</v>
          </cell>
          <cell r="I860">
            <v>1670.0607000000018</v>
          </cell>
          <cell r="J860">
            <v>1933.2161099999939</v>
          </cell>
          <cell r="K860">
            <v>2053.8441000000021</v>
          </cell>
          <cell r="L860">
            <v>1858.9825799999962</v>
          </cell>
          <cell r="M860">
            <v>1862.0097300000052</v>
          </cell>
          <cell r="N860">
            <v>1641.3515999999945</v>
          </cell>
          <cell r="O860">
            <v>1330.7156099999993</v>
          </cell>
          <cell r="P860">
            <v>896.23799999999756</v>
          </cell>
          <cell r="Q860">
            <v>691.45965000000433</v>
          </cell>
          <cell r="R860">
            <v>17326.79935999983</v>
          </cell>
          <cell r="S860">
            <v>838.53759999999602</v>
          </cell>
          <cell r="T860">
            <v>938.43455999999424</v>
          </cell>
          <cell r="U860">
            <v>1461.5731200000009</v>
          </cell>
          <cell r="V860">
            <v>1688.0831999999937</v>
          </cell>
          <cell r="W860">
            <v>1954.0812799999985</v>
          </cell>
          <cell r="X860">
            <v>2075.9808000000048</v>
          </cell>
          <cell r="Y860">
            <v>1879.0464000000065</v>
          </cell>
          <cell r="Z860">
            <v>1882.1215999999986</v>
          </cell>
          <cell r="AA860">
            <v>1659.0720000000001</v>
          </cell>
          <cell r="AB860">
            <v>1345.0329599999968</v>
          </cell>
          <cell r="AC860">
            <v>905.95199999999022</v>
          </cell>
          <cell r="AD860">
            <v>698.88383999999496</v>
          </cell>
          <cell r="AE860">
            <v>17813.291759999935</v>
          </cell>
          <cell r="AF860">
            <v>860.38392000000749</v>
          </cell>
          <cell r="AG860">
            <v>997.30883999998332</v>
          </cell>
          <cell r="AH860">
            <v>1499.6566199999943</v>
          </cell>
          <cell r="AI860">
            <v>1732.1831999999995</v>
          </cell>
          <cell r="AJ860">
            <v>2005.0799999999872</v>
          </cell>
          <cell r="AK860">
            <v>2130.18299999999</v>
          </cell>
          <cell r="AL860">
            <v>1928.0685599999997</v>
          </cell>
          <cell r="AM860">
            <v>1931.2194000000018</v>
          </cell>
          <cell r="AN860">
            <v>1702.3445999999967</v>
          </cell>
          <cell r="AO860">
            <v>1380.1497600000002</v>
          </cell>
          <cell r="AP860">
            <v>929.57040000002598</v>
          </cell>
          <cell r="AQ860">
            <v>717.14345999999205</v>
          </cell>
          <cell r="AR860">
            <v>17958.114520000294</v>
          </cell>
          <cell r="AS860">
            <v>869.0791100000497</v>
          </cell>
          <cell r="AT860">
            <v>972.668479999993</v>
          </cell>
          <cell r="AU860">
            <v>1514.7976400000043</v>
          </cell>
          <cell r="AV860">
            <v>1749.624599999981</v>
          </cell>
          <cell r="AW860">
            <v>2025.3034700000426</v>
          </cell>
          <cell r="AX860">
            <v>2151.6447000000044</v>
          </cell>
          <cell r="AY860">
            <v>1947.499049999984</v>
          </cell>
          <cell r="AZ860">
            <v>1950.6768600000069</v>
          </cell>
          <cell r="BA860">
            <v>1719.4746000000741</v>
          </cell>
          <cell r="BB860">
            <v>1394.0200900000054</v>
          </cell>
          <cell r="BC860">
            <v>938.95140000001993</v>
          </cell>
          <cell r="BD860">
            <v>724.37452000007033</v>
          </cell>
          <cell r="BE860">
            <v>18668.225100000389</v>
          </cell>
          <cell r="BF860">
            <v>903.39269999996759</v>
          </cell>
          <cell r="BG860">
            <v>1011.1051999998745</v>
          </cell>
          <cell r="BH860">
            <v>1574.6604999999981</v>
          </cell>
          <cell r="BI860">
            <v>1818.7889999999898</v>
          </cell>
          <cell r="BJ860">
            <v>2105.3773999999976</v>
          </cell>
          <cell r="BK860">
            <v>2236.7519999999786</v>
          </cell>
          <cell r="BL860">
            <v>2024.5666000000201</v>
          </cell>
          <cell r="BM860">
            <v>2027.8433000000077</v>
          </cell>
          <cell r="BN860">
            <v>1787.4989999999525</v>
          </cell>
          <cell r="BO860">
            <v>1449.1476999999722</v>
          </cell>
          <cell r="BP860">
            <v>976.08000000007451</v>
          </cell>
          <cell r="BQ860">
            <v>753.01169999991544</v>
          </cell>
          <cell r="BR860">
            <v>18840.169500000775</v>
          </cell>
          <cell r="BS860">
            <v>911.76425000000745</v>
          </cell>
          <cell r="BT860">
            <v>1020.4205200000433</v>
          </cell>
          <cell r="BU860">
            <v>1589.2100399999181</v>
          </cell>
          <cell r="BV860">
            <v>1835.5487999999896</v>
          </cell>
          <cell r="BW860">
            <v>2124.7573599999887</v>
          </cell>
          <cell r="BX860">
            <v>2257.3526999999885</v>
          </cell>
          <cell r="BY860">
            <v>2043.1662900000229</v>
          </cell>
          <cell r="BZ860">
            <v>2046.5118099999963</v>
          </cell>
          <cell r="CA860">
            <v>1803.9609000000055</v>
          </cell>
          <cell r="CB860">
            <v>1462.4984699999914</v>
          </cell>
          <cell r="CC860">
            <v>985.0610999999335</v>
          </cell>
          <cell r="CD860">
            <v>759.91726000001654</v>
          </cell>
          <cell r="CE860">
            <v>19046.790719999932</v>
          </cell>
          <cell r="CF860">
            <v>919.94111999985762</v>
          </cell>
          <cell r="CG860">
            <v>1066.341599999927</v>
          </cell>
          <cell r="CH860">
            <v>1603.5357599998824</v>
          </cell>
          <cell r="CI860">
            <v>1852.0920000000042</v>
          </cell>
          <cell r="CJ860">
            <v>2143.9252800000249</v>
          </cell>
          <cell r="CK860">
            <v>2277.6983999999939</v>
          </cell>
          <cell r="CL860">
            <v>2061.58679999999</v>
          </cell>
          <cell r="CM860">
            <v>2064.9794400000246</v>
          </cell>
          <cell r="CN860">
            <v>1820.2535999999964</v>
          </cell>
          <cell r="CO860">
            <v>1475.7314400000032</v>
          </cell>
          <cell r="CP860">
            <v>993.92399999988265</v>
          </cell>
          <cell r="CQ860">
            <v>766.7812799999956</v>
          </cell>
          <cell r="CR860">
            <v>19440.635459999554</v>
          </cell>
          <cell r="CS860">
            <v>940.8152799999807</v>
          </cell>
          <cell r="CT860">
            <v>1052.9282399999211</v>
          </cell>
          <cell r="CU860">
            <v>1639.8888399999123</v>
          </cell>
          <cell r="CV860">
            <v>1894.0152000000235</v>
          </cell>
          <cell r="CW860">
            <v>2192.4675600000191</v>
          </cell>
          <cell r="CX860">
            <v>2329.2461999999941</v>
          </cell>
          <cell r="CY860">
            <v>2108.2777600000263</v>
          </cell>
          <cell r="CZ860">
            <v>2111.7417000000132</v>
          </cell>
          <cell r="DA860">
            <v>1861.4255999999586</v>
          </cell>
          <cell r="DB860">
            <v>1509.1537799999933</v>
          </cell>
          <cell r="DC860">
            <v>1016.4713999999221</v>
          </cell>
          <cell r="DD860">
            <v>784.20389999996405</v>
          </cell>
          <cell r="DE860">
            <v>19866.048879999667</v>
          </cell>
          <cell r="DF860">
            <v>961.41291999979876</v>
          </cell>
          <cell r="DG860">
            <v>1075.9806399999652</v>
          </cell>
          <cell r="DH860">
            <v>1675.752119999961</v>
          </cell>
          <cell r="DI860">
            <v>1935.4920000000275</v>
          </cell>
          <cell r="DJ860">
            <v>2240.4853199999779</v>
          </cell>
          <cell r="DK860">
            <v>2380.2287999999826</v>
          </cell>
          <cell r="DL860">
            <v>2154.4206400000257</v>
          </cell>
          <cell r="DM860">
            <v>2157.9075200000079</v>
          </cell>
          <cell r="DN860">
            <v>1902.2268000000622</v>
          </cell>
          <cell r="DO860">
            <v>1542.1197999999858</v>
          </cell>
          <cell r="DP860">
            <v>1038.6995999999344</v>
          </cell>
          <cell r="DQ860">
            <v>801.32271999993827</v>
          </cell>
          <cell r="DR860">
            <v>20287.010639999993</v>
          </cell>
          <cell r="DS860">
            <v>981.7563599999994</v>
          </cell>
          <cell r="DT860">
            <v>1098.7704000000376</v>
          </cell>
          <cell r="DU860">
            <v>1711.218600000022</v>
          </cell>
          <cell r="DV860">
            <v>1976.5043999999762</v>
          </cell>
          <cell r="DW860">
            <v>2287.9357799999416</v>
          </cell>
          <cell r="DX860">
            <v>2430.6983999999939</v>
          </cell>
          <cell r="DY860">
            <v>2200.0414800000144</v>
          </cell>
          <cell r="DZ860">
            <v>2203.668479999993</v>
          </cell>
          <cell r="EA860">
            <v>1942.5042000000249</v>
          </cell>
          <cell r="EB860">
            <v>1574.8434000000125</v>
          </cell>
          <cell r="EC860">
            <v>1060.7454000000143</v>
          </cell>
          <cell r="ED860">
            <v>818.32374000002164</v>
          </cell>
        </row>
        <row r="862">
          <cell r="A862" t="str">
            <v>Additional Fixed Costs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6">
          <cell r="A876" t="str">
            <v>Special Sales For Resale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0.01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-0.01</v>
          </cell>
          <cell r="S901">
            <v>0</v>
          </cell>
          <cell r="T901">
            <v>-0.01</v>
          </cell>
          <cell r="U901">
            <v>-0.06</v>
          </cell>
          <cell r="V901">
            <v>-0.01</v>
          </cell>
          <cell r="W901">
            <v>0</v>
          </cell>
          <cell r="X901">
            <v>-0.01</v>
          </cell>
          <cell r="Y901">
            <v>0</v>
          </cell>
          <cell r="Z901">
            <v>0.01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-0.01</v>
          </cell>
          <cell r="AF901">
            <v>0</v>
          </cell>
          <cell r="AG901">
            <v>0</v>
          </cell>
          <cell r="AH901">
            <v>-0.04</v>
          </cell>
          <cell r="AI901">
            <v>0</v>
          </cell>
          <cell r="AJ901">
            <v>0</v>
          </cell>
          <cell r="AK901">
            <v>-0.01</v>
          </cell>
          <cell r="AL901">
            <v>-0.01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-0.01</v>
          </cell>
          <cell r="AV901">
            <v>0</v>
          </cell>
          <cell r="AW901">
            <v>-0.01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-0.01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-0.02</v>
          </cell>
          <cell r="BW901">
            <v>-0.01</v>
          </cell>
          <cell r="BX901">
            <v>-0.01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-0.02</v>
          </cell>
          <cell r="CI901">
            <v>-0.03</v>
          </cell>
          <cell r="CJ901">
            <v>0</v>
          </cell>
          <cell r="CK901">
            <v>0</v>
          </cell>
          <cell r="CL901">
            <v>-0.01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-0.01</v>
          </cell>
          <cell r="CV901">
            <v>0.06</v>
          </cell>
          <cell r="CW901">
            <v>-0.01</v>
          </cell>
          <cell r="CX901">
            <v>-0.01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-0.01</v>
          </cell>
          <cell r="DF901">
            <v>-0.01</v>
          </cell>
          <cell r="DG901">
            <v>-0.01</v>
          </cell>
          <cell r="DH901">
            <v>-0.03</v>
          </cell>
          <cell r="DI901">
            <v>-0.04</v>
          </cell>
          <cell r="DJ901">
            <v>-0.01</v>
          </cell>
          <cell r="DK901">
            <v>-0.01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-0.02</v>
          </cell>
          <cell r="DU901">
            <v>-0.02</v>
          </cell>
          <cell r="DV901">
            <v>-0.01</v>
          </cell>
          <cell r="DW901">
            <v>0</v>
          </cell>
          <cell r="DX901">
            <v>0</v>
          </cell>
          <cell r="DY901">
            <v>-0.01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-0.01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-0.01</v>
          </cell>
          <cell r="T902">
            <v>0</v>
          </cell>
          <cell r="U902">
            <v>-0.01</v>
          </cell>
          <cell r="V902">
            <v>0</v>
          </cell>
          <cell r="W902">
            <v>-0.01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-0.01</v>
          </cell>
          <cell r="AG902">
            <v>0</v>
          </cell>
          <cell r="AH902">
            <v>0</v>
          </cell>
          <cell r="AI902">
            <v>-0.03</v>
          </cell>
          <cell r="AJ902">
            <v>-0.01</v>
          </cell>
          <cell r="AK902">
            <v>-0.01</v>
          </cell>
          <cell r="AL902">
            <v>-0.01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-0.01</v>
          </cell>
          <cell r="AS902">
            <v>0</v>
          </cell>
          <cell r="AT902">
            <v>-0.01</v>
          </cell>
          <cell r="AU902">
            <v>0</v>
          </cell>
          <cell r="AV902">
            <v>-0.02</v>
          </cell>
          <cell r="AW902">
            <v>-0.01</v>
          </cell>
          <cell r="AX902">
            <v>-0.01</v>
          </cell>
          <cell r="AY902">
            <v>0</v>
          </cell>
          <cell r="AZ902">
            <v>0</v>
          </cell>
          <cell r="BA902">
            <v>0</v>
          </cell>
          <cell r="BB902">
            <v>-0.02</v>
          </cell>
          <cell r="BC902">
            <v>0</v>
          </cell>
          <cell r="BD902">
            <v>0</v>
          </cell>
          <cell r="BE902">
            <v>-0.01</v>
          </cell>
          <cell r="BF902">
            <v>0</v>
          </cell>
          <cell r="BG902">
            <v>-0.01</v>
          </cell>
          <cell r="BH902">
            <v>0</v>
          </cell>
          <cell r="BI902">
            <v>-0.02</v>
          </cell>
          <cell r="BJ902">
            <v>-0.01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-0.02</v>
          </cell>
          <cell r="BP902">
            <v>0</v>
          </cell>
          <cell r="BQ902">
            <v>0</v>
          </cell>
          <cell r="BR902">
            <v>-0.01</v>
          </cell>
          <cell r="BS902">
            <v>0</v>
          </cell>
          <cell r="BT902">
            <v>0</v>
          </cell>
          <cell r="BU902">
            <v>-0.03</v>
          </cell>
          <cell r="BV902">
            <v>-0.02</v>
          </cell>
          <cell r="BW902">
            <v>-0.01</v>
          </cell>
          <cell r="BX902">
            <v>0</v>
          </cell>
          <cell r="BY902">
            <v>-0.01</v>
          </cell>
          <cell r="BZ902">
            <v>0</v>
          </cell>
          <cell r="CA902">
            <v>0</v>
          </cell>
          <cell r="CB902">
            <v>-0.02</v>
          </cell>
          <cell r="CC902">
            <v>0</v>
          </cell>
          <cell r="CD902">
            <v>0</v>
          </cell>
          <cell r="CE902">
            <v>-0.01</v>
          </cell>
          <cell r="CF902">
            <v>0</v>
          </cell>
          <cell r="CG902">
            <v>-0.01</v>
          </cell>
          <cell r="CH902">
            <v>-0.05</v>
          </cell>
          <cell r="CI902">
            <v>-0.02</v>
          </cell>
          <cell r="CJ902">
            <v>-0.01</v>
          </cell>
          <cell r="CK902">
            <v>0</v>
          </cell>
          <cell r="CL902">
            <v>0</v>
          </cell>
          <cell r="CM902">
            <v>0</v>
          </cell>
          <cell r="CN902">
            <v>-0.01</v>
          </cell>
          <cell r="CO902">
            <v>-0.02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-0.01</v>
          </cell>
          <cell r="CU902">
            <v>0</v>
          </cell>
          <cell r="CV902">
            <v>-0.02</v>
          </cell>
          <cell r="CW902">
            <v>-0.01</v>
          </cell>
          <cell r="CX902">
            <v>0</v>
          </cell>
          <cell r="CY902">
            <v>-0.01</v>
          </cell>
          <cell r="CZ902">
            <v>-0.03</v>
          </cell>
          <cell r="DA902">
            <v>0.04</v>
          </cell>
          <cell r="DB902">
            <v>-0.01</v>
          </cell>
          <cell r="DC902">
            <v>0</v>
          </cell>
          <cell r="DD902">
            <v>0</v>
          </cell>
          <cell r="DE902">
            <v>-0.01</v>
          </cell>
          <cell r="DF902">
            <v>-0.01</v>
          </cell>
          <cell r="DG902">
            <v>-0.01</v>
          </cell>
          <cell r="DH902">
            <v>-0.01</v>
          </cell>
          <cell r="DI902">
            <v>-0.01</v>
          </cell>
          <cell r="DJ902">
            <v>-0.02</v>
          </cell>
          <cell r="DK902">
            <v>-0.01</v>
          </cell>
          <cell r="DL902">
            <v>-0.01</v>
          </cell>
          <cell r="DM902">
            <v>0</v>
          </cell>
          <cell r="DN902">
            <v>0</v>
          </cell>
          <cell r="DO902">
            <v>-0.01</v>
          </cell>
          <cell r="DP902">
            <v>0</v>
          </cell>
          <cell r="DQ902">
            <v>0</v>
          </cell>
          <cell r="DR902">
            <v>-0.01</v>
          </cell>
          <cell r="DS902">
            <v>-0.01</v>
          </cell>
          <cell r="DT902">
            <v>-0.01</v>
          </cell>
          <cell r="DU902">
            <v>0</v>
          </cell>
          <cell r="DV902">
            <v>-0.02</v>
          </cell>
          <cell r="DW902">
            <v>-0.01</v>
          </cell>
          <cell r="DX902">
            <v>0</v>
          </cell>
          <cell r="DY902">
            <v>0</v>
          </cell>
          <cell r="DZ902">
            <v>0</v>
          </cell>
          <cell r="EA902">
            <v>-0.01</v>
          </cell>
          <cell r="EB902">
            <v>-0.02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-0.01</v>
          </cell>
          <cell r="I903">
            <v>0</v>
          </cell>
          <cell r="J903">
            <v>0</v>
          </cell>
          <cell r="K903">
            <v>0</v>
          </cell>
          <cell r="L903">
            <v>-0.01</v>
          </cell>
          <cell r="M903">
            <v>0</v>
          </cell>
          <cell r="N903">
            <v>-0.01</v>
          </cell>
          <cell r="O903">
            <v>-0.02</v>
          </cell>
          <cell r="P903">
            <v>0</v>
          </cell>
          <cell r="Q903">
            <v>-0.01</v>
          </cell>
          <cell r="R903">
            <v>-0.01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-0.02</v>
          </cell>
          <cell r="X903">
            <v>-0.03</v>
          </cell>
          <cell r="Y903">
            <v>0</v>
          </cell>
          <cell r="Z903">
            <v>0</v>
          </cell>
          <cell r="AA903">
            <v>0</v>
          </cell>
          <cell r="AB903">
            <v>-0.02</v>
          </cell>
          <cell r="AC903">
            <v>-0.01</v>
          </cell>
          <cell r="AD903">
            <v>-0.01</v>
          </cell>
          <cell r="AE903">
            <v>-0.03</v>
          </cell>
          <cell r="AF903">
            <v>0</v>
          </cell>
          <cell r="AG903">
            <v>-0.01</v>
          </cell>
          <cell r="AH903">
            <v>0</v>
          </cell>
          <cell r="AI903">
            <v>-0.01</v>
          </cell>
          <cell r="AJ903">
            <v>-0.02</v>
          </cell>
          <cell r="AK903">
            <v>-0.06</v>
          </cell>
          <cell r="AL903">
            <v>-0.01</v>
          </cell>
          <cell r="AM903">
            <v>0</v>
          </cell>
          <cell r="AN903">
            <v>0</v>
          </cell>
          <cell r="AO903">
            <v>-0.01</v>
          </cell>
          <cell r="AP903">
            <v>0</v>
          </cell>
          <cell r="AQ903">
            <v>-0.03</v>
          </cell>
          <cell r="AR903">
            <v>-0.03</v>
          </cell>
          <cell r="AS903">
            <v>0</v>
          </cell>
          <cell r="AT903">
            <v>-0.01</v>
          </cell>
          <cell r="AU903">
            <v>-0.04</v>
          </cell>
          <cell r="AV903">
            <v>-0.01</v>
          </cell>
          <cell r="AW903">
            <v>-0.01</v>
          </cell>
          <cell r="AX903">
            <v>-0.02</v>
          </cell>
          <cell r="AY903">
            <v>-0.03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-0.03</v>
          </cell>
          <cell r="BE903">
            <v>-0.02</v>
          </cell>
          <cell r="BF903">
            <v>0</v>
          </cell>
          <cell r="BG903">
            <v>-0.01</v>
          </cell>
          <cell r="BH903">
            <v>-0.04</v>
          </cell>
          <cell r="BI903">
            <v>-0.03</v>
          </cell>
          <cell r="BJ903">
            <v>-0.02</v>
          </cell>
          <cell r="BK903">
            <v>-0.03</v>
          </cell>
          <cell r="BL903">
            <v>-0.03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-0.02</v>
          </cell>
          <cell r="BR903">
            <v>-0.02</v>
          </cell>
          <cell r="BS903">
            <v>0</v>
          </cell>
          <cell r="BT903">
            <v>-0.01</v>
          </cell>
          <cell r="BU903">
            <v>-0.06</v>
          </cell>
          <cell r="BV903">
            <v>-0.01</v>
          </cell>
          <cell r="BW903">
            <v>-0.02</v>
          </cell>
          <cell r="BX903">
            <v>-0.02</v>
          </cell>
          <cell r="BY903">
            <v>-0.02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-0.03</v>
          </cell>
          <cell r="CE903">
            <v>-0.02</v>
          </cell>
          <cell r="CF903">
            <v>0</v>
          </cell>
          <cell r="CG903">
            <v>-0.01</v>
          </cell>
          <cell r="CH903">
            <v>-0.03</v>
          </cell>
          <cell r="CI903">
            <v>-0.04</v>
          </cell>
          <cell r="CJ903">
            <v>-0.01</v>
          </cell>
          <cell r="CK903">
            <v>-0.01</v>
          </cell>
          <cell r="CL903">
            <v>-0.02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-0.03</v>
          </cell>
          <cell r="CR903">
            <v>-0.02</v>
          </cell>
          <cell r="CS903">
            <v>0</v>
          </cell>
          <cell r="CT903">
            <v>-0.01</v>
          </cell>
          <cell r="CU903">
            <v>-0.03</v>
          </cell>
          <cell r="CV903">
            <v>-0.05</v>
          </cell>
          <cell r="CW903">
            <v>0</v>
          </cell>
          <cell r="CX903">
            <v>-0.01</v>
          </cell>
          <cell r="CY903">
            <v>-0.02</v>
          </cell>
          <cell r="CZ903">
            <v>-0.01</v>
          </cell>
          <cell r="DA903">
            <v>0</v>
          </cell>
          <cell r="DB903">
            <v>0</v>
          </cell>
          <cell r="DC903">
            <v>0</v>
          </cell>
          <cell r="DD903">
            <v>-0.04</v>
          </cell>
          <cell r="DE903">
            <v>-0.02</v>
          </cell>
          <cell r="DF903">
            <v>0</v>
          </cell>
          <cell r="DG903">
            <v>-0.02</v>
          </cell>
          <cell r="DH903">
            <v>-0.01</v>
          </cell>
          <cell r="DI903">
            <v>-0.03</v>
          </cell>
          <cell r="DJ903">
            <v>-0.03</v>
          </cell>
          <cell r="DK903">
            <v>0</v>
          </cell>
          <cell r="DL903">
            <v>-0.02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-0.04</v>
          </cell>
          <cell r="DR903">
            <v>-0.02</v>
          </cell>
          <cell r="DS903">
            <v>0</v>
          </cell>
          <cell r="DT903">
            <v>-0.01</v>
          </cell>
          <cell r="DU903">
            <v>-0.01</v>
          </cell>
          <cell r="DV903">
            <v>0</v>
          </cell>
          <cell r="DW903">
            <v>-0.01</v>
          </cell>
          <cell r="DX903">
            <v>0</v>
          </cell>
          <cell r="DY903">
            <v>-0.02</v>
          </cell>
          <cell r="DZ903">
            <v>0</v>
          </cell>
          <cell r="EA903">
            <v>0</v>
          </cell>
          <cell r="EB903">
            <v>-0.01</v>
          </cell>
          <cell r="EC903">
            <v>0</v>
          </cell>
          <cell r="ED903">
            <v>-0.03</v>
          </cell>
        </row>
        <row r="904">
          <cell r="F904">
            <v>0</v>
          </cell>
          <cell r="G904">
            <v>-0.01</v>
          </cell>
          <cell r="H904">
            <v>-0.01</v>
          </cell>
          <cell r="I904">
            <v>-0.01</v>
          </cell>
          <cell r="J904">
            <v>-0.01</v>
          </cell>
          <cell r="K904">
            <v>-0.02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-0.01</v>
          </cell>
          <cell r="Q904">
            <v>0.04</v>
          </cell>
          <cell r="R904">
            <v>0</v>
          </cell>
          <cell r="S904">
            <v>0</v>
          </cell>
          <cell r="T904">
            <v>-0.02</v>
          </cell>
          <cell r="U904">
            <v>-0.02</v>
          </cell>
          <cell r="V904">
            <v>-0.03</v>
          </cell>
          <cell r="W904">
            <v>-0.03</v>
          </cell>
          <cell r="X904">
            <v>-0.01</v>
          </cell>
          <cell r="Y904">
            <v>0</v>
          </cell>
          <cell r="Z904">
            <v>0</v>
          </cell>
          <cell r="AA904">
            <v>0</v>
          </cell>
          <cell r="AB904">
            <v>-0.01</v>
          </cell>
          <cell r="AC904">
            <v>0</v>
          </cell>
          <cell r="AD904">
            <v>0.04</v>
          </cell>
          <cell r="AE904">
            <v>-0.01</v>
          </cell>
          <cell r="AF904">
            <v>0</v>
          </cell>
          <cell r="AG904">
            <v>-0.01</v>
          </cell>
          <cell r="AH904">
            <v>0</v>
          </cell>
          <cell r="AI904">
            <v>-0.05</v>
          </cell>
          <cell r="AJ904">
            <v>-0.01</v>
          </cell>
          <cell r="AK904">
            <v>-0.01</v>
          </cell>
          <cell r="AL904">
            <v>0</v>
          </cell>
          <cell r="AM904">
            <v>0</v>
          </cell>
          <cell r="AN904">
            <v>0</v>
          </cell>
          <cell r="AO904">
            <v>-0.01</v>
          </cell>
          <cell r="AP904">
            <v>0</v>
          </cell>
          <cell r="AQ904">
            <v>0</v>
          </cell>
          <cell r="AR904">
            <v>0</v>
          </cell>
          <cell r="AS904">
            <v>-0.01</v>
          </cell>
          <cell r="AT904">
            <v>0</v>
          </cell>
          <cell r="AU904">
            <v>-0.01</v>
          </cell>
          <cell r="AV904">
            <v>-0.02</v>
          </cell>
          <cell r="AW904">
            <v>-0.01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-0.01</v>
          </cell>
          <cell r="BF904">
            <v>0</v>
          </cell>
          <cell r="BG904">
            <v>-0.01</v>
          </cell>
          <cell r="BH904">
            <v>-0.02</v>
          </cell>
          <cell r="BI904">
            <v>-0.05</v>
          </cell>
          <cell r="BJ904">
            <v>-0.03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-0.01</v>
          </cell>
          <cell r="BP904">
            <v>0</v>
          </cell>
          <cell r="BQ904">
            <v>0</v>
          </cell>
          <cell r="BR904">
            <v>-0.01</v>
          </cell>
          <cell r="BS904">
            <v>0</v>
          </cell>
          <cell r="BT904">
            <v>-0.01</v>
          </cell>
          <cell r="BU904">
            <v>-0.04</v>
          </cell>
          <cell r="BV904">
            <v>-0.14000000000000001</v>
          </cell>
          <cell r="BW904">
            <v>-0.01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-0.01</v>
          </cell>
          <cell r="CC904">
            <v>0</v>
          </cell>
          <cell r="CD904">
            <v>0</v>
          </cell>
          <cell r="CE904">
            <v>-0.01</v>
          </cell>
          <cell r="CF904">
            <v>0</v>
          </cell>
          <cell r="CG904">
            <v>-0.01</v>
          </cell>
          <cell r="CH904">
            <v>-0.15</v>
          </cell>
          <cell r="CI904">
            <v>-0.03</v>
          </cell>
          <cell r="CJ904">
            <v>-0.03</v>
          </cell>
          <cell r="CK904">
            <v>-0.01</v>
          </cell>
          <cell r="CL904">
            <v>0</v>
          </cell>
          <cell r="CM904">
            <v>0</v>
          </cell>
          <cell r="CN904">
            <v>0</v>
          </cell>
          <cell r="CO904">
            <v>-0.01</v>
          </cell>
          <cell r="CP904">
            <v>0</v>
          </cell>
          <cell r="CQ904">
            <v>0</v>
          </cell>
          <cell r="CR904">
            <v>-0.01</v>
          </cell>
          <cell r="CS904">
            <v>-0.01</v>
          </cell>
          <cell r="CT904">
            <v>-0.02</v>
          </cell>
          <cell r="CU904">
            <v>-0.01</v>
          </cell>
          <cell r="CV904">
            <v>-0.03</v>
          </cell>
          <cell r="CW904">
            <v>-0.02</v>
          </cell>
          <cell r="CX904">
            <v>-0.01</v>
          </cell>
          <cell r="CY904">
            <v>0</v>
          </cell>
          <cell r="CZ904">
            <v>-0.01</v>
          </cell>
          <cell r="DA904">
            <v>0.01</v>
          </cell>
          <cell r="DB904">
            <v>-0.02</v>
          </cell>
          <cell r="DC904">
            <v>-0.01</v>
          </cell>
          <cell r="DD904">
            <v>0</v>
          </cell>
          <cell r="DE904">
            <v>-0.01</v>
          </cell>
          <cell r="DF904">
            <v>-0.01</v>
          </cell>
          <cell r="DG904">
            <v>-0.02</v>
          </cell>
          <cell r="DH904">
            <v>-0.02</v>
          </cell>
          <cell r="DI904">
            <v>-0.02</v>
          </cell>
          <cell r="DJ904">
            <v>-0.02</v>
          </cell>
          <cell r="DK904">
            <v>-0.01</v>
          </cell>
          <cell r="DL904">
            <v>0</v>
          </cell>
          <cell r="DM904">
            <v>0</v>
          </cell>
          <cell r="DN904">
            <v>0</v>
          </cell>
          <cell r="DO904">
            <v>-0.02</v>
          </cell>
          <cell r="DP904">
            <v>0</v>
          </cell>
          <cell r="DQ904">
            <v>0</v>
          </cell>
          <cell r="DR904">
            <v>-0.01</v>
          </cell>
          <cell r="DS904">
            <v>0</v>
          </cell>
          <cell r="DT904">
            <v>-0.01</v>
          </cell>
          <cell r="DU904">
            <v>-0.01</v>
          </cell>
          <cell r="DV904">
            <v>-0.06</v>
          </cell>
          <cell r="DW904">
            <v>-0.01</v>
          </cell>
          <cell r="DX904">
            <v>-0.01</v>
          </cell>
          <cell r="DY904">
            <v>-0.01</v>
          </cell>
          <cell r="DZ904">
            <v>0</v>
          </cell>
          <cell r="EA904">
            <v>-0.01</v>
          </cell>
          <cell r="EB904">
            <v>-0.02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-0.01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-0.03</v>
          </cell>
          <cell r="BV905">
            <v>-0.02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-0.01</v>
          </cell>
          <cell r="CC905">
            <v>0</v>
          </cell>
          <cell r="CD905">
            <v>0</v>
          </cell>
          <cell r="CE905">
            <v>-0.01</v>
          </cell>
          <cell r="CF905">
            <v>0</v>
          </cell>
          <cell r="CG905">
            <v>0</v>
          </cell>
          <cell r="CH905">
            <v>-0.04</v>
          </cell>
          <cell r="CI905">
            <v>-0.05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-0.01</v>
          </cell>
          <cell r="CS905">
            <v>0</v>
          </cell>
          <cell r="CT905">
            <v>-0.01</v>
          </cell>
          <cell r="CU905">
            <v>-0.09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-0.01</v>
          </cell>
          <cell r="DB905">
            <v>0</v>
          </cell>
          <cell r="DC905">
            <v>0</v>
          </cell>
          <cell r="DD905">
            <v>0</v>
          </cell>
          <cell r="DE905">
            <v>-0.01</v>
          </cell>
          <cell r="DF905">
            <v>0</v>
          </cell>
          <cell r="DG905">
            <v>-0.03</v>
          </cell>
          <cell r="DH905">
            <v>-0.04</v>
          </cell>
          <cell r="DI905">
            <v>-0.06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-0.01</v>
          </cell>
          <cell r="DP905">
            <v>0</v>
          </cell>
          <cell r="DQ905">
            <v>0</v>
          </cell>
          <cell r="DR905">
            <v>-0.01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-0.02</v>
          </cell>
          <cell r="DX905">
            <v>0</v>
          </cell>
          <cell r="DY905">
            <v>0</v>
          </cell>
          <cell r="DZ905">
            <v>0</v>
          </cell>
          <cell r="EA905">
            <v>-0.02</v>
          </cell>
          <cell r="EB905">
            <v>-0.02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-0.01</v>
          </cell>
          <cell r="I909">
            <v>0</v>
          </cell>
          <cell r="J909">
            <v>0</v>
          </cell>
          <cell r="K909">
            <v>-0.02</v>
          </cell>
          <cell r="L909">
            <v>-0.03</v>
          </cell>
          <cell r="M909">
            <v>-0.01</v>
          </cell>
          <cell r="N909">
            <v>-0.01</v>
          </cell>
          <cell r="O909">
            <v>-0.02</v>
          </cell>
          <cell r="P909">
            <v>0</v>
          </cell>
          <cell r="Q909">
            <v>0</v>
          </cell>
          <cell r="R909">
            <v>-0.01</v>
          </cell>
          <cell r="S909">
            <v>0</v>
          </cell>
          <cell r="T909">
            <v>-0.01</v>
          </cell>
          <cell r="U909">
            <v>-0.03</v>
          </cell>
          <cell r="V909">
            <v>-0.01</v>
          </cell>
          <cell r="W909">
            <v>-0.01</v>
          </cell>
          <cell r="X909">
            <v>-0.01</v>
          </cell>
          <cell r="Y909">
            <v>-0.01</v>
          </cell>
          <cell r="Z909">
            <v>0</v>
          </cell>
          <cell r="AA909">
            <v>0</v>
          </cell>
          <cell r="AB909">
            <v>-0.01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-0.01</v>
          </cell>
          <cell r="AI909">
            <v>-0.01</v>
          </cell>
          <cell r="AJ909">
            <v>-0.01</v>
          </cell>
          <cell r="AK909">
            <v>-0.01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-0.01</v>
          </cell>
          <cell r="AS909">
            <v>0</v>
          </cell>
          <cell r="AT909">
            <v>0</v>
          </cell>
          <cell r="AU909">
            <v>-0.01</v>
          </cell>
          <cell r="AV909">
            <v>-0.01</v>
          </cell>
          <cell r="AW909">
            <v>-0.01</v>
          </cell>
          <cell r="AX909">
            <v>-0.01</v>
          </cell>
          <cell r="AY909">
            <v>0.02</v>
          </cell>
          <cell r="AZ909">
            <v>0</v>
          </cell>
          <cell r="BA909">
            <v>0</v>
          </cell>
          <cell r="BB909">
            <v>-0.01</v>
          </cell>
          <cell r="BC909">
            <v>0</v>
          </cell>
          <cell r="BD909">
            <v>-0.01</v>
          </cell>
          <cell r="BE909">
            <v>-0.01</v>
          </cell>
          <cell r="BF909">
            <v>0</v>
          </cell>
          <cell r="BG909">
            <v>0</v>
          </cell>
          <cell r="BH909">
            <v>-0.01</v>
          </cell>
          <cell r="BI909">
            <v>-0.02</v>
          </cell>
          <cell r="BJ909">
            <v>-0.01</v>
          </cell>
          <cell r="BK909">
            <v>-0.01</v>
          </cell>
          <cell r="BL909">
            <v>0.01</v>
          </cell>
          <cell r="BM909">
            <v>0</v>
          </cell>
          <cell r="BN909">
            <v>0</v>
          </cell>
          <cell r="BO909">
            <v>-0.01</v>
          </cell>
          <cell r="BP909">
            <v>0</v>
          </cell>
          <cell r="BQ909">
            <v>-0.01</v>
          </cell>
          <cell r="BR909">
            <v>-0.01</v>
          </cell>
          <cell r="BS909">
            <v>0</v>
          </cell>
          <cell r="BT909">
            <v>-0.01</v>
          </cell>
          <cell r="BU909">
            <v>-0.03</v>
          </cell>
          <cell r="BV909">
            <v>-0.04</v>
          </cell>
          <cell r="BW909">
            <v>-0.01</v>
          </cell>
          <cell r="BX909">
            <v>-0.01</v>
          </cell>
          <cell r="BY909">
            <v>-0.01</v>
          </cell>
          <cell r="BZ909">
            <v>0</v>
          </cell>
          <cell r="CA909">
            <v>0</v>
          </cell>
          <cell r="CB909">
            <v>-0.01</v>
          </cell>
          <cell r="CC909">
            <v>0</v>
          </cell>
          <cell r="CD909">
            <v>-0.01</v>
          </cell>
          <cell r="CE909">
            <v>-0.01</v>
          </cell>
          <cell r="CF909">
            <v>0</v>
          </cell>
          <cell r="CG909">
            <v>-0.01</v>
          </cell>
          <cell r="CH909">
            <v>-0.04</v>
          </cell>
          <cell r="CI909">
            <v>-0.03</v>
          </cell>
          <cell r="CJ909">
            <v>-0.02</v>
          </cell>
          <cell r="CK909">
            <v>-0.01</v>
          </cell>
          <cell r="CL909">
            <v>-0.01</v>
          </cell>
          <cell r="CM909">
            <v>0</v>
          </cell>
          <cell r="CN909">
            <v>0</v>
          </cell>
          <cell r="CO909">
            <v>-0.01</v>
          </cell>
          <cell r="CP909">
            <v>0</v>
          </cell>
          <cell r="CQ909">
            <v>-0.02</v>
          </cell>
          <cell r="CR909">
            <v>-0.01</v>
          </cell>
          <cell r="CS909">
            <v>0</v>
          </cell>
          <cell r="CT909">
            <v>-0.01</v>
          </cell>
          <cell r="CU909">
            <v>-0.01</v>
          </cell>
          <cell r="CV909">
            <v>-0.01</v>
          </cell>
          <cell r="CW909">
            <v>-0.02</v>
          </cell>
          <cell r="CX909">
            <v>-0.01</v>
          </cell>
          <cell r="CY909">
            <v>-0.01</v>
          </cell>
          <cell r="CZ909">
            <v>0</v>
          </cell>
          <cell r="DA909">
            <v>0.02</v>
          </cell>
          <cell r="DB909">
            <v>-0.01</v>
          </cell>
          <cell r="DC909">
            <v>0</v>
          </cell>
          <cell r="DD909">
            <v>-0.02</v>
          </cell>
          <cell r="DE909">
            <v>-0.01</v>
          </cell>
          <cell r="DF909">
            <v>0</v>
          </cell>
          <cell r="DG909">
            <v>-0.01</v>
          </cell>
          <cell r="DH909">
            <v>-0.02</v>
          </cell>
          <cell r="DI909">
            <v>-0.02</v>
          </cell>
          <cell r="DJ909">
            <v>-0.02</v>
          </cell>
          <cell r="DK909">
            <v>-0.01</v>
          </cell>
          <cell r="DL909">
            <v>-0.01</v>
          </cell>
          <cell r="DM909">
            <v>0</v>
          </cell>
          <cell r="DN909">
            <v>0</v>
          </cell>
          <cell r="DO909">
            <v>-0.01</v>
          </cell>
          <cell r="DP909">
            <v>0</v>
          </cell>
          <cell r="DQ909">
            <v>-0.02</v>
          </cell>
          <cell r="DR909">
            <v>-0.01</v>
          </cell>
          <cell r="DS909">
            <v>0</v>
          </cell>
          <cell r="DT909">
            <v>-0.01</v>
          </cell>
          <cell r="DU909">
            <v>-0.01</v>
          </cell>
          <cell r="DV909">
            <v>-0.02</v>
          </cell>
          <cell r="DW909">
            <v>-0.01</v>
          </cell>
          <cell r="DX909">
            <v>0</v>
          </cell>
          <cell r="DY909">
            <v>-0.01</v>
          </cell>
          <cell r="DZ909">
            <v>0</v>
          </cell>
          <cell r="EA909">
            <v>-0.01</v>
          </cell>
          <cell r="EB909">
            <v>-0.01</v>
          </cell>
          <cell r="EC909">
            <v>0</v>
          </cell>
          <cell r="ED909">
            <v>-0.02</v>
          </cell>
        </row>
        <row r="911">
          <cell r="A911" t="str">
            <v>Total Special Sales For Resale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-0.01</v>
          </cell>
          <cell r="M911">
            <v>0</v>
          </cell>
          <cell r="N911">
            <v>0</v>
          </cell>
          <cell r="O911">
            <v>-0.01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-0.01</v>
          </cell>
          <cell r="V911">
            <v>-0.01</v>
          </cell>
          <cell r="W911">
            <v>-0.01</v>
          </cell>
          <cell r="X911">
            <v>-0.01</v>
          </cell>
          <cell r="Y911">
            <v>-0.01</v>
          </cell>
          <cell r="Z911">
            <v>0</v>
          </cell>
          <cell r="AA911">
            <v>0</v>
          </cell>
          <cell r="AB911">
            <v>-0.01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-0.01</v>
          </cell>
          <cell r="AJ911">
            <v>-0.01</v>
          </cell>
          <cell r="AK911">
            <v>-0.01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-0.01</v>
          </cell>
          <cell r="AS911">
            <v>0</v>
          </cell>
          <cell r="AT911">
            <v>0</v>
          </cell>
          <cell r="AU911">
            <v>-0.01</v>
          </cell>
          <cell r="AV911">
            <v>-0.01</v>
          </cell>
          <cell r="AW911">
            <v>-0.01</v>
          </cell>
          <cell r="AX911">
            <v>-0.01</v>
          </cell>
          <cell r="AY911">
            <v>0.02</v>
          </cell>
          <cell r="AZ911">
            <v>0</v>
          </cell>
          <cell r="BA911">
            <v>0</v>
          </cell>
          <cell r="BB911">
            <v>-0.01</v>
          </cell>
          <cell r="BC911">
            <v>0</v>
          </cell>
          <cell r="BD911">
            <v>-0.01</v>
          </cell>
          <cell r="BE911">
            <v>-0.01</v>
          </cell>
          <cell r="BF911">
            <v>0</v>
          </cell>
          <cell r="BG911">
            <v>0</v>
          </cell>
          <cell r="BH911">
            <v>-0.01</v>
          </cell>
          <cell r="BI911">
            <v>-0.02</v>
          </cell>
          <cell r="BJ911">
            <v>-0.01</v>
          </cell>
          <cell r="BK911">
            <v>-0.01</v>
          </cell>
          <cell r="BL911">
            <v>0.01</v>
          </cell>
          <cell r="BM911">
            <v>0</v>
          </cell>
          <cell r="BN911">
            <v>0</v>
          </cell>
          <cell r="BO911">
            <v>-0.01</v>
          </cell>
          <cell r="BP911">
            <v>0</v>
          </cell>
          <cell r="BQ911">
            <v>-0.01</v>
          </cell>
          <cell r="BR911">
            <v>-0.01</v>
          </cell>
          <cell r="BS911">
            <v>0</v>
          </cell>
          <cell r="BT911">
            <v>-0.01</v>
          </cell>
          <cell r="BU911">
            <v>-0.02</v>
          </cell>
          <cell r="BV911">
            <v>-0.04</v>
          </cell>
          <cell r="BW911">
            <v>-0.01</v>
          </cell>
          <cell r="BX911">
            <v>-0.01</v>
          </cell>
          <cell r="BY911">
            <v>-0.01</v>
          </cell>
          <cell r="BZ911">
            <v>0</v>
          </cell>
          <cell r="CA911">
            <v>0</v>
          </cell>
          <cell r="CB911">
            <v>-0.01</v>
          </cell>
          <cell r="CC911">
            <v>0</v>
          </cell>
          <cell r="CD911">
            <v>-0.01</v>
          </cell>
          <cell r="CE911">
            <v>-0.01</v>
          </cell>
          <cell r="CF911">
            <v>0</v>
          </cell>
          <cell r="CG911">
            <v>-0.01</v>
          </cell>
          <cell r="CH911">
            <v>-0.04</v>
          </cell>
          <cell r="CI911">
            <v>-0.03</v>
          </cell>
          <cell r="CJ911">
            <v>-0.02</v>
          </cell>
          <cell r="CK911">
            <v>-0.01</v>
          </cell>
          <cell r="CL911">
            <v>-0.01</v>
          </cell>
          <cell r="CM911">
            <v>0</v>
          </cell>
          <cell r="CN911">
            <v>0</v>
          </cell>
          <cell r="CO911">
            <v>-0.01</v>
          </cell>
          <cell r="CP911">
            <v>0</v>
          </cell>
          <cell r="CQ911">
            <v>-0.02</v>
          </cell>
          <cell r="CR911">
            <v>-0.01</v>
          </cell>
          <cell r="CS911">
            <v>0</v>
          </cell>
          <cell r="CT911">
            <v>-0.01</v>
          </cell>
          <cell r="CU911">
            <v>-0.01</v>
          </cell>
          <cell r="CV911">
            <v>-0.01</v>
          </cell>
          <cell r="CW911">
            <v>-0.02</v>
          </cell>
          <cell r="CX911">
            <v>-0.01</v>
          </cell>
          <cell r="CY911">
            <v>-0.01</v>
          </cell>
          <cell r="CZ911">
            <v>0</v>
          </cell>
          <cell r="DA911">
            <v>0.02</v>
          </cell>
          <cell r="DB911">
            <v>-0.01</v>
          </cell>
          <cell r="DC911">
            <v>0</v>
          </cell>
          <cell r="DD911">
            <v>-0.02</v>
          </cell>
          <cell r="DE911">
            <v>-0.01</v>
          </cell>
          <cell r="DF911">
            <v>0</v>
          </cell>
          <cell r="DG911">
            <v>-0.01</v>
          </cell>
          <cell r="DH911">
            <v>-0.02</v>
          </cell>
          <cell r="DI911">
            <v>-0.02</v>
          </cell>
          <cell r="DJ911">
            <v>-0.02</v>
          </cell>
          <cell r="DK911">
            <v>-0.01</v>
          </cell>
          <cell r="DL911">
            <v>-0.01</v>
          </cell>
          <cell r="DM911">
            <v>0</v>
          </cell>
          <cell r="DN911">
            <v>0</v>
          </cell>
          <cell r="DO911">
            <v>-0.01</v>
          </cell>
          <cell r="DP911">
            <v>0</v>
          </cell>
          <cell r="DQ911">
            <v>-0.02</v>
          </cell>
          <cell r="DR911">
            <v>-0.01</v>
          </cell>
          <cell r="DS911">
            <v>0</v>
          </cell>
          <cell r="DT911">
            <v>-0.01</v>
          </cell>
          <cell r="DU911">
            <v>-0.01</v>
          </cell>
          <cell r="DV911">
            <v>-0.02</v>
          </cell>
          <cell r="DW911">
            <v>-0.01</v>
          </cell>
          <cell r="DX911">
            <v>0</v>
          </cell>
          <cell r="DY911">
            <v>-0.01</v>
          </cell>
          <cell r="DZ911">
            <v>0</v>
          </cell>
          <cell r="EA911">
            <v>-0.01</v>
          </cell>
          <cell r="EB911">
            <v>-0.01</v>
          </cell>
          <cell r="EC911">
            <v>0</v>
          </cell>
          <cell r="ED911">
            <v>-0.02</v>
          </cell>
        </row>
        <row r="913">
          <cell r="A913" t="str">
            <v>Purchased Power &amp; Net Interchange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</sheetData>
      <sheetData sheetId="5">
        <row r="3">
          <cell r="F3">
            <v>43101</v>
          </cell>
        </row>
        <row r="77">
          <cell r="EI77" t="str">
            <v>Not Used</v>
          </cell>
          <cell r="EK77" t="str">
            <v>Not Used</v>
          </cell>
          <cell r="EM77" t="str">
            <v>QF - Sch37 - UT - Solar T</v>
          </cell>
          <cell r="EO77" t="str">
            <v>Not Used</v>
          </cell>
          <cell r="EQ77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>
        <row r="3"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631</v>
          </cell>
          <cell r="G32">
            <v>1976.1999999999534</v>
          </cell>
          <cell r="H32">
            <v>834.70000000018626</v>
          </cell>
          <cell r="I32">
            <v>587.79999999981374</v>
          </cell>
          <cell r="J32">
            <v>1275.6000000000931</v>
          </cell>
          <cell r="K32">
            <v>1196.4000000003725</v>
          </cell>
          <cell r="L32">
            <v>-1290.7999999998137</v>
          </cell>
          <cell r="M32">
            <v>1667.5</v>
          </cell>
          <cell r="N32">
            <v>87.799999999813735</v>
          </cell>
          <cell r="O32">
            <v>0</v>
          </cell>
          <cell r="P32">
            <v>4337.4000000003725</v>
          </cell>
          <cell r="Q32">
            <v>894.20000000018626</v>
          </cell>
          <cell r="R32">
            <v>12538.199999999255</v>
          </cell>
          <cell r="S32">
            <v>181.60000000009313</v>
          </cell>
          <cell r="T32">
            <v>1475</v>
          </cell>
          <cell r="U32">
            <v>949.80000000004657</v>
          </cell>
          <cell r="V32">
            <v>1157</v>
          </cell>
          <cell r="W32">
            <v>957.20000000018626</v>
          </cell>
          <cell r="X32">
            <v>1373.7000000001863</v>
          </cell>
          <cell r="Y32">
            <v>168.5</v>
          </cell>
          <cell r="Z32">
            <v>3387</v>
          </cell>
          <cell r="AA32">
            <v>3675</v>
          </cell>
          <cell r="AB32">
            <v>271.5</v>
          </cell>
          <cell r="AC32">
            <v>1300.1999999999534</v>
          </cell>
          <cell r="AD32">
            <v>-2358.2999999998137</v>
          </cell>
          <cell r="AE32">
            <v>18904.10000000149</v>
          </cell>
          <cell r="AF32">
            <v>871.10000000009313</v>
          </cell>
          <cell r="AG32">
            <v>1066.0999999998603</v>
          </cell>
          <cell r="AH32">
            <v>895.69999999995343</v>
          </cell>
          <cell r="AI32">
            <v>699.29999999981374</v>
          </cell>
          <cell r="AJ32">
            <v>1755.6999999999534</v>
          </cell>
          <cell r="AK32">
            <v>2141.5</v>
          </cell>
          <cell r="AL32">
            <v>989.70000000018626</v>
          </cell>
          <cell r="AM32">
            <v>3977</v>
          </cell>
          <cell r="AN32">
            <v>2906.7000000001863</v>
          </cell>
          <cell r="AO32">
            <v>153</v>
          </cell>
          <cell r="AP32">
            <v>2424.6000000000931</v>
          </cell>
          <cell r="AQ32">
            <v>1023.7000000001863</v>
          </cell>
          <cell r="AR32">
            <v>17292.39999999851</v>
          </cell>
          <cell r="AS32">
            <v>1425.3000000000466</v>
          </cell>
          <cell r="AT32">
            <v>1120.6000000000931</v>
          </cell>
          <cell r="AU32">
            <v>801.5</v>
          </cell>
          <cell r="AV32">
            <v>676</v>
          </cell>
          <cell r="AW32">
            <v>567.20000000018626</v>
          </cell>
          <cell r="AX32">
            <v>1158</v>
          </cell>
          <cell r="AY32">
            <v>538</v>
          </cell>
          <cell r="AZ32">
            <v>3563.7000000001863</v>
          </cell>
          <cell r="BA32">
            <v>3996.7999999998137</v>
          </cell>
          <cell r="BB32">
            <v>173.5</v>
          </cell>
          <cell r="BC32">
            <v>2026.3999999999069</v>
          </cell>
          <cell r="BD32">
            <v>1245.4000000003725</v>
          </cell>
          <cell r="BE32">
            <v>25553.099999997765</v>
          </cell>
          <cell r="BF32">
            <v>1148</v>
          </cell>
          <cell r="BG32">
            <v>913.69999999995343</v>
          </cell>
          <cell r="BH32">
            <v>555.79999999981374</v>
          </cell>
          <cell r="BI32">
            <v>2616.6999999999534</v>
          </cell>
          <cell r="BJ32">
            <v>4760.6999999999534</v>
          </cell>
          <cell r="BK32">
            <v>1861</v>
          </cell>
          <cell r="BL32">
            <v>253.79999999981374</v>
          </cell>
          <cell r="BM32">
            <v>4734.5</v>
          </cell>
          <cell r="BN32">
            <v>3878</v>
          </cell>
          <cell r="BO32">
            <v>428.70000000018626</v>
          </cell>
          <cell r="BP32">
            <v>1722</v>
          </cell>
          <cell r="BQ32">
            <v>2680.2000000001863</v>
          </cell>
          <cell r="BR32">
            <v>12959.600000005215</v>
          </cell>
          <cell r="BS32">
            <v>0</v>
          </cell>
          <cell r="BT32">
            <v>1009.8999999999069</v>
          </cell>
          <cell r="BU32">
            <v>1669.8999999999069</v>
          </cell>
          <cell r="BV32">
            <v>2485.9000000001397</v>
          </cell>
          <cell r="BW32">
            <v>917.5</v>
          </cell>
          <cell r="BX32">
            <v>488.70000000018626</v>
          </cell>
          <cell r="BY32">
            <v>202</v>
          </cell>
          <cell r="BZ32">
            <v>6.2999999998137355</v>
          </cell>
          <cell r="CA32">
            <v>2660.5</v>
          </cell>
          <cell r="CB32">
            <v>543.30000000004657</v>
          </cell>
          <cell r="CC32">
            <v>1575.7999999998137</v>
          </cell>
          <cell r="CD32">
            <v>1399.7999999998137</v>
          </cell>
          <cell r="CE32">
            <v>14518.500000003725</v>
          </cell>
          <cell r="CF32">
            <v>233.39999999990687</v>
          </cell>
          <cell r="CG32">
            <v>2062</v>
          </cell>
          <cell r="CH32">
            <v>1441.7000000001863</v>
          </cell>
          <cell r="CI32">
            <v>2166.2999999998137</v>
          </cell>
          <cell r="CJ32">
            <v>393.80000000004657</v>
          </cell>
          <cell r="CK32">
            <v>1133.5</v>
          </cell>
          <cell r="CL32">
            <v>788.20000000018626</v>
          </cell>
          <cell r="CM32">
            <v>1416.2000000001863</v>
          </cell>
          <cell r="CN32">
            <v>2475.2999999998137</v>
          </cell>
          <cell r="CO32">
            <v>157.79999999981374</v>
          </cell>
          <cell r="CP32">
            <v>1423.2999999998137</v>
          </cell>
          <cell r="CQ32">
            <v>827</v>
          </cell>
          <cell r="CR32">
            <v>19274.79999999702</v>
          </cell>
          <cell r="CS32">
            <v>929.5999999998603</v>
          </cell>
          <cell r="CT32">
            <v>1612.8999999999069</v>
          </cell>
          <cell r="CU32">
            <v>2075.8000000000466</v>
          </cell>
          <cell r="CV32">
            <v>5263.8999999999069</v>
          </cell>
          <cell r="CW32">
            <v>0</v>
          </cell>
          <cell r="CX32">
            <v>936.79999999981374</v>
          </cell>
          <cell r="CY32">
            <v>207.29999999981374</v>
          </cell>
          <cell r="CZ32">
            <v>818</v>
          </cell>
          <cell r="DA32">
            <v>2298.7999999998137</v>
          </cell>
          <cell r="DB32">
            <v>648</v>
          </cell>
          <cell r="DC32">
            <v>3187.1999999999534</v>
          </cell>
          <cell r="DD32">
            <v>1296.5</v>
          </cell>
          <cell r="DE32">
            <v>16496.20000000298</v>
          </cell>
          <cell r="DF32">
            <v>417.29999999981374</v>
          </cell>
          <cell r="DG32">
            <v>759.10000000009313</v>
          </cell>
          <cell r="DH32">
            <v>1553.5</v>
          </cell>
          <cell r="DI32">
            <v>97.5</v>
          </cell>
          <cell r="DJ32">
            <v>913.19999999995343</v>
          </cell>
          <cell r="DK32">
            <v>1553.2000000001863</v>
          </cell>
          <cell r="DL32">
            <v>167</v>
          </cell>
          <cell r="DM32">
            <v>125</v>
          </cell>
          <cell r="DN32">
            <v>4630.2999999998137</v>
          </cell>
          <cell r="DO32">
            <v>2267.8000000000466</v>
          </cell>
          <cell r="DP32">
            <v>2331</v>
          </cell>
          <cell r="DQ32">
            <v>1681.2999999998137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1248</v>
          </cell>
          <cell r="G33">
            <v>1405</v>
          </cell>
          <cell r="H33">
            <v>529.79999999981374</v>
          </cell>
          <cell r="I33">
            <v>1774.2000000001863</v>
          </cell>
          <cell r="J33">
            <v>407.20000000018626</v>
          </cell>
          <cell r="K33">
            <v>568.20000000018626</v>
          </cell>
          <cell r="L33">
            <v>348</v>
          </cell>
          <cell r="M33">
            <v>1442</v>
          </cell>
          <cell r="N33">
            <v>5696.5</v>
          </cell>
          <cell r="O33">
            <v>3247</v>
          </cell>
          <cell r="P33">
            <v>1824</v>
          </cell>
          <cell r="Q33">
            <v>-23003</v>
          </cell>
          <cell r="R33">
            <v>21471.80000000447</v>
          </cell>
          <cell r="S33">
            <v>2336</v>
          </cell>
          <cell r="T33">
            <v>2055</v>
          </cell>
          <cell r="U33">
            <v>997.5</v>
          </cell>
          <cell r="V33">
            <v>1348.2000000001863</v>
          </cell>
          <cell r="W33">
            <v>737.79999999981374</v>
          </cell>
          <cell r="X33">
            <v>1373.7999999998137</v>
          </cell>
          <cell r="Y33">
            <v>2788.5</v>
          </cell>
          <cell r="Z33">
            <v>4368</v>
          </cell>
          <cell r="AA33">
            <v>4296</v>
          </cell>
          <cell r="AB33">
            <v>3720</v>
          </cell>
          <cell r="AC33">
            <v>1294</v>
          </cell>
          <cell r="AD33">
            <v>-3843</v>
          </cell>
          <cell r="AE33">
            <v>45817.89999999851</v>
          </cell>
          <cell r="AF33">
            <v>1734.5</v>
          </cell>
          <cell r="AG33">
            <v>1377.5</v>
          </cell>
          <cell r="AH33">
            <v>2282.2000000001863</v>
          </cell>
          <cell r="AI33">
            <v>2351</v>
          </cell>
          <cell r="AJ33">
            <v>343.70000000018626</v>
          </cell>
          <cell r="AK33">
            <v>1948</v>
          </cell>
          <cell r="AL33">
            <v>4433</v>
          </cell>
          <cell r="AM33">
            <v>7257.5</v>
          </cell>
          <cell r="AN33">
            <v>16373.5</v>
          </cell>
          <cell r="AO33">
            <v>5394</v>
          </cell>
          <cell r="AP33">
            <v>1045</v>
          </cell>
          <cell r="AQ33">
            <v>1278</v>
          </cell>
          <cell r="AR33">
            <v>53275.60000000149</v>
          </cell>
          <cell r="AS33">
            <v>2785</v>
          </cell>
          <cell r="AT33">
            <v>1441</v>
          </cell>
          <cell r="AU33">
            <v>3328.4000000003725</v>
          </cell>
          <cell r="AV33">
            <v>3905.5</v>
          </cell>
          <cell r="AW33">
            <v>414.70000000018626</v>
          </cell>
          <cell r="AX33">
            <v>1137</v>
          </cell>
          <cell r="AY33">
            <v>8994.5</v>
          </cell>
          <cell r="AZ33">
            <v>10546</v>
          </cell>
          <cell r="BA33">
            <v>11288</v>
          </cell>
          <cell r="BB33">
            <v>4760.5</v>
          </cell>
          <cell r="BC33">
            <v>4366</v>
          </cell>
          <cell r="BD33">
            <v>309</v>
          </cell>
          <cell r="BE33">
            <v>28032.20000000298</v>
          </cell>
          <cell r="BF33">
            <v>3245</v>
          </cell>
          <cell r="BG33">
            <v>1187.5</v>
          </cell>
          <cell r="BH33">
            <v>167</v>
          </cell>
          <cell r="BI33">
            <v>-3205.2999999998137</v>
          </cell>
          <cell r="BJ33">
            <v>715.20000000018626</v>
          </cell>
          <cell r="BK33">
            <v>1729.5</v>
          </cell>
          <cell r="BL33">
            <v>5325</v>
          </cell>
          <cell r="BM33">
            <v>12862</v>
          </cell>
          <cell r="BN33">
            <v>8344.7999999998137</v>
          </cell>
          <cell r="BO33">
            <v>-3731.5</v>
          </cell>
          <cell r="BP33">
            <v>742</v>
          </cell>
          <cell r="BQ33">
            <v>651</v>
          </cell>
          <cell r="BR33">
            <v>24398</v>
          </cell>
          <cell r="BS33">
            <v>6156.5</v>
          </cell>
          <cell r="BT33">
            <v>1868.5</v>
          </cell>
          <cell r="BU33">
            <v>1071</v>
          </cell>
          <cell r="BV33">
            <v>3367.7999999998137</v>
          </cell>
          <cell r="BW33">
            <v>270.40000000037253</v>
          </cell>
          <cell r="BX33">
            <v>157</v>
          </cell>
          <cell r="BY33">
            <v>11896.5</v>
          </cell>
          <cell r="BZ33">
            <v>7486</v>
          </cell>
          <cell r="CA33">
            <v>-6618.2000000001863</v>
          </cell>
          <cell r="CB33">
            <v>-1294</v>
          </cell>
          <cell r="CC33">
            <v>-1324.5</v>
          </cell>
          <cell r="CD33">
            <v>1361</v>
          </cell>
          <cell r="CE33">
            <v>50395.70000000298</v>
          </cell>
          <cell r="CF33">
            <v>-554.5</v>
          </cell>
          <cell r="CG33">
            <v>1602</v>
          </cell>
          <cell r="CH33">
            <v>1700</v>
          </cell>
          <cell r="CI33">
            <v>1314</v>
          </cell>
          <cell r="CJ33">
            <v>733.20000000018626</v>
          </cell>
          <cell r="CK33">
            <v>318</v>
          </cell>
          <cell r="CL33">
            <v>7565</v>
          </cell>
          <cell r="CM33">
            <v>7357</v>
          </cell>
          <cell r="CN33">
            <v>32437</v>
          </cell>
          <cell r="CO33">
            <v>5814.5</v>
          </cell>
          <cell r="CP33">
            <v>-8585.5</v>
          </cell>
          <cell r="CQ33">
            <v>695</v>
          </cell>
          <cell r="CR33">
            <v>39016.5</v>
          </cell>
          <cell r="CS33">
            <v>2529</v>
          </cell>
          <cell r="CT33">
            <v>1298.5</v>
          </cell>
          <cell r="CU33">
            <v>1809</v>
          </cell>
          <cell r="CV33">
            <v>3770</v>
          </cell>
          <cell r="CW33">
            <v>1273</v>
          </cell>
          <cell r="CX33">
            <v>2569.5</v>
          </cell>
          <cell r="CY33">
            <v>2696</v>
          </cell>
          <cell r="CZ33">
            <v>10429.5</v>
          </cell>
          <cell r="DA33">
            <v>6594</v>
          </cell>
          <cell r="DB33">
            <v>5727</v>
          </cell>
          <cell r="DC33">
            <v>1</v>
          </cell>
          <cell r="DD33">
            <v>320</v>
          </cell>
          <cell r="DE33">
            <v>61785.30000000447</v>
          </cell>
          <cell r="DF33">
            <v>1213</v>
          </cell>
          <cell r="DG33">
            <v>2112</v>
          </cell>
          <cell r="DH33">
            <v>2208.5</v>
          </cell>
          <cell r="DI33">
            <v>2273.7999999998137</v>
          </cell>
          <cell r="DJ33">
            <v>815.29999999981374</v>
          </cell>
          <cell r="DK33">
            <v>1937</v>
          </cell>
          <cell r="DL33">
            <v>13128</v>
          </cell>
          <cell r="DM33">
            <v>10430</v>
          </cell>
          <cell r="DN33">
            <v>19516.700000000186</v>
          </cell>
          <cell r="DO33">
            <v>6383</v>
          </cell>
          <cell r="DP33">
            <v>655</v>
          </cell>
          <cell r="DQ33">
            <v>1113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290.20000000018626</v>
          </cell>
          <cell r="G34">
            <v>639.40000000037253</v>
          </cell>
          <cell r="H34">
            <v>935.60000000009313</v>
          </cell>
          <cell r="I34">
            <v>705.06000000005588</v>
          </cell>
          <cell r="J34">
            <v>339.94000000000233</v>
          </cell>
          <cell r="K34">
            <v>767.9000000001397</v>
          </cell>
          <cell r="L34">
            <v>-7950</v>
          </cell>
          <cell r="M34">
            <v>5306</v>
          </cell>
          <cell r="N34">
            <v>280</v>
          </cell>
          <cell r="O34">
            <v>386.5</v>
          </cell>
          <cell r="P34">
            <v>108.70000000018626</v>
          </cell>
          <cell r="Q34">
            <v>-94178</v>
          </cell>
          <cell r="R34">
            <v>-6871.6840000003576</v>
          </cell>
          <cell r="S34">
            <v>252.5</v>
          </cell>
          <cell r="T34">
            <v>213.5</v>
          </cell>
          <cell r="U34">
            <v>501.5</v>
          </cell>
          <cell r="V34">
            <v>1560.2999999998137</v>
          </cell>
          <cell r="W34">
            <v>845.81599999999162</v>
          </cell>
          <cell r="X34">
            <v>641.30000000004657</v>
          </cell>
          <cell r="Y34">
            <v>-5998</v>
          </cell>
          <cell r="Z34">
            <v>4532</v>
          </cell>
          <cell r="AA34">
            <v>44</v>
          </cell>
          <cell r="AB34">
            <v>1659.2000000001863</v>
          </cell>
          <cell r="AC34">
            <v>629.20000000018626</v>
          </cell>
          <cell r="AD34">
            <v>-11753</v>
          </cell>
          <cell r="AE34">
            <v>-343995.0700000003</v>
          </cell>
          <cell r="AF34">
            <v>-34953</v>
          </cell>
          <cell r="AG34">
            <v>-20804</v>
          </cell>
          <cell r="AH34">
            <v>-4184.7000000001863</v>
          </cell>
          <cell r="AI34">
            <v>-11329.700000000186</v>
          </cell>
          <cell r="AJ34">
            <v>-2516.3699999999953</v>
          </cell>
          <cell r="AK34">
            <v>-14853.100000000093</v>
          </cell>
          <cell r="AL34">
            <v>-39643</v>
          </cell>
          <cell r="AM34">
            <v>-10152.799999999814</v>
          </cell>
          <cell r="AN34">
            <v>-85482</v>
          </cell>
          <cell r="AO34">
            <v>-57869</v>
          </cell>
          <cell r="AP34">
            <v>-38358.400000000373</v>
          </cell>
          <cell r="AQ34">
            <v>-23849</v>
          </cell>
          <cell r="AR34">
            <v>-345979.44999999553</v>
          </cell>
          <cell r="AS34">
            <v>-36232.999999999767</v>
          </cell>
          <cell r="AT34">
            <v>-20171</v>
          </cell>
          <cell r="AU34">
            <v>-2764.6000000000931</v>
          </cell>
          <cell r="AV34">
            <v>-9891</v>
          </cell>
          <cell r="AW34">
            <v>-4377.8499999999767</v>
          </cell>
          <cell r="AX34">
            <v>-16066.100000000093</v>
          </cell>
          <cell r="AY34">
            <v>-42609</v>
          </cell>
          <cell r="AZ34">
            <v>-8550.8999999999069</v>
          </cell>
          <cell r="BA34">
            <v>-90247</v>
          </cell>
          <cell r="BB34">
            <v>-54310</v>
          </cell>
          <cell r="BC34">
            <v>-37807</v>
          </cell>
          <cell r="BD34">
            <v>-22952</v>
          </cell>
          <cell r="BE34">
            <v>-390822.63999998569</v>
          </cell>
          <cell r="BF34">
            <v>-35210</v>
          </cell>
          <cell r="BG34">
            <v>-19372.799999999814</v>
          </cell>
          <cell r="BH34">
            <v>-2949</v>
          </cell>
          <cell r="BI34">
            <v>-24246</v>
          </cell>
          <cell r="BJ34">
            <v>-3023.3400000000256</v>
          </cell>
          <cell r="BK34">
            <v>-20054.700000000186</v>
          </cell>
          <cell r="BL34">
            <v>-43585</v>
          </cell>
          <cell r="BM34">
            <v>-12744.799999999814</v>
          </cell>
          <cell r="BN34">
            <v>-97335</v>
          </cell>
          <cell r="BO34">
            <v>-58624.5</v>
          </cell>
          <cell r="BP34">
            <v>-46839.5</v>
          </cell>
          <cell r="BQ34">
            <v>-26838</v>
          </cell>
          <cell r="BR34">
            <v>-521662.09999999404</v>
          </cell>
          <cell r="BS34">
            <v>-37463.700000000186</v>
          </cell>
          <cell r="BT34">
            <v>-27169.200000000186</v>
          </cell>
          <cell r="BU34">
            <v>-15109.600000000093</v>
          </cell>
          <cell r="BV34">
            <v>-23471.200000000186</v>
          </cell>
          <cell r="BW34">
            <v>-22900.90000000014</v>
          </cell>
          <cell r="BX34">
            <v>-41483.599999999627</v>
          </cell>
          <cell r="BY34">
            <v>-65950</v>
          </cell>
          <cell r="BZ34">
            <v>-27501.400000000373</v>
          </cell>
          <cell r="CA34">
            <v>-102481</v>
          </cell>
          <cell r="CB34">
            <v>-70598</v>
          </cell>
          <cell r="CC34">
            <v>-55142.5</v>
          </cell>
          <cell r="CD34">
            <v>-32391</v>
          </cell>
          <cell r="CE34">
            <v>-508472.79999999702</v>
          </cell>
          <cell r="CF34">
            <v>-39558.799999999814</v>
          </cell>
          <cell r="CG34">
            <v>-31461.5</v>
          </cell>
          <cell r="CH34">
            <v>-15040.5</v>
          </cell>
          <cell r="CI34">
            <v>-19516.5</v>
          </cell>
          <cell r="CJ34">
            <v>-16695.199999999953</v>
          </cell>
          <cell r="CK34">
            <v>-41851.799999999814</v>
          </cell>
          <cell r="CL34">
            <v>-66858</v>
          </cell>
          <cell r="CM34">
            <v>-24151</v>
          </cell>
          <cell r="CN34">
            <v>-101253</v>
          </cell>
          <cell r="CO34">
            <v>-65045</v>
          </cell>
          <cell r="CP34">
            <v>-55755.5</v>
          </cell>
          <cell r="CQ34">
            <v>-31286</v>
          </cell>
          <cell r="CR34">
            <v>-460005.59999999404</v>
          </cell>
          <cell r="CS34">
            <v>-42402.5</v>
          </cell>
          <cell r="CT34">
            <v>-31073.5</v>
          </cell>
          <cell r="CU34">
            <v>-13825.200000000186</v>
          </cell>
          <cell r="CV34">
            <v>-34382.5</v>
          </cell>
          <cell r="CW34">
            <v>-22025.899999999907</v>
          </cell>
          <cell r="CX34">
            <v>-28452.200000000186</v>
          </cell>
          <cell r="CY34">
            <v>-48792</v>
          </cell>
          <cell r="CZ34">
            <v>-18633.299999999814</v>
          </cell>
          <cell r="DA34">
            <v>-93743</v>
          </cell>
          <cell r="DB34">
            <v>-46602.5</v>
          </cell>
          <cell r="DC34">
            <v>-47145</v>
          </cell>
          <cell r="DD34">
            <v>-32928</v>
          </cell>
          <cell r="DE34">
            <v>-405843.80000001192</v>
          </cell>
          <cell r="DF34">
            <v>-39868.5</v>
          </cell>
          <cell r="DG34">
            <v>-25009.200000000186</v>
          </cell>
          <cell r="DH34">
            <v>-9640.2999999998137</v>
          </cell>
          <cell r="DI34">
            <v>-20566.200000000186</v>
          </cell>
          <cell r="DJ34">
            <v>-10083.09999999986</v>
          </cell>
          <cell r="DK34">
            <v>-24488</v>
          </cell>
          <cell r="DL34">
            <v>-41489</v>
          </cell>
          <cell r="DM34">
            <v>-10284</v>
          </cell>
          <cell r="DN34">
            <v>-90925</v>
          </cell>
          <cell r="DO34">
            <v>-59056</v>
          </cell>
          <cell r="DP34">
            <v>-43568.5</v>
          </cell>
          <cell r="DQ34">
            <v>-30866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1618.5999999996275</v>
          </cell>
          <cell r="G35">
            <v>1787.8000000002794</v>
          </cell>
          <cell r="H35">
            <v>1297.7000000001863</v>
          </cell>
          <cell r="I35">
            <v>1104.2600000002421</v>
          </cell>
          <cell r="J35">
            <v>735.89999999990687</v>
          </cell>
          <cell r="K35">
            <v>364</v>
          </cell>
          <cell r="L35">
            <v>-54.399999999441206</v>
          </cell>
          <cell r="M35">
            <v>243.29999999981374</v>
          </cell>
          <cell r="N35">
            <v>4344.0999999996275</v>
          </cell>
          <cell r="O35">
            <v>2644.7000000001863</v>
          </cell>
          <cell r="P35">
            <v>7052.5</v>
          </cell>
          <cell r="Q35">
            <v>-19595.700000000186</v>
          </cell>
          <cell r="R35">
            <v>24706.460000008345</v>
          </cell>
          <cell r="S35">
            <v>1790.2999999998137</v>
          </cell>
          <cell r="T35">
            <v>1294.7000000001863</v>
          </cell>
          <cell r="U35">
            <v>649.49999999953434</v>
          </cell>
          <cell r="V35">
            <v>2279.1599999996834</v>
          </cell>
          <cell r="W35">
            <v>1244.6999999997206</v>
          </cell>
          <cell r="X35">
            <v>327.79999999981374</v>
          </cell>
          <cell r="Y35">
            <v>603.59999999962747</v>
          </cell>
          <cell r="Z35">
            <v>4263.4000000003725</v>
          </cell>
          <cell r="AA35">
            <v>7052.0999999996275</v>
          </cell>
          <cell r="AB35">
            <v>6466.7000000001863</v>
          </cell>
          <cell r="AC35">
            <v>566.29999999981374</v>
          </cell>
          <cell r="AD35">
            <v>-1831.7999999998137</v>
          </cell>
          <cell r="AE35">
            <v>37988.399999991059</v>
          </cell>
          <cell r="AF35">
            <v>3289</v>
          </cell>
          <cell r="AG35">
            <v>3429.5000000004657</v>
          </cell>
          <cell r="AH35">
            <v>1589</v>
          </cell>
          <cell r="AI35">
            <v>1886.2000000001863</v>
          </cell>
          <cell r="AJ35">
            <v>1773.3000000002794</v>
          </cell>
          <cell r="AK35">
            <v>3503.1000000000931</v>
          </cell>
          <cell r="AL35">
            <v>1898.7000000001863</v>
          </cell>
          <cell r="AM35">
            <v>3586.5</v>
          </cell>
          <cell r="AN35">
            <v>7767.2999999998137</v>
          </cell>
          <cell r="AO35">
            <v>5781.7999999998137</v>
          </cell>
          <cell r="AP35">
            <v>2516.5</v>
          </cell>
          <cell r="AQ35">
            <v>967.5</v>
          </cell>
          <cell r="AR35">
            <v>29653.40000000596</v>
          </cell>
          <cell r="AS35">
            <v>2616.2999999998137</v>
          </cell>
          <cell r="AT35">
            <v>-440.20000000111759</v>
          </cell>
          <cell r="AU35">
            <v>520.89999999990687</v>
          </cell>
          <cell r="AV35">
            <v>2779.0999999996275</v>
          </cell>
          <cell r="AW35">
            <v>1581.3999999999069</v>
          </cell>
          <cell r="AX35">
            <v>3159.8000000002794</v>
          </cell>
          <cell r="AY35">
            <v>1431</v>
          </cell>
          <cell r="AZ35">
            <v>1054.2000000001863</v>
          </cell>
          <cell r="BA35">
            <v>9780.2999999988824</v>
          </cell>
          <cell r="BB35">
            <v>5160.2999999998137</v>
          </cell>
          <cell r="BC35">
            <v>1883.7999999998137</v>
          </cell>
          <cell r="BD35">
            <v>126.5</v>
          </cell>
          <cell r="BE35">
            <v>30468</v>
          </cell>
          <cell r="BF35">
            <v>1101.2000000001863</v>
          </cell>
          <cell r="BG35">
            <v>2162.2000000001863</v>
          </cell>
          <cell r="BH35">
            <v>1262.6000000000931</v>
          </cell>
          <cell r="BI35">
            <v>1332.4000000003725</v>
          </cell>
          <cell r="BJ35">
            <v>2637.6000000000931</v>
          </cell>
          <cell r="BK35">
            <v>1121.5999999996275</v>
          </cell>
          <cell r="BL35">
            <v>305.5</v>
          </cell>
          <cell r="BM35">
            <v>6047.7999999998137</v>
          </cell>
          <cell r="BN35">
            <v>7958.6000000005588</v>
          </cell>
          <cell r="BO35">
            <v>3671.5</v>
          </cell>
          <cell r="BP35">
            <v>1660</v>
          </cell>
          <cell r="BQ35">
            <v>1207</v>
          </cell>
          <cell r="BR35">
            <v>22992.999999992549</v>
          </cell>
          <cell r="BS35">
            <v>1490.4000000003725</v>
          </cell>
          <cell r="BT35">
            <v>1726.5999999996275</v>
          </cell>
          <cell r="BU35">
            <v>1280.8999999999069</v>
          </cell>
          <cell r="BV35">
            <v>-207.59999999962747</v>
          </cell>
          <cell r="BW35">
            <v>1154.5</v>
          </cell>
          <cell r="BX35">
            <v>1304.1000000000931</v>
          </cell>
          <cell r="BY35">
            <v>1364.4000000003725</v>
          </cell>
          <cell r="BZ35">
            <v>2510.5</v>
          </cell>
          <cell r="CA35">
            <v>4708.2000000001863</v>
          </cell>
          <cell r="CB35">
            <v>4877</v>
          </cell>
          <cell r="CC35">
            <v>1982.7999999998137</v>
          </cell>
          <cell r="CD35">
            <v>801.20000000018626</v>
          </cell>
          <cell r="CE35">
            <v>26595.40000000596</v>
          </cell>
          <cell r="CF35">
            <v>489.20000000018626</v>
          </cell>
          <cell r="CG35">
            <v>2694.5</v>
          </cell>
          <cell r="CH35">
            <v>1546.5</v>
          </cell>
          <cell r="CI35">
            <v>1557.3000000002794</v>
          </cell>
          <cell r="CJ35">
            <v>841</v>
          </cell>
          <cell r="CK35">
            <v>913.89999999990687</v>
          </cell>
          <cell r="CL35">
            <v>1321.2000000001863</v>
          </cell>
          <cell r="CM35">
            <v>3440</v>
          </cell>
          <cell r="CN35">
            <v>6438.7999999988824</v>
          </cell>
          <cell r="CO35">
            <v>5476.7000000001863</v>
          </cell>
          <cell r="CP35">
            <v>1354.2999999998137</v>
          </cell>
          <cell r="CQ35">
            <v>522</v>
          </cell>
          <cell r="CR35">
            <v>21188.000000007451</v>
          </cell>
          <cell r="CS35">
            <v>966.59999999962747</v>
          </cell>
          <cell r="CT35">
            <v>1273.5999999996275</v>
          </cell>
          <cell r="CU35">
            <v>1275.2000000001863</v>
          </cell>
          <cell r="CV35">
            <v>3197.0999999996275</v>
          </cell>
          <cell r="CW35">
            <v>1065.4000000003725</v>
          </cell>
          <cell r="CX35">
            <v>1433.4000000003725</v>
          </cell>
          <cell r="CY35">
            <v>2231.3999999994412</v>
          </cell>
          <cell r="CZ35">
            <v>1687</v>
          </cell>
          <cell r="DA35">
            <v>6055.4000000003725</v>
          </cell>
          <cell r="DB35">
            <v>1432.2000000001863</v>
          </cell>
          <cell r="DC35">
            <v>33.700000000186265</v>
          </cell>
          <cell r="DD35">
            <v>537</v>
          </cell>
          <cell r="DE35">
            <v>32218.000000007451</v>
          </cell>
          <cell r="DF35">
            <v>1964.2000000001863</v>
          </cell>
          <cell r="DG35">
            <v>2453.8999999994412</v>
          </cell>
          <cell r="DH35">
            <v>2093</v>
          </cell>
          <cell r="DI35">
            <v>2068.0999999996275</v>
          </cell>
          <cell r="DJ35">
            <v>2137.8000000002794</v>
          </cell>
          <cell r="DK35">
            <v>1322.5</v>
          </cell>
          <cell r="DL35">
            <v>1639.9000000003725</v>
          </cell>
          <cell r="DM35">
            <v>4108.5</v>
          </cell>
          <cell r="DN35">
            <v>8761.6999999992549</v>
          </cell>
          <cell r="DO35">
            <v>3078.2000000001863</v>
          </cell>
          <cell r="DP35">
            <v>2198.2000000001863</v>
          </cell>
          <cell r="DQ35">
            <v>392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0</v>
          </cell>
          <cell r="G36">
            <v>21.059999999997672</v>
          </cell>
          <cell r="H36">
            <v>203.5800000000163</v>
          </cell>
          <cell r="I36">
            <v>30.799999999988358</v>
          </cell>
          <cell r="J36">
            <v>0</v>
          </cell>
          <cell r="K36">
            <v>75.099999999976717</v>
          </cell>
          <cell r="L36">
            <v>296.23999999999069</v>
          </cell>
          <cell r="M36">
            <v>663.78000000002794</v>
          </cell>
          <cell r="N36">
            <v>1166.1600000000326</v>
          </cell>
          <cell r="O36">
            <v>0</v>
          </cell>
          <cell r="P36">
            <v>476.5</v>
          </cell>
          <cell r="Q36">
            <v>0</v>
          </cell>
          <cell r="R36">
            <v>1418.0100000007078</v>
          </cell>
          <cell r="S36">
            <v>0</v>
          </cell>
          <cell r="T36">
            <v>88.400000000023283</v>
          </cell>
          <cell r="U36">
            <v>0</v>
          </cell>
          <cell r="V36">
            <v>173.77999999996973</v>
          </cell>
          <cell r="W36">
            <v>0</v>
          </cell>
          <cell r="X36">
            <v>0</v>
          </cell>
          <cell r="Y36">
            <v>-207.59999999997672</v>
          </cell>
          <cell r="Z36">
            <v>167.80999999999767</v>
          </cell>
          <cell r="AA36">
            <v>1024.3400000000256</v>
          </cell>
          <cell r="AB36">
            <v>331.34000000002561</v>
          </cell>
          <cell r="AC36">
            <v>0</v>
          </cell>
          <cell r="AD36">
            <v>-160.06000000005588</v>
          </cell>
          <cell r="AE36">
            <v>4723.4199999989942</v>
          </cell>
          <cell r="AF36">
            <v>45.78000000002794</v>
          </cell>
          <cell r="AG36">
            <v>206.18999999994412</v>
          </cell>
          <cell r="AH36">
            <v>13.230000000039581</v>
          </cell>
          <cell r="AI36">
            <v>0</v>
          </cell>
          <cell r="AJ36">
            <v>171.65999999997439</v>
          </cell>
          <cell r="AK36">
            <v>352.34999999997672</v>
          </cell>
          <cell r="AL36">
            <v>843.0899999999674</v>
          </cell>
          <cell r="AM36">
            <v>1215.679999999993</v>
          </cell>
          <cell r="AN36">
            <v>1400.9399999999732</v>
          </cell>
          <cell r="AO36">
            <v>111.82000000000698</v>
          </cell>
          <cell r="AP36">
            <v>362.67999999999302</v>
          </cell>
          <cell r="AQ36">
            <v>0</v>
          </cell>
          <cell r="AR36">
            <v>2830.6399999996647</v>
          </cell>
          <cell r="AS36">
            <v>0</v>
          </cell>
          <cell r="AT36">
            <v>110.19000000000233</v>
          </cell>
          <cell r="AU36">
            <v>0</v>
          </cell>
          <cell r="AV36">
            <v>130.19000000000233</v>
          </cell>
          <cell r="AW36">
            <v>8.6300000000046566</v>
          </cell>
          <cell r="AX36">
            <v>86</v>
          </cell>
          <cell r="AY36">
            <v>377.30999999999767</v>
          </cell>
          <cell r="AZ36">
            <v>746.59000000002561</v>
          </cell>
          <cell r="BA36">
            <v>1123.3500000000058</v>
          </cell>
          <cell r="BB36">
            <v>248.38000000000466</v>
          </cell>
          <cell r="BC36">
            <v>0</v>
          </cell>
          <cell r="BD36">
            <v>0</v>
          </cell>
          <cell r="BE36">
            <v>1290.4200000008568</v>
          </cell>
          <cell r="BF36">
            <v>0</v>
          </cell>
          <cell r="BG36">
            <v>67.620000000053551</v>
          </cell>
          <cell r="BH36">
            <v>256.09999999997672</v>
          </cell>
          <cell r="BI36">
            <v>107.3399999999674</v>
          </cell>
          <cell r="BJ36">
            <v>51.260000000009313</v>
          </cell>
          <cell r="BK36">
            <v>0</v>
          </cell>
          <cell r="BL36">
            <v>505.90999999997439</v>
          </cell>
          <cell r="BM36">
            <v>0</v>
          </cell>
          <cell r="BN36">
            <v>97.720000000001164</v>
          </cell>
          <cell r="BO36">
            <v>203.53000000002794</v>
          </cell>
          <cell r="BP36">
            <v>0.94000000000232831</v>
          </cell>
          <cell r="BQ36">
            <v>0</v>
          </cell>
          <cell r="BR36">
            <v>1970.019999999553</v>
          </cell>
          <cell r="BS36">
            <v>264.65000000002328</v>
          </cell>
          <cell r="BT36">
            <v>0</v>
          </cell>
          <cell r="BU36">
            <v>26.739999999990687</v>
          </cell>
          <cell r="BV36">
            <v>125.31999999994878</v>
          </cell>
          <cell r="BW36">
            <v>166.39999999996508</v>
          </cell>
          <cell r="BX36">
            <v>0</v>
          </cell>
          <cell r="BY36">
            <v>942.76999999996042</v>
          </cell>
          <cell r="BZ36">
            <v>118.82000000000698</v>
          </cell>
          <cell r="CA36">
            <v>113.6699999999837</v>
          </cell>
          <cell r="CB36">
            <v>211.65000000002328</v>
          </cell>
          <cell r="CC36">
            <v>0</v>
          </cell>
          <cell r="CD36">
            <v>0</v>
          </cell>
          <cell r="CE36">
            <v>3400.0499999998137</v>
          </cell>
          <cell r="CF36">
            <v>205.25</v>
          </cell>
          <cell r="CG36">
            <v>410.90999999997439</v>
          </cell>
          <cell r="CH36">
            <v>3.9999999979045242E-2</v>
          </cell>
          <cell r="CI36">
            <v>157.21999999997206</v>
          </cell>
          <cell r="CJ36">
            <v>0</v>
          </cell>
          <cell r="CK36">
            <v>0</v>
          </cell>
          <cell r="CL36">
            <v>954.10000000003492</v>
          </cell>
          <cell r="CM36">
            <v>1174.4000000000233</v>
          </cell>
          <cell r="CN36">
            <v>294.87000000002445</v>
          </cell>
          <cell r="CO36">
            <v>201.17999999999302</v>
          </cell>
          <cell r="CP36">
            <v>2.0800000000162981</v>
          </cell>
          <cell r="CQ36">
            <v>0</v>
          </cell>
          <cell r="CR36">
            <v>1954.4500000001863</v>
          </cell>
          <cell r="CS36">
            <v>0</v>
          </cell>
          <cell r="CT36">
            <v>309.35999999998603</v>
          </cell>
          <cell r="CU36">
            <v>21.739999999990687</v>
          </cell>
          <cell r="CV36">
            <v>87.720000000030268</v>
          </cell>
          <cell r="CW36">
            <v>0</v>
          </cell>
          <cell r="CX36">
            <v>0</v>
          </cell>
          <cell r="CY36">
            <v>835.75</v>
          </cell>
          <cell r="CZ36">
            <v>436.29999999998836</v>
          </cell>
          <cell r="DA36">
            <v>263.5800000000163</v>
          </cell>
          <cell r="DB36">
            <v>0</v>
          </cell>
          <cell r="DC36">
            <v>0</v>
          </cell>
          <cell r="DD36">
            <v>0</v>
          </cell>
          <cell r="DE36">
            <v>5740.2899999991059</v>
          </cell>
          <cell r="DF36">
            <v>0</v>
          </cell>
          <cell r="DG36">
            <v>161.59999999997672</v>
          </cell>
          <cell r="DH36">
            <v>79.279999999969732</v>
          </cell>
          <cell r="DI36">
            <v>0</v>
          </cell>
          <cell r="DJ36">
            <v>218.82000000000698</v>
          </cell>
          <cell r="DK36">
            <v>148</v>
          </cell>
          <cell r="DL36">
            <v>2546.7200000000303</v>
          </cell>
          <cell r="DM36">
            <v>2317.9700000000303</v>
          </cell>
          <cell r="DN36">
            <v>146.71000000002095</v>
          </cell>
          <cell r="DO36">
            <v>121.19000000000233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-57.221959999995306</v>
          </cell>
          <cell r="G38">
            <v>-199.47523999994155</v>
          </cell>
          <cell r="H38">
            <v>-111.85131999995792</v>
          </cell>
          <cell r="I38">
            <v>-115.93988000007812</v>
          </cell>
          <cell r="J38">
            <v>-177.21761999989394</v>
          </cell>
          <cell r="K38">
            <v>-327.87060000002384</v>
          </cell>
          <cell r="L38">
            <v>67.01808000006713</v>
          </cell>
          <cell r="M38">
            <v>-136.37399999983609</v>
          </cell>
          <cell r="N38">
            <v>-12.405449999962002</v>
          </cell>
          <cell r="O38">
            <v>0</v>
          </cell>
          <cell r="P38">
            <v>-283.5648799999617</v>
          </cell>
          <cell r="Q38">
            <v>-76.583020000020042</v>
          </cell>
          <cell r="R38">
            <v>-1601.1969700008631</v>
          </cell>
          <cell r="S38">
            <v>-13.474900000030175</v>
          </cell>
          <cell r="T38">
            <v>-169.31465000001481</v>
          </cell>
          <cell r="U38">
            <v>-72.275849999976344</v>
          </cell>
          <cell r="V38">
            <v>-189.96009999990929</v>
          </cell>
          <cell r="W38">
            <v>-131.7081500000786</v>
          </cell>
          <cell r="X38">
            <v>-274.38864000001922</v>
          </cell>
          <cell r="Y38">
            <v>-21.974999999860302</v>
          </cell>
          <cell r="Z38">
            <v>-301.20399999991059</v>
          </cell>
          <cell r="AA38">
            <v>-430.90338000003248</v>
          </cell>
          <cell r="AB38">
            <v>-18.345750000036787</v>
          </cell>
          <cell r="AC38">
            <v>-97.850099999981467</v>
          </cell>
          <cell r="AD38">
            <v>120.20354999997653</v>
          </cell>
          <cell r="AE38">
            <v>-2072.4457899983972</v>
          </cell>
          <cell r="AF38">
            <v>-70.986239999998361</v>
          </cell>
          <cell r="AG38">
            <v>-150.43703999998979</v>
          </cell>
          <cell r="AH38">
            <v>-85.853040000074543</v>
          </cell>
          <cell r="AI38">
            <v>-124.67519999999786</v>
          </cell>
          <cell r="AJ38">
            <v>-157.36343999998644</v>
          </cell>
          <cell r="AK38">
            <v>-434.55652999994345</v>
          </cell>
          <cell r="AL38">
            <v>-116.12813000008464</v>
          </cell>
          <cell r="AM38">
            <v>-321.27364999987185</v>
          </cell>
          <cell r="AN38">
            <v>-331.3428399998229</v>
          </cell>
          <cell r="AO38">
            <v>-9.3350399999180809</v>
          </cell>
          <cell r="AP38">
            <v>-188.41055999998935</v>
          </cell>
          <cell r="AQ38">
            <v>-82.084079999942333</v>
          </cell>
          <cell r="AR38">
            <v>-1877.4467000011355</v>
          </cell>
          <cell r="AS38">
            <v>-113.58952000003774</v>
          </cell>
          <cell r="AT38">
            <v>-131.01649000006728</v>
          </cell>
          <cell r="AU38">
            <v>-54.373549999902025</v>
          </cell>
          <cell r="AV38">
            <v>-142.9757999998983</v>
          </cell>
          <cell r="AW38">
            <v>-82.266910000005737</v>
          </cell>
          <cell r="AX38">
            <v>-241.8991199999582</v>
          </cell>
          <cell r="AY38">
            <v>-68.947920000180602</v>
          </cell>
          <cell r="AZ38">
            <v>-313.75404000002891</v>
          </cell>
          <cell r="BA38">
            <v>-467.67816000012681</v>
          </cell>
          <cell r="BB38">
            <v>-11.614789999905042</v>
          </cell>
          <cell r="BC38">
            <v>-153.34329999994952</v>
          </cell>
          <cell r="BD38">
            <v>-95.987099999911152</v>
          </cell>
          <cell r="BE38">
            <v>-2584.5093799997121</v>
          </cell>
          <cell r="BF38">
            <v>-90.344379999907687</v>
          </cell>
          <cell r="BG38">
            <v>-99.296340000000782</v>
          </cell>
          <cell r="BH38">
            <v>-104.25153999996837</v>
          </cell>
          <cell r="BI38">
            <v>-219.24151999992318</v>
          </cell>
          <cell r="BJ38">
            <v>-459.06342000002041</v>
          </cell>
          <cell r="BK38">
            <v>-380.16250000009313</v>
          </cell>
          <cell r="BL38">
            <v>-30.90625</v>
          </cell>
          <cell r="BM38">
            <v>-396.89999999990687</v>
          </cell>
          <cell r="BN38">
            <v>-446.58125000004657</v>
          </cell>
          <cell r="BO38">
            <v>-26.627680000034161</v>
          </cell>
          <cell r="BP38">
            <v>-138.04143999994267</v>
          </cell>
          <cell r="BQ38">
            <v>-193.09305999998469</v>
          </cell>
          <cell r="BR38">
            <v>-1353.7514900006354</v>
          </cell>
          <cell r="BS38">
            <v>0</v>
          </cell>
          <cell r="BT38">
            <v>-85.870710000046529</v>
          </cell>
          <cell r="BU38">
            <v>-215.77401000005193</v>
          </cell>
          <cell r="BV38">
            <v>-309.98970000003465</v>
          </cell>
          <cell r="BW38">
            <v>-64.348920000018552</v>
          </cell>
          <cell r="BX38">
            <v>-131.93202000018209</v>
          </cell>
          <cell r="BY38">
            <v>-24.078120000194758</v>
          </cell>
          <cell r="BZ38">
            <v>-0.2679600000847131</v>
          </cell>
          <cell r="CA38">
            <v>-282.97214000020176</v>
          </cell>
          <cell r="CB38">
            <v>-39.387239999952726</v>
          </cell>
          <cell r="CC38">
            <v>-100.00323000003118</v>
          </cell>
          <cell r="CD38">
            <v>-99.127439999952912</v>
          </cell>
          <cell r="CE38">
            <v>-1628.4263600017875</v>
          </cell>
          <cell r="CF38">
            <v>-16.507000000099652</v>
          </cell>
          <cell r="CG38">
            <v>-155.75399999995716</v>
          </cell>
          <cell r="CH38">
            <v>-364.67039999994449</v>
          </cell>
          <cell r="CI38">
            <v>-333.84939999994822</v>
          </cell>
          <cell r="CJ38">
            <v>-28.036400000099093</v>
          </cell>
          <cell r="CK38">
            <v>-120.99485999997705</v>
          </cell>
          <cell r="CL38">
            <v>-91.60871999990195</v>
          </cell>
          <cell r="CM38">
            <v>-87.937080000061542</v>
          </cell>
          <cell r="CN38">
            <v>-270.75090000010096</v>
          </cell>
          <cell r="CO38">
            <v>-10.053800000110641</v>
          </cell>
          <cell r="CP38">
            <v>-90.892200000118464</v>
          </cell>
          <cell r="CQ38">
            <v>-57.371599999954924</v>
          </cell>
          <cell r="CR38">
            <v>-2368.5942899994552</v>
          </cell>
          <cell r="CS38">
            <v>-59.205140000092797</v>
          </cell>
          <cell r="CT38">
            <v>-127.93889999995008</v>
          </cell>
          <cell r="CU38">
            <v>-364.15915000007953</v>
          </cell>
          <cell r="CV38">
            <v>-906.73875999997836</v>
          </cell>
          <cell r="CW38">
            <v>0</v>
          </cell>
          <cell r="CX38">
            <v>-179.25344000011683</v>
          </cell>
          <cell r="CY38">
            <v>-24.992959999945015</v>
          </cell>
          <cell r="CZ38">
            <v>-69.653600000077859</v>
          </cell>
          <cell r="DA38">
            <v>-248.74104000022635</v>
          </cell>
          <cell r="DB38">
            <v>-40.390799999935552</v>
          </cell>
          <cell r="DC38">
            <v>-241.40095999999903</v>
          </cell>
          <cell r="DD38">
            <v>-106.11953999986872</v>
          </cell>
          <cell r="DE38">
            <v>-1698.3074999991804</v>
          </cell>
          <cell r="DF38">
            <v>-31.739639999927022</v>
          </cell>
          <cell r="DG38">
            <v>-51.262740000151098</v>
          </cell>
          <cell r="DH38">
            <v>-235.37105999991763</v>
          </cell>
          <cell r="DI38">
            <v>4.5418199999257922</v>
          </cell>
          <cell r="DJ38">
            <v>-61.914600000134669</v>
          </cell>
          <cell r="DK38">
            <v>-276.67146000009961</v>
          </cell>
          <cell r="DL38">
            <v>-16.949999999953434</v>
          </cell>
          <cell r="DM38">
            <v>-12.502319999970496</v>
          </cell>
          <cell r="DN38">
            <v>-534.88775999983773</v>
          </cell>
          <cell r="DO38">
            <v>-159.68940000003204</v>
          </cell>
          <cell r="DP38">
            <v>-183.9596400000155</v>
          </cell>
          <cell r="DQ38">
            <v>-137.90069999999832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3730.5780400000513</v>
          </cell>
          <cell r="G41">
            <v>5629.9847600013018</v>
          </cell>
          <cell r="H41">
            <v>3689.5286800004542</v>
          </cell>
          <cell r="I41">
            <v>4086.1801200006157</v>
          </cell>
          <cell r="J41">
            <v>2581.4223799984902</v>
          </cell>
          <cell r="K41">
            <v>2643.7293999996036</v>
          </cell>
          <cell r="L41">
            <v>-8583.9419200010598</v>
          </cell>
          <cell r="M41">
            <v>9186.2059999965131</v>
          </cell>
          <cell r="N41">
            <v>11562.154550001025</v>
          </cell>
          <cell r="O41">
            <v>6278.1999999992549</v>
          </cell>
          <cell r="P41">
            <v>13515.535119997337</v>
          </cell>
          <cell r="Q41">
            <v>-135959.08301999792</v>
          </cell>
          <cell r="R41">
            <v>51661.589029997587</v>
          </cell>
          <cell r="S41">
            <v>4546.9251000005752</v>
          </cell>
          <cell r="T41">
            <v>4957.2853500004858</v>
          </cell>
          <cell r="U41">
            <v>3026.0241499971598</v>
          </cell>
          <cell r="V41">
            <v>6328.4799000006169</v>
          </cell>
          <cell r="W41">
            <v>3653.8078500013798</v>
          </cell>
          <cell r="X41">
            <v>3442.2113599982113</v>
          </cell>
          <cell r="Y41">
            <v>-2666.9749999977648</v>
          </cell>
          <cell r="Z41">
            <v>16417.006000000983</v>
          </cell>
          <cell r="AA41">
            <v>15660.53662000224</v>
          </cell>
          <cell r="AB41">
            <v>12430.394250001758</v>
          </cell>
          <cell r="AC41">
            <v>3691.8499000035226</v>
          </cell>
          <cell r="AD41">
            <v>-19825.956450004131</v>
          </cell>
          <cell r="AE41">
            <v>-238633.69578999281</v>
          </cell>
          <cell r="AF41">
            <v>-29083.606240002438</v>
          </cell>
          <cell r="AG41">
            <v>-14875.14703999646</v>
          </cell>
          <cell r="AH41">
            <v>509.57695999741554</v>
          </cell>
          <cell r="AI41">
            <v>-6517.8751999996603</v>
          </cell>
          <cell r="AJ41">
            <v>1370.6265600007027</v>
          </cell>
          <cell r="AK41">
            <v>-7342.7065300010145</v>
          </cell>
          <cell r="AL41">
            <v>-31594.638130001724</v>
          </cell>
          <cell r="AM41">
            <v>5562.6063499972224</v>
          </cell>
          <cell r="AN41">
            <v>-57364.902840003371</v>
          </cell>
          <cell r="AO41">
            <v>-46437.715039998293</v>
          </cell>
          <cell r="AP41">
            <v>-32198.030560001731</v>
          </cell>
          <cell r="AQ41">
            <v>-20661.884079996496</v>
          </cell>
          <cell r="AR41">
            <v>-244804.85669997334</v>
          </cell>
          <cell r="AS41">
            <v>-29519.989519998431</v>
          </cell>
          <cell r="AT41">
            <v>-18070.426490003243</v>
          </cell>
          <cell r="AU41">
            <v>1831.8264499995857</v>
          </cell>
          <cell r="AV41">
            <v>-2543.1857999991626</v>
          </cell>
          <cell r="AW41">
            <v>-1888.1869099996984</v>
          </cell>
          <cell r="AX41">
            <v>-10767.199120000005</v>
          </cell>
          <cell r="AY41">
            <v>-31337.137919999659</v>
          </cell>
          <cell r="AZ41">
            <v>7045.8359599970281</v>
          </cell>
          <cell r="BA41">
            <v>-64526.228159997612</v>
          </cell>
          <cell r="BB41">
            <v>-43978.934789996594</v>
          </cell>
          <cell r="BC41">
            <v>-29684.143299996853</v>
          </cell>
          <cell r="BD41">
            <v>-21367.087100002915</v>
          </cell>
          <cell r="BE41">
            <v>-308063.42937994003</v>
          </cell>
          <cell r="BF41">
            <v>-29806.144380001351</v>
          </cell>
          <cell r="BG41">
            <v>-15141.076339999214</v>
          </cell>
          <cell r="BH41">
            <v>-811.75153999961913</v>
          </cell>
          <cell r="BI41">
            <v>-23614.101520000026</v>
          </cell>
          <cell r="BJ41">
            <v>4682.3565800022334</v>
          </cell>
          <cell r="BK41">
            <v>-15722.762500001118</v>
          </cell>
          <cell r="BL41">
            <v>-37225.696250002831</v>
          </cell>
          <cell r="BM41">
            <v>10502.60000000149</v>
          </cell>
          <cell r="BN41">
            <v>-77502.461249999702</v>
          </cell>
          <cell r="BO41">
            <v>-58078.897679999471</v>
          </cell>
          <cell r="BP41">
            <v>-42852.601440001279</v>
          </cell>
          <cell r="BQ41">
            <v>-22492.893059998751</v>
          </cell>
          <cell r="BR41">
            <v>-460695.23148998618</v>
          </cell>
          <cell r="BS41">
            <v>-29552.150000000373</v>
          </cell>
          <cell r="BT41">
            <v>-22650.070710001513</v>
          </cell>
          <cell r="BU41">
            <v>-11276.834009997547</v>
          </cell>
          <cell r="BV41">
            <v>-18009.769700000063</v>
          </cell>
          <cell r="BW41">
            <v>-20456.448919996619</v>
          </cell>
          <cell r="BX41">
            <v>-39665.732020001858</v>
          </cell>
          <cell r="BY41">
            <v>-51568.408120002598</v>
          </cell>
          <cell r="BZ41">
            <v>-17380.047959994525</v>
          </cell>
          <cell r="CA41">
            <v>-101899.80214000121</v>
          </cell>
          <cell r="CB41">
            <v>-66299.437240004539</v>
          </cell>
          <cell r="CC41">
            <v>-53008.403229996562</v>
          </cell>
          <cell r="CD41">
            <v>-28928.12743999809</v>
          </cell>
          <cell r="CE41">
            <v>-415191.57636004686</v>
          </cell>
          <cell r="CF41">
            <v>-39201.95699999854</v>
          </cell>
          <cell r="CG41">
            <v>-24847.844000004232</v>
          </cell>
          <cell r="CH41">
            <v>-10716.930399999022</v>
          </cell>
          <cell r="CI41">
            <v>-14655.529399998486</v>
          </cell>
          <cell r="CJ41">
            <v>-14755.236400000751</v>
          </cell>
          <cell r="CK41">
            <v>-39607.394860001281</v>
          </cell>
          <cell r="CL41">
            <v>-56321.108720004559</v>
          </cell>
          <cell r="CM41">
            <v>-10851.337080001831</v>
          </cell>
          <cell r="CN41">
            <v>-59877.780900001526</v>
          </cell>
          <cell r="CO41">
            <v>-53404.873799998313</v>
          </cell>
          <cell r="CP41">
            <v>-61652.212200000882</v>
          </cell>
          <cell r="CQ41">
            <v>-29299.37160000205</v>
          </cell>
          <cell r="CR41">
            <v>-380940.44429004192</v>
          </cell>
          <cell r="CS41">
            <v>-38036.505140002817</v>
          </cell>
          <cell r="CT41">
            <v>-26707.078900001943</v>
          </cell>
          <cell r="CU41">
            <v>-9007.6191500034183</v>
          </cell>
          <cell r="CV41">
            <v>-22970.518759999424</v>
          </cell>
          <cell r="CW41">
            <v>-19687.5</v>
          </cell>
          <cell r="CX41">
            <v>-23691.753440000117</v>
          </cell>
          <cell r="CY41">
            <v>-42846.542960003018</v>
          </cell>
          <cell r="CZ41">
            <v>-5332.153599999845</v>
          </cell>
          <cell r="DA41">
            <v>-78779.961040008813</v>
          </cell>
          <cell r="DB41">
            <v>-38835.690799999982</v>
          </cell>
          <cell r="DC41">
            <v>-44164.500959999859</v>
          </cell>
          <cell r="DD41">
            <v>-30880.619539998472</v>
          </cell>
          <cell r="DE41">
            <v>-291302.31749999523</v>
          </cell>
          <cell r="DF41">
            <v>-36305.739639997482</v>
          </cell>
          <cell r="DG41">
            <v>-19573.862740002573</v>
          </cell>
          <cell r="DH41">
            <v>-3941.3910600002855</v>
          </cell>
          <cell r="DI41">
            <v>-16122.258179999888</v>
          </cell>
          <cell r="DJ41">
            <v>-6059.8945999983698</v>
          </cell>
          <cell r="DK41">
            <v>-19803.971459999681</v>
          </cell>
          <cell r="DL41">
            <v>-24024.330000005662</v>
          </cell>
          <cell r="DM41">
            <v>6684.967680003494</v>
          </cell>
          <cell r="DN41">
            <v>-58404.477759998292</v>
          </cell>
          <cell r="DO41">
            <v>-47365.499399997294</v>
          </cell>
          <cell r="DP41">
            <v>-38568.259640000761</v>
          </cell>
          <cell r="DQ41">
            <v>-27817.600700005889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3730.5780400000513</v>
          </cell>
          <cell r="G43">
            <v>5629.9847600013018</v>
          </cell>
          <cell r="H43">
            <v>3689.5286800004542</v>
          </cell>
          <cell r="I43">
            <v>4086.1801200006157</v>
          </cell>
          <cell r="J43">
            <v>2581.4223799984902</v>
          </cell>
          <cell r="K43">
            <v>2643.7293999996036</v>
          </cell>
          <cell r="L43">
            <v>-8583.9419200010598</v>
          </cell>
          <cell r="M43">
            <v>9186.2059999965131</v>
          </cell>
          <cell r="N43">
            <v>11562.154550001025</v>
          </cell>
          <cell r="O43">
            <v>6278.1999999992549</v>
          </cell>
          <cell r="P43">
            <v>13515.535119997337</v>
          </cell>
          <cell r="Q43">
            <v>-135959.08301999792</v>
          </cell>
          <cell r="R43">
            <v>51661.589029997587</v>
          </cell>
          <cell r="S43">
            <v>4546.9251000005752</v>
          </cell>
          <cell r="T43">
            <v>4957.2853500004858</v>
          </cell>
          <cell r="U43">
            <v>3026.0241499971598</v>
          </cell>
          <cell r="V43">
            <v>6328.4799000006169</v>
          </cell>
          <cell r="W43">
            <v>3653.8078500013798</v>
          </cell>
          <cell r="X43">
            <v>3442.2113599982113</v>
          </cell>
          <cell r="Y43">
            <v>-2666.9749999977648</v>
          </cell>
          <cell r="Z43">
            <v>16417.006000000983</v>
          </cell>
          <cell r="AA43">
            <v>15660.53662000224</v>
          </cell>
          <cell r="AB43">
            <v>12430.394250001758</v>
          </cell>
          <cell r="AC43">
            <v>3691.8499000035226</v>
          </cell>
          <cell r="AD43">
            <v>-19825.956450004131</v>
          </cell>
          <cell r="AE43">
            <v>-238633.69578999281</v>
          </cell>
          <cell r="AF43">
            <v>-29083.606240002438</v>
          </cell>
          <cell r="AG43">
            <v>-14875.14703999646</v>
          </cell>
          <cell r="AH43">
            <v>509.57695999741554</v>
          </cell>
          <cell r="AI43">
            <v>-6517.8751999996603</v>
          </cell>
          <cell r="AJ43">
            <v>1370.6265600007027</v>
          </cell>
          <cell r="AK43">
            <v>-7342.7065300010145</v>
          </cell>
          <cell r="AL43">
            <v>-31594.638130001724</v>
          </cell>
          <cell r="AM43">
            <v>5562.6063499972224</v>
          </cell>
          <cell r="AN43">
            <v>-57364.902840003371</v>
          </cell>
          <cell r="AO43">
            <v>-46437.715039998293</v>
          </cell>
          <cell r="AP43">
            <v>-32198.030560001731</v>
          </cell>
          <cell r="AQ43">
            <v>-20661.884079996496</v>
          </cell>
          <cell r="AR43">
            <v>-244804.85669997334</v>
          </cell>
          <cell r="AS43">
            <v>-29519.989519998431</v>
          </cell>
          <cell r="AT43">
            <v>-18070.426490003243</v>
          </cell>
          <cell r="AU43">
            <v>1831.8264499995857</v>
          </cell>
          <cell r="AV43">
            <v>-2543.1857999991626</v>
          </cell>
          <cell r="AW43">
            <v>-1888.1869099996984</v>
          </cell>
          <cell r="AX43">
            <v>-10767.199120000005</v>
          </cell>
          <cell r="AY43">
            <v>-31337.137919999659</v>
          </cell>
          <cell r="AZ43">
            <v>7045.8359599970281</v>
          </cell>
          <cell r="BA43">
            <v>-64526.228159997612</v>
          </cell>
          <cell r="BB43">
            <v>-43978.934789996594</v>
          </cell>
          <cell r="BC43">
            <v>-29684.143299996853</v>
          </cell>
          <cell r="BD43">
            <v>-21367.087100002915</v>
          </cell>
          <cell r="BE43">
            <v>-308063.42937994003</v>
          </cell>
          <cell r="BF43">
            <v>-29806.144380001351</v>
          </cell>
          <cell r="BG43">
            <v>-15141.076339999214</v>
          </cell>
          <cell r="BH43">
            <v>-811.75153999961913</v>
          </cell>
          <cell r="BI43">
            <v>-23614.101520000026</v>
          </cell>
          <cell r="BJ43">
            <v>4682.3565800022334</v>
          </cell>
          <cell r="BK43">
            <v>-15722.762500001118</v>
          </cell>
          <cell r="BL43">
            <v>-37225.696250002831</v>
          </cell>
          <cell r="BM43">
            <v>10502.60000000149</v>
          </cell>
          <cell r="BN43">
            <v>-77502.461249999702</v>
          </cell>
          <cell r="BO43">
            <v>-58078.897679999471</v>
          </cell>
          <cell r="BP43">
            <v>-42852.601440001279</v>
          </cell>
          <cell r="BQ43">
            <v>-22492.893059998751</v>
          </cell>
          <cell r="BR43">
            <v>-460695.23148998618</v>
          </cell>
          <cell r="BS43">
            <v>-29552.150000000373</v>
          </cell>
          <cell r="BT43">
            <v>-22650.070710001513</v>
          </cell>
          <cell r="BU43">
            <v>-11276.834009997547</v>
          </cell>
          <cell r="BV43">
            <v>-18009.769700000063</v>
          </cell>
          <cell r="BW43">
            <v>-20456.448919996619</v>
          </cell>
          <cell r="BX43">
            <v>-39665.732020001858</v>
          </cell>
          <cell r="BY43">
            <v>-51568.408120002598</v>
          </cell>
          <cell r="BZ43">
            <v>-17380.047959994525</v>
          </cell>
          <cell r="CA43">
            <v>-101899.80214000121</v>
          </cell>
          <cell r="CB43">
            <v>-66299.437240004539</v>
          </cell>
          <cell r="CC43">
            <v>-53008.403229996562</v>
          </cell>
          <cell r="CD43">
            <v>-28928.12743999809</v>
          </cell>
          <cell r="CE43">
            <v>-415191.57636004686</v>
          </cell>
          <cell r="CF43">
            <v>-39201.95699999854</v>
          </cell>
          <cell r="CG43">
            <v>-24847.844000004232</v>
          </cell>
          <cell r="CH43">
            <v>-10716.930399999022</v>
          </cell>
          <cell r="CI43">
            <v>-14655.529399998486</v>
          </cell>
          <cell r="CJ43">
            <v>-14755.236400000751</v>
          </cell>
          <cell r="CK43">
            <v>-39607.394860001281</v>
          </cell>
          <cell r="CL43">
            <v>-56321.108720004559</v>
          </cell>
          <cell r="CM43">
            <v>-10851.337080001831</v>
          </cell>
          <cell r="CN43">
            <v>-59877.780900001526</v>
          </cell>
          <cell r="CO43">
            <v>-53404.873799998313</v>
          </cell>
          <cell r="CP43">
            <v>-61652.212200000882</v>
          </cell>
          <cell r="CQ43">
            <v>-29299.37160000205</v>
          </cell>
          <cell r="CR43">
            <v>-380940.44429004192</v>
          </cell>
          <cell r="CS43">
            <v>-38036.505140002817</v>
          </cell>
          <cell r="CT43">
            <v>-26707.078900001943</v>
          </cell>
          <cell r="CU43">
            <v>-9007.6191500034183</v>
          </cell>
          <cell r="CV43">
            <v>-22970.518759999424</v>
          </cell>
          <cell r="CW43">
            <v>-19687.5</v>
          </cell>
          <cell r="CX43">
            <v>-23691.753440000117</v>
          </cell>
          <cell r="CY43">
            <v>-42846.542960003018</v>
          </cell>
          <cell r="CZ43">
            <v>-5332.153599999845</v>
          </cell>
          <cell r="DA43">
            <v>-78779.961040008813</v>
          </cell>
          <cell r="DB43">
            <v>-38835.690799999982</v>
          </cell>
          <cell r="DC43">
            <v>-44164.500959999859</v>
          </cell>
          <cell r="DD43">
            <v>-30880.619539998472</v>
          </cell>
          <cell r="DE43">
            <v>-291302.31749999523</v>
          </cell>
          <cell r="DF43">
            <v>-36305.739639997482</v>
          </cell>
          <cell r="DG43">
            <v>-19573.862740002573</v>
          </cell>
          <cell r="DH43">
            <v>-3941.3910600002855</v>
          </cell>
          <cell r="DI43">
            <v>-16122.258179999888</v>
          </cell>
          <cell r="DJ43">
            <v>-6059.8945999983698</v>
          </cell>
          <cell r="DK43">
            <v>-19803.971459999681</v>
          </cell>
          <cell r="DL43">
            <v>-24024.330000005662</v>
          </cell>
          <cell r="DM43">
            <v>6684.967680003494</v>
          </cell>
          <cell r="DN43">
            <v>-58404.477759998292</v>
          </cell>
          <cell r="DO43">
            <v>-47365.499399997294</v>
          </cell>
          <cell r="DP43">
            <v>-38568.259640000761</v>
          </cell>
          <cell r="DQ43">
            <v>-27817.600700005889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8">
          <cell r="F178">
            <v>-1882.1999999999534</v>
          </cell>
          <cell r="G178">
            <v>-3344.7999999998137</v>
          </cell>
          <cell r="H178">
            <v>-2608.1399999998976</v>
          </cell>
          <cell r="I178">
            <v>-1471.3599999996368</v>
          </cell>
          <cell r="J178">
            <v>-3810.7800000000279</v>
          </cell>
          <cell r="K178">
            <v>-4047.2900000000373</v>
          </cell>
          <cell r="L178">
            <v>101.39599999997881</v>
          </cell>
          <cell r="M178">
            <v>-5776.1999999999534</v>
          </cell>
          <cell r="N178">
            <v>-975.47200000006706</v>
          </cell>
          <cell r="O178">
            <v>-126.91000000000349</v>
          </cell>
          <cell r="P178">
            <v>-1847.0399999999208</v>
          </cell>
          <cell r="Q178">
            <v>-1710.6999999999534</v>
          </cell>
          <cell r="R178">
            <v>-34631.598000001162</v>
          </cell>
          <cell r="S178">
            <v>-843.10000000009313</v>
          </cell>
          <cell r="T178">
            <v>-970.55699999979697</v>
          </cell>
          <cell r="U178">
            <v>-5065.1899999999441</v>
          </cell>
          <cell r="V178">
            <v>-4177.2000000001863</v>
          </cell>
          <cell r="W178">
            <v>-6767.3500000000931</v>
          </cell>
          <cell r="X178">
            <v>-6383.7900000000373</v>
          </cell>
          <cell r="Y178">
            <v>406.89999999996508</v>
          </cell>
          <cell r="Z178">
            <v>-8613.7000000001863</v>
          </cell>
          <cell r="AA178">
            <v>-2906.1000000000931</v>
          </cell>
          <cell r="AB178">
            <v>-405.80999999999767</v>
          </cell>
          <cell r="AC178">
            <v>-3368.1799999999348</v>
          </cell>
          <cell r="AD178">
            <v>4462.4789999998175</v>
          </cell>
          <cell r="AE178">
            <v>-57053.089999996126</v>
          </cell>
          <cell r="AF178">
            <v>-1791.1000000000931</v>
          </cell>
          <cell r="AG178">
            <v>-2635.2199999997392</v>
          </cell>
          <cell r="AH178">
            <v>-3557.6099999998696</v>
          </cell>
          <cell r="AI178">
            <v>-3023.3600000003353</v>
          </cell>
          <cell r="AJ178">
            <v>-6663.6000000000931</v>
          </cell>
          <cell r="AK178">
            <v>-4993.6800000001676</v>
          </cell>
          <cell r="AL178">
            <v>-2665.2299999999814</v>
          </cell>
          <cell r="AM178">
            <v>-14941.5</v>
          </cell>
          <cell r="AN178">
            <v>-6693.8099999995902</v>
          </cell>
          <cell r="AO178">
            <v>-155.13999999989755</v>
          </cell>
          <cell r="AP178">
            <v>-5263.4000000003725</v>
          </cell>
          <cell r="AQ178">
            <v>-4669.4399999994785</v>
          </cell>
          <cell r="AR178">
            <v>-50250.846999999136</v>
          </cell>
          <cell r="AS178">
            <v>-3750.844000000041</v>
          </cell>
          <cell r="AT178">
            <v>-1781.8999999999069</v>
          </cell>
          <cell r="AU178">
            <v>-3764.6999999997206</v>
          </cell>
          <cell r="AV178">
            <v>-1850.8099999995902</v>
          </cell>
          <cell r="AW178">
            <v>-4440.1999999999534</v>
          </cell>
          <cell r="AX178">
            <v>-3015.3400000000838</v>
          </cell>
          <cell r="AY178">
            <v>-1156.9500000000116</v>
          </cell>
          <cell r="AZ178">
            <v>-11616.599999999627</v>
          </cell>
          <cell r="BA178">
            <v>-8089.2099999999627</v>
          </cell>
          <cell r="BB178">
            <v>-288.81000000005588</v>
          </cell>
          <cell r="BC178">
            <v>-4523.7330000004731</v>
          </cell>
          <cell r="BD178">
            <v>-5971.75</v>
          </cell>
          <cell r="BE178">
            <v>-64843.892000004649</v>
          </cell>
          <cell r="BF178">
            <v>-3597.6260000001639</v>
          </cell>
          <cell r="BG178">
            <v>-4037.8799999998882</v>
          </cell>
          <cell r="BH178">
            <v>-4983.5400000000373</v>
          </cell>
          <cell r="BI178">
            <v>-8918.8999999985099</v>
          </cell>
          <cell r="BJ178">
            <v>-5853.5</v>
          </cell>
          <cell r="BK178">
            <v>-2955.5700000000652</v>
          </cell>
          <cell r="BL178">
            <v>-1410.359999999986</v>
          </cell>
          <cell r="BM178">
            <v>-12769.700000001118</v>
          </cell>
          <cell r="BN178">
            <v>-8069.8659999999218</v>
          </cell>
          <cell r="BO178">
            <v>-1088.5999999999767</v>
          </cell>
          <cell r="BP178">
            <v>-6973.2000000001863</v>
          </cell>
          <cell r="BQ178">
            <v>-4185.1499999999069</v>
          </cell>
          <cell r="BR178">
            <v>-34618.179999999702</v>
          </cell>
          <cell r="BS178">
            <v>-1783.4599999999627</v>
          </cell>
          <cell r="BT178">
            <v>-3540.25</v>
          </cell>
          <cell r="BU178">
            <v>-5578.2400000002235</v>
          </cell>
          <cell r="BV178">
            <v>-6673.2999999998137</v>
          </cell>
          <cell r="BW178">
            <v>-1172.5</v>
          </cell>
          <cell r="BX178">
            <v>-549.14000000013039</v>
          </cell>
          <cell r="BY178">
            <v>-740.43999999971129</v>
          </cell>
          <cell r="BZ178">
            <v>-5309.2999999998137</v>
          </cell>
          <cell r="CA178">
            <v>-2548.2900000000373</v>
          </cell>
          <cell r="CB178">
            <v>-460.29999999981374</v>
          </cell>
          <cell r="CC178">
            <v>-2843</v>
          </cell>
          <cell r="CD178">
            <v>-3419.9599999999627</v>
          </cell>
          <cell r="CE178">
            <v>-41122.375</v>
          </cell>
          <cell r="CF178">
            <v>-1884.1749999998137</v>
          </cell>
          <cell r="CG178">
            <v>-3505</v>
          </cell>
          <cell r="CH178">
            <v>-6067.1999999992549</v>
          </cell>
          <cell r="CI178">
            <v>-8645.4000000003725</v>
          </cell>
          <cell r="CJ178">
            <v>-2089.9999999995343</v>
          </cell>
          <cell r="CK178">
            <v>-1016.3500000000931</v>
          </cell>
          <cell r="CL178">
            <v>-248.56000000005588</v>
          </cell>
          <cell r="CM178">
            <v>-6030.7999999998137</v>
          </cell>
          <cell r="CN178">
            <v>-3588.4000000003725</v>
          </cell>
          <cell r="CO178">
            <v>-503.20000000018626</v>
          </cell>
          <cell r="CP178">
            <v>-3375.2999999998137</v>
          </cell>
          <cell r="CQ178">
            <v>-4167.9900000002235</v>
          </cell>
          <cell r="CR178">
            <v>-34528.104999996722</v>
          </cell>
          <cell r="CS178">
            <v>-3528.2999999998137</v>
          </cell>
          <cell r="CT178">
            <v>-2419.0099999997765</v>
          </cell>
          <cell r="CU178">
            <v>-4768.5</v>
          </cell>
          <cell r="CV178">
            <v>-2503.7999999998137</v>
          </cell>
          <cell r="CW178">
            <v>-1796.6000000000931</v>
          </cell>
          <cell r="CX178">
            <v>-507.46999999997206</v>
          </cell>
          <cell r="CY178">
            <v>-678.27999999979511</v>
          </cell>
          <cell r="CZ178">
            <v>-4268.2999999998137</v>
          </cell>
          <cell r="DA178">
            <v>-5002.7399999992922</v>
          </cell>
          <cell r="DB178">
            <v>-1180.4599999997299</v>
          </cell>
          <cell r="DC178">
            <v>-4821.5</v>
          </cell>
          <cell r="DD178">
            <v>-3053.1450000000186</v>
          </cell>
          <cell r="DE178">
            <v>-54855.539999999106</v>
          </cell>
          <cell r="DF178">
            <v>-2945.2000000001863</v>
          </cell>
          <cell r="DG178">
            <v>-1881.2999999998137</v>
          </cell>
          <cell r="DH178">
            <v>-3657.9000000003725</v>
          </cell>
          <cell r="DI178">
            <v>-14918.799999999814</v>
          </cell>
          <cell r="DJ178">
            <v>-2398.3000000002794</v>
          </cell>
          <cell r="DK178">
            <v>-1835.4299999999348</v>
          </cell>
          <cell r="DL178">
            <v>-286.66000000014901</v>
          </cell>
          <cell r="DM178">
            <v>-5435.4000000003725</v>
          </cell>
          <cell r="DN178">
            <v>-6758.9199999999255</v>
          </cell>
          <cell r="DO178">
            <v>-3552.6299999998882</v>
          </cell>
          <cell r="DP178">
            <v>-7337.7999999998137</v>
          </cell>
          <cell r="DQ178">
            <v>-3847.2000000001863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-2180.3999999999069</v>
          </cell>
          <cell r="G179">
            <v>-3354.3999999999069</v>
          </cell>
          <cell r="H179">
            <v>-1908.1000000000931</v>
          </cell>
          <cell r="I179">
            <v>-4237.9000000000233</v>
          </cell>
          <cell r="J179">
            <v>-1718.9699999999721</v>
          </cell>
          <cell r="K179">
            <v>-785</v>
          </cell>
          <cell r="L179">
            <v>3836.5999999999767</v>
          </cell>
          <cell r="M179">
            <v>-4558.2000000000116</v>
          </cell>
          <cell r="N179">
            <v>-19820.299999999814</v>
          </cell>
          <cell r="O179">
            <v>-11735.299999999814</v>
          </cell>
          <cell r="P179">
            <v>-14324.899999999907</v>
          </cell>
          <cell r="Q179">
            <v>11391.689999999944</v>
          </cell>
          <cell r="R179">
            <v>-48519.80000000447</v>
          </cell>
          <cell r="S179">
            <v>-4519.3000000000466</v>
          </cell>
          <cell r="T179">
            <v>-3264.5</v>
          </cell>
          <cell r="U179">
            <v>-2529.4000000001397</v>
          </cell>
          <cell r="V179">
            <v>-8253.3999999999069</v>
          </cell>
          <cell r="W179">
            <v>-778.05999999999767</v>
          </cell>
          <cell r="X179">
            <v>-2765.4400000000023</v>
          </cell>
          <cell r="Y179">
            <v>7224.1999999999534</v>
          </cell>
          <cell r="Z179">
            <v>-8621.7999999998137</v>
          </cell>
          <cell r="AA179">
            <v>-20165</v>
          </cell>
          <cell r="AB179">
            <v>-12019.299999999814</v>
          </cell>
          <cell r="AC179">
            <v>-356</v>
          </cell>
          <cell r="AD179">
            <v>7528.1999999999534</v>
          </cell>
          <cell r="AE179">
            <v>-103733.98000000417</v>
          </cell>
          <cell r="AF179">
            <v>-6500</v>
          </cell>
          <cell r="AG179">
            <v>-5548.2999999998137</v>
          </cell>
          <cell r="AH179">
            <v>-4349</v>
          </cell>
          <cell r="AI179">
            <v>-11016.5</v>
          </cell>
          <cell r="AJ179">
            <v>-4914.8799999998882</v>
          </cell>
          <cell r="AK179">
            <v>-4198.8000000000466</v>
          </cell>
          <cell r="AL179">
            <v>-15378</v>
          </cell>
          <cell r="AM179">
            <v>-14633</v>
          </cell>
          <cell r="AN179">
            <v>-18311.5</v>
          </cell>
          <cell r="AO179">
            <v>-13797</v>
          </cell>
          <cell r="AP179">
            <v>-3170.5</v>
          </cell>
          <cell r="AQ179">
            <v>-1916.5</v>
          </cell>
          <cell r="AR179">
            <v>-115870.46000000834</v>
          </cell>
          <cell r="AS179">
            <v>-5953.5</v>
          </cell>
          <cell r="AT179">
            <v>-5801</v>
          </cell>
          <cell r="AU179">
            <v>-4215.2000000001863</v>
          </cell>
          <cell r="AV179">
            <v>-8378.8000000000466</v>
          </cell>
          <cell r="AW179">
            <v>-3219.0600000000559</v>
          </cell>
          <cell r="AX179">
            <v>-8925.8999999999069</v>
          </cell>
          <cell r="AY179">
            <v>-14490</v>
          </cell>
          <cell r="AZ179">
            <v>-24703</v>
          </cell>
          <cell r="BA179">
            <v>-22025</v>
          </cell>
          <cell r="BB179">
            <v>-15683</v>
          </cell>
          <cell r="BC179">
            <v>-1142</v>
          </cell>
          <cell r="BD179">
            <v>-1334</v>
          </cell>
          <cell r="BE179">
            <v>-157662.79999999702</v>
          </cell>
          <cell r="BF179">
            <v>-6454.3000000000466</v>
          </cell>
          <cell r="BG179">
            <v>-5185.5999999996275</v>
          </cell>
          <cell r="BH179">
            <v>-6574.7000000001863</v>
          </cell>
          <cell r="BI179">
            <v>-22449.200000000186</v>
          </cell>
          <cell r="BJ179">
            <v>-3481.1999999999534</v>
          </cell>
          <cell r="BK179">
            <v>-9714</v>
          </cell>
          <cell r="BL179">
            <v>-20707.599999999627</v>
          </cell>
          <cell r="BM179">
            <v>-25930.5</v>
          </cell>
          <cell r="BN179">
            <v>-27992</v>
          </cell>
          <cell r="BO179">
            <v>-27256</v>
          </cell>
          <cell r="BP179">
            <v>-760.20000000018626</v>
          </cell>
          <cell r="BQ179">
            <v>-1157.5</v>
          </cell>
          <cell r="BR179">
            <v>-116973.10000000149</v>
          </cell>
          <cell r="BS179">
            <v>-725</v>
          </cell>
          <cell r="BT179">
            <v>-6540.5999999996275</v>
          </cell>
          <cell r="BU179">
            <v>-6898.5</v>
          </cell>
          <cell r="BV179">
            <v>-7937.6999999999534</v>
          </cell>
          <cell r="BW179">
            <v>-4063.6000000000931</v>
          </cell>
          <cell r="BX179">
            <v>-2617.7999999998137</v>
          </cell>
          <cell r="BY179">
            <v>-12580.5</v>
          </cell>
          <cell r="BZ179">
            <v>-16179</v>
          </cell>
          <cell r="CA179">
            <v>-33262</v>
          </cell>
          <cell r="CB179">
            <v>-21179</v>
          </cell>
          <cell r="CC179">
            <v>-4172.4000000003725</v>
          </cell>
          <cell r="CD179">
            <v>-817</v>
          </cell>
          <cell r="CE179">
            <v>-87788.499999992549</v>
          </cell>
          <cell r="CF179">
            <v>-6761.6000000000931</v>
          </cell>
          <cell r="CG179">
            <v>-5741.2000000001863</v>
          </cell>
          <cell r="CH179">
            <v>-6219</v>
          </cell>
          <cell r="CI179">
            <v>-4328.6999999999534</v>
          </cell>
          <cell r="CJ179">
            <v>-2551.1000000000931</v>
          </cell>
          <cell r="CK179">
            <v>-1504.5999999998603</v>
          </cell>
          <cell r="CL179">
            <v>-19000</v>
          </cell>
          <cell r="CM179">
            <v>-14302.5</v>
          </cell>
          <cell r="CN179">
            <v>2643</v>
          </cell>
          <cell r="CO179">
            <v>-17163</v>
          </cell>
          <cell r="CP179">
            <v>-12339.799999999814</v>
          </cell>
          <cell r="CQ179">
            <v>-520</v>
          </cell>
          <cell r="CR179">
            <v>-117847.84000000358</v>
          </cell>
          <cell r="CS179">
            <v>-3067.7399999999907</v>
          </cell>
          <cell r="CT179">
            <v>-7637</v>
          </cell>
          <cell r="CU179">
            <v>-7662</v>
          </cell>
          <cell r="CV179">
            <v>-8772</v>
          </cell>
          <cell r="CW179">
            <v>-4821.7000000001863</v>
          </cell>
          <cell r="CX179">
            <v>-2802.2999999998137</v>
          </cell>
          <cell r="CY179">
            <v>-24884</v>
          </cell>
          <cell r="CZ179">
            <v>-25642</v>
          </cell>
          <cell r="DA179">
            <v>-22738</v>
          </cell>
          <cell r="DB179">
            <v>-8540.4000000003725</v>
          </cell>
          <cell r="DC179">
            <v>-183.5</v>
          </cell>
          <cell r="DD179">
            <v>-1097.2000000001863</v>
          </cell>
          <cell r="DE179">
            <v>-148930.41000001132</v>
          </cell>
          <cell r="DF179">
            <v>-2792.3100000000559</v>
          </cell>
          <cell r="DG179">
            <v>-8861.7999999998137</v>
          </cell>
          <cell r="DH179">
            <v>-6493</v>
          </cell>
          <cell r="DI179">
            <v>-9524.8999999999069</v>
          </cell>
          <cell r="DJ179">
            <v>-6099.2000000001863</v>
          </cell>
          <cell r="DK179">
            <v>-7359.5</v>
          </cell>
          <cell r="DL179">
            <v>-29334</v>
          </cell>
          <cell r="DM179">
            <v>-35456</v>
          </cell>
          <cell r="DN179">
            <v>-23312</v>
          </cell>
          <cell r="DO179">
            <v>-17546</v>
          </cell>
          <cell r="DP179">
            <v>-399</v>
          </cell>
          <cell r="DQ179">
            <v>-1752.7000000001863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-7359</v>
          </cell>
          <cell r="G180">
            <v>-10117</v>
          </cell>
          <cell r="H180">
            <v>-19420</v>
          </cell>
          <cell r="I180">
            <v>-17627</v>
          </cell>
          <cell r="J180">
            <v>-23451</v>
          </cell>
          <cell r="K180">
            <v>-27627</v>
          </cell>
          <cell r="L180">
            <v>-2433</v>
          </cell>
          <cell r="M180">
            <v>-62340</v>
          </cell>
          <cell r="N180">
            <v>-2265.2999999998137</v>
          </cell>
          <cell r="O180">
            <v>-6783</v>
          </cell>
          <cell r="P180">
            <v>-2269.9000000001397</v>
          </cell>
          <cell r="Q180">
            <v>10898.199999999953</v>
          </cell>
          <cell r="R180">
            <v>-190497.60000000894</v>
          </cell>
          <cell r="S180">
            <v>-5465.7000000001863</v>
          </cell>
          <cell r="T180">
            <v>-8603.5</v>
          </cell>
          <cell r="U180">
            <v>-19088</v>
          </cell>
          <cell r="V180">
            <v>-8015.4000000003725</v>
          </cell>
          <cell r="W180">
            <v>-28740</v>
          </cell>
          <cell r="X180">
            <v>-26296</v>
          </cell>
          <cell r="Y180">
            <v>-5586.5</v>
          </cell>
          <cell r="Z180">
            <v>-70812</v>
          </cell>
          <cell r="AA180">
            <v>-6631.2000000001863</v>
          </cell>
          <cell r="AB180">
            <v>-8726</v>
          </cell>
          <cell r="AC180">
            <v>-8529.2999999998137</v>
          </cell>
          <cell r="AD180">
            <v>5996</v>
          </cell>
          <cell r="AE180">
            <v>69329.699999988079</v>
          </cell>
          <cell r="AF180">
            <v>-2976</v>
          </cell>
          <cell r="AG180">
            <v>3703</v>
          </cell>
          <cell r="AH180">
            <v>5876</v>
          </cell>
          <cell r="AI180">
            <v>6257</v>
          </cell>
          <cell r="AJ180">
            <v>11988</v>
          </cell>
          <cell r="AK180">
            <v>10281</v>
          </cell>
          <cell r="AL180">
            <v>2613</v>
          </cell>
          <cell r="AM180">
            <v>30804</v>
          </cell>
          <cell r="AN180">
            <v>1916.5</v>
          </cell>
          <cell r="AO180">
            <v>-2253</v>
          </cell>
          <cell r="AP180">
            <v>-927.5</v>
          </cell>
          <cell r="AQ180">
            <v>2047.7000000001863</v>
          </cell>
          <cell r="AR180">
            <v>86695.899999976158</v>
          </cell>
          <cell r="AS180">
            <v>-1923</v>
          </cell>
          <cell r="AT180">
            <v>3341</v>
          </cell>
          <cell r="AU180">
            <v>9250</v>
          </cell>
          <cell r="AV180">
            <v>11182</v>
          </cell>
          <cell r="AW180">
            <v>12450</v>
          </cell>
          <cell r="AX180">
            <v>13135</v>
          </cell>
          <cell r="AY180">
            <v>2649</v>
          </cell>
          <cell r="AZ180">
            <v>37534</v>
          </cell>
          <cell r="BA180">
            <v>900.5</v>
          </cell>
          <cell r="BB180">
            <v>-1843</v>
          </cell>
          <cell r="BC180">
            <v>-622</v>
          </cell>
          <cell r="BD180">
            <v>642.40000000037253</v>
          </cell>
          <cell r="BE180">
            <v>85729.799999982119</v>
          </cell>
          <cell r="BF180">
            <v>-1807</v>
          </cell>
          <cell r="BG180">
            <v>2737</v>
          </cell>
          <cell r="BH180">
            <v>8152</v>
          </cell>
          <cell r="BI180">
            <v>5940</v>
          </cell>
          <cell r="BJ180">
            <v>13374</v>
          </cell>
          <cell r="BK180">
            <v>6951</v>
          </cell>
          <cell r="BL180">
            <v>2854</v>
          </cell>
          <cell r="BM180">
            <v>48326</v>
          </cell>
          <cell r="BN180">
            <v>95.5</v>
          </cell>
          <cell r="BO180">
            <v>-355</v>
          </cell>
          <cell r="BP180">
            <v>-1758.0999999998603</v>
          </cell>
          <cell r="BQ180">
            <v>1220.4000000003725</v>
          </cell>
          <cell r="BR180">
            <v>23423</v>
          </cell>
          <cell r="BS180">
            <v>-404</v>
          </cell>
          <cell r="BT180">
            <v>2316</v>
          </cell>
          <cell r="BU180">
            <v>2320</v>
          </cell>
          <cell r="BV180">
            <v>2556</v>
          </cell>
          <cell r="BW180">
            <v>-4692</v>
          </cell>
          <cell r="BX180">
            <v>-2898</v>
          </cell>
          <cell r="BY180">
            <v>4025</v>
          </cell>
          <cell r="BZ180">
            <v>22056</v>
          </cell>
          <cell r="CA180">
            <v>1254</v>
          </cell>
          <cell r="CB180">
            <v>-1880</v>
          </cell>
          <cell r="CC180">
            <v>-1946</v>
          </cell>
          <cell r="CD180">
            <v>716</v>
          </cell>
          <cell r="CE180">
            <v>20829.5</v>
          </cell>
          <cell r="CF180">
            <v>-2718</v>
          </cell>
          <cell r="CG180">
            <v>-62</v>
          </cell>
          <cell r="CH180">
            <v>3504</v>
          </cell>
          <cell r="CI180">
            <v>4747</v>
          </cell>
          <cell r="CJ180">
            <v>-4416</v>
          </cell>
          <cell r="CK180">
            <v>-3408</v>
          </cell>
          <cell r="CL180">
            <v>5096</v>
          </cell>
          <cell r="CM180">
            <v>18720</v>
          </cell>
          <cell r="CN180">
            <v>1247</v>
          </cell>
          <cell r="CO180">
            <v>-646</v>
          </cell>
          <cell r="CP180">
            <v>-1859.5</v>
          </cell>
          <cell r="CQ180">
            <v>625</v>
          </cell>
          <cell r="CR180">
            <v>24661.5</v>
          </cell>
          <cell r="CS180">
            <v>-3022</v>
          </cell>
          <cell r="CT180">
            <v>1888</v>
          </cell>
          <cell r="CU180">
            <v>4826</v>
          </cell>
          <cell r="CV180">
            <v>-2033.5</v>
          </cell>
          <cell r="CW180">
            <v>-7652</v>
          </cell>
          <cell r="CX180">
            <v>-2210</v>
          </cell>
          <cell r="CY180">
            <v>5150</v>
          </cell>
          <cell r="CZ180">
            <v>29540</v>
          </cell>
          <cell r="DA180">
            <v>2526</v>
          </cell>
          <cell r="DB180">
            <v>-3198</v>
          </cell>
          <cell r="DC180">
            <v>-848</v>
          </cell>
          <cell r="DD180">
            <v>-305</v>
          </cell>
          <cell r="DE180">
            <v>72440</v>
          </cell>
          <cell r="DF180">
            <v>-3051</v>
          </cell>
          <cell r="DG180">
            <v>3674</v>
          </cell>
          <cell r="DH180">
            <v>6076</v>
          </cell>
          <cell r="DI180">
            <v>4116</v>
          </cell>
          <cell r="DJ180">
            <v>4968</v>
          </cell>
          <cell r="DK180">
            <v>3647</v>
          </cell>
          <cell r="DL180">
            <v>7139</v>
          </cell>
          <cell r="DM180">
            <v>41012</v>
          </cell>
          <cell r="DN180">
            <v>6984</v>
          </cell>
          <cell r="DO180">
            <v>-386</v>
          </cell>
          <cell r="DP180">
            <v>-931.5</v>
          </cell>
          <cell r="DQ180">
            <v>-807.5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-3314</v>
          </cell>
          <cell r="G181">
            <v>-1612.8000000000466</v>
          </cell>
          <cell r="H181">
            <v>-861.77799999993294</v>
          </cell>
          <cell r="I181">
            <v>-2692.4000000000233</v>
          </cell>
          <cell r="J181">
            <v>-1029.2200000000012</v>
          </cell>
          <cell r="K181">
            <v>-812.57000000000698</v>
          </cell>
          <cell r="L181">
            <v>-797.47299999999814</v>
          </cell>
          <cell r="M181">
            <v>-303.26499999999942</v>
          </cell>
          <cell r="N181">
            <v>-3178.0019999998622</v>
          </cell>
          <cell r="O181">
            <v>-2151.7200000000303</v>
          </cell>
          <cell r="P181">
            <v>-2724.9447000001092</v>
          </cell>
          <cell r="Q181">
            <v>26918.639999999898</v>
          </cell>
          <cell r="R181">
            <v>-19343.648899996653</v>
          </cell>
          <cell r="S181">
            <v>-1739.5999999999767</v>
          </cell>
          <cell r="T181">
            <v>-1069.9060000001919</v>
          </cell>
          <cell r="U181">
            <v>-1339.2600000000093</v>
          </cell>
          <cell r="V181">
            <v>-4272.7110000000102</v>
          </cell>
          <cell r="W181">
            <v>-1082.6299999999464</v>
          </cell>
          <cell r="X181">
            <v>-3327.4088999999803</v>
          </cell>
          <cell r="Y181">
            <v>552.7560000000085</v>
          </cell>
          <cell r="Z181">
            <v>-470.81399999999849</v>
          </cell>
          <cell r="AA181">
            <v>-5271.0149999998976</v>
          </cell>
          <cell r="AB181">
            <v>-3217.7200000000303</v>
          </cell>
          <cell r="AC181">
            <v>-298.70000000006985</v>
          </cell>
          <cell r="AD181">
            <v>2193.3600000001024</v>
          </cell>
          <cell r="AE181">
            <v>-38895.065399998799</v>
          </cell>
          <cell r="AF181">
            <v>-2585.6000000000931</v>
          </cell>
          <cell r="AG181">
            <v>-1920.7000000001863</v>
          </cell>
          <cell r="AH181">
            <v>-1529.8000000000466</v>
          </cell>
          <cell r="AI181">
            <v>-2769.1420000002254</v>
          </cell>
          <cell r="AJ181">
            <v>-1506.0500000000466</v>
          </cell>
          <cell r="AK181">
            <v>-2433.1399999998976</v>
          </cell>
          <cell r="AL181">
            <v>-5359.5814000000246</v>
          </cell>
          <cell r="AM181">
            <v>-3214.7699999999604</v>
          </cell>
          <cell r="AN181">
            <v>-7799.773999999743</v>
          </cell>
          <cell r="AO181">
            <v>-5813.6080000000075</v>
          </cell>
          <cell r="AP181">
            <v>-2360.5</v>
          </cell>
          <cell r="AQ181">
            <v>-1602.3999999999069</v>
          </cell>
          <cell r="AR181">
            <v>-43718.545899998397</v>
          </cell>
          <cell r="AS181">
            <v>-1869.2999999998137</v>
          </cell>
          <cell r="AT181">
            <v>-6078.9110000000801</v>
          </cell>
          <cell r="AU181">
            <v>-1420</v>
          </cell>
          <cell r="AV181">
            <v>-4830.7219000002369</v>
          </cell>
          <cell r="AW181">
            <v>-1686.5499999999884</v>
          </cell>
          <cell r="AX181">
            <v>-4367.4239999998827</v>
          </cell>
          <cell r="AY181">
            <v>-1361.8000000000466</v>
          </cell>
          <cell r="AZ181">
            <v>-4771.1200000000536</v>
          </cell>
          <cell r="BA181">
            <v>-8671.2000000001863</v>
          </cell>
          <cell r="BB181">
            <v>-4662.8190000000177</v>
          </cell>
          <cell r="BC181">
            <v>-3586.1000000000931</v>
          </cell>
          <cell r="BD181">
            <v>-412.5999999998603</v>
          </cell>
          <cell r="BE181">
            <v>-42483.061599999666</v>
          </cell>
          <cell r="BF181">
            <v>-2578.8000000000466</v>
          </cell>
          <cell r="BG181">
            <v>-1916.3999999999069</v>
          </cell>
          <cell r="BH181">
            <v>-1281.5279999999329</v>
          </cell>
          <cell r="BI181">
            <v>-4128.6730000001844</v>
          </cell>
          <cell r="BJ181">
            <v>-3208.9341000000713</v>
          </cell>
          <cell r="BK181">
            <v>-2294.4599999999627</v>
          </cell>
          <cell r="BL181">
            <v>-3172.7264999999898</v>
          </cell>
          <cell r="BM181">
            <v>-6571.8800000000047</v>
          </cell>
          <cell r="BN181">
            <v>-9811.5999999996275</v>
          </cell>
          <cell r="BO181">
            <v>-4839.8600000001024</v>
          </cell>
          <cell r="BP181">
            <v>-1143.3999999999069</v>
          </cell>
          <cell r="BQ181">
            <v>-1534.7999999998137</v>
          </cell>
          <cell r="BR181">
            <v>-35383.676999997348</v>
          </cell>
          <cell r="BS181">
            <v>-3413.3999999999069</v>
          </cell>
          <cell r="BT181">
            <v>-4078.5</v>
          </cell>
          <cell r="BU181">
            <v>-2687.7630000000354</v>
          </cell>
          <cell r="BV181">
            <v>-6048.1000000000931</v>
          </cell>
          <cell r="BW181">
            <v>-1661.8999999999069</v>
          </cell>
          <cell r="BX181">
            <v>-2579.1079999997746</v>
          </cell>
          <cell r="BY181">
            <v>-2259.0060000000522</v>
          </cell>
          <cell r="BZ181">
            <v>-3423.5</v>
          </cell>
          <cell r="CA181">
            <v>-3727</v>
          </cell>
          <cell r="CB181">
            <v>-2266.8000000000466</v>
          </cell>
          <cell r="CC181">
            <v>-2197.5999999996275</v>
          </cell>
          <cell r="CD181">
            <v>-1041</v>
          </cell>
          <cell r="CE181">
            <v>-29977.470699999481</v>
          </cell>
          <cell r="CF181">
            <v>-2134.8000000000466</v>
          </cell>
          <cell r="CG181">
            <v>-1834.2000000001863</v>
          </cell>
          <cell r="CH181">
            <v>-2658.3500000005588</v>
          </cell>
          <cell r="CI181">
            <v>-1586.8414000000339</v>
          </cell>
          <cell r="CJ181">
            <v>-1694.5693000000902</v>
          </cell>
          <cell r="CK181">
            <v>-1637.2000000001863</v>
          </cell>
          <cell r="CL181">
            <v>-3105.3000000000466</v>
          </cell>
          <cell r="CM181">
            <v>-2469.0999999998603</v>
          </cell>
          <cell r="CN181">
            <v>-4953.8699999996461</v>
          </cell>
          <cell r="CO181">
            <v>-3761.1399999998976</v>
          </cell>
          <cell r="CP181">
            <v>-2422</v>
          </cell>
          <cell r="CQ181">
            <v>-1720.1000000000931</v>
          </cell>
          <cell r="CR181">
            <v>-42123.422999996692</v>
          </cell>
          <cell r="CS181">
            <v>-2400.5999999998603</v>
          </cell>
          <cell r="CT181">
            <v>-2574.0999999998603</v>
          </cell>
          <cell r="CU181">
            <v>-5255.3960000001825</v>
          </cell>
          <cell r="CV181">
            <v>-4908.7770000000019</v>
          </cell>
          <cell r="CW181">
            <v>-1759.2999999998137</v>
          </cell>
          <cell r="CX181">
            <v>-5805</v>
          </cell>
          <cell r="CY181">
            <v>-1779.8000000000466</v>
          </cell>
          <cell r="CZ181">
            <v>-5513.2999999998137</v>
          </cell>
          <cell r="DA181">
            <v>-9456.7999999998137</v>
          </cell>
          <cell r="DB181">
            <v>-1583.6500000000233</v>
          </cell>
          <cell r="DC181">
            <v>-929.19999999995343</v>
          </cell>
          <cell r="DD181">
            <v>-157.5</v>
          </cell>
          <cell r="DE181">
            <v>-45068.198999997228</v>
          </cell>
          <cell r="DF181">
            <v>-2273.1999999999534</v>
          </cell>
          <cell r="DG181">
            <v>-3113.6439999998547</v>
          </cell>
          <cell r="DH181">
            <v>-2666.5</v>
          </cell>
          <cell r="DI181">
            <v>-3587.6000000000931</v>
          </cell>
          <cell r="DJ181">
            <v>-3241.0439999999944</v>
          </cell>
          <cell r="DK181">
            <v>-3796.1999999999534</v>
          </cell>
          <cell r="DL181">
            <v>-3599.8810000000522</v>
          </cell>
          <cell r="DM181">
            <v>-3721.6300000001211</v>
          </cell>
          <cell r="DN181">
            <v>-12703</v>
          </cell>
          <cell r="DO181">
            <v>-4245.8000000000466</v>
          </cell>
          <cell r="DP181">
            <v>-2119.7000000001863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-44.403099999999995</v>
          </cell>
          <cell r="J182">
            <v>-15.614700000000084</v>
          </cell>
          <cell r="K182">
            <v>0</v>
          </cell>
          <cell r="L182">
            <v>-71.563000000000102</v>
          </cell>
          <cell r="M182">
            <v>-209.40800000000127</v>
          </cell>
          <cell r="N182">
            <v>-420.78100000000268</v>
          </cell>
          <cell r="O182">
            <v>0</v>
          </cell>
          <cell r="P182">
            <v>-83.827999999999975</v>
          </cell>
          <cell r="Q182">
            <v>0</v>
          </cell>
          <cell r="R182">
            <v>-106.11490000001504</v>
          </cell>
          <cell r="S182">
            <v>0</v>
          </cell>
          <cell r="T182">
            <v>0</v>
          </cell>
          <cell r="U182">
            <v>0</v>
          </cell>
          <cell r="V182">
            <v>-48.696799999999712</v>
          </cell>
          <cell r="W182">
            <v>0</v>
          </cell>
          <cell r="X182">
            <v>0</v>
          </cell>
          <cell r="Y182">
            <v>333.67599999999948</v>
          </cell>
          <cell r="Z182">
            <v>-354.21700000000055</v>
          </cell>
          <cell r="AA182">
            <v>-69.940000000002328</v>
          </cell>
          <cell r="AB182">
            <v>-80.158399999999347</v>
          </cell>
          <cell r="AC182">
            <v>0</v>
          </cell>
          <cell r="AD182">
            <v>113.22129999999925</v>
          </cell>
          <cell r="AE182">
            <v>-1038.7015000000247</v>
          </cell>
          <cell r="AF182">
            <v>0</v>
          </cell>
          <cell r="AG182">
            <v>-64.305000000000291</v>
          </cell>
          <cell r="AH182">
            <v>0</v>
          </cell>
          <cell r="AI182">
            <v>0</v>
          </cell>
          <cell r="AJ182">
            <v>0</v>
          </cell>
          <cell r="AK182">
            <v>-173.57449999999972</v>
          </cell>
          <cell r="AL182">
            <v>-308.01499999999942</v>
          </cell>
          <cell r="AM182">
            <v>-284.68399999999383</v>
          </cell>
          <cell r="AN182">
            <v>-153.18000000000757</v>
          </cell>
          <cell r="AO182">
            <v>-11.160000000001673</v>
          </cell>
          <cell r="AP182">
            <v>-43.782999999999447</v>
          </cell>
          <cell r="AQ182">
            <v>0</v>
          </cell>
          <cell r="AR182">
            <v>-800.92830000002868</v>
          </cell>
          <cell r="AS182">
            <v>0</v>
          </cell>
          <cell r="AT182">
            <v>0</v>
          </cell>
          <cell r="AU182">
            <v>2.2000000000844011E-2</v>
          </cell>
          <cell r="AV182">
            <v>-23.366999999999734</v>
          </cell>
          <cell r="AW182">
            <v>0</v>
          </cell>
          <cell r="AX182">
            <v>-78.442000000000007</v>
          </cell>
          <cell r="AY182">
            <v>-52.105999999999767</v>
          </cell>
          <cell r="AZ182">
            <v>-364.8949999999968</v>
          </cell>
          <cell r="BA182">
            <v>-225.89999999999418</v>
          </cell>
          <cell r="BB182">
            <v>-56.240300000000389</v>
          </cell>
          <cell r="BC182">
            <v>0</v>
          </cell>
          <cell r="BD182">
            <v>0</v>
          </cell>
          <cell r="BE182">
            <v>-541.92040000006091</v>
          </cell>
          <cell r="BF182">
            <v>0</v>
          </cell>
          <cell r="BG182">
            <v>0</v>
          </cell>
          <cell r="BH182">
            <v>-2.0370000000002619</v>
          </cell>
          <cell r="BI182">
            <v>-45.144399999999678</v>
          </cell>
          <cell r="BJ182">
            <v>-68.769000000000233</v>
          </cell>
          <cell r="BK182">
            <v>0</v>
          </cell>
          <cell r="BL182">
            <v>-267.18600000000151</v>
          </cell>
          <cell r="BM182">
            <v>-30.277999999998428</v>
          </cell>
          <cell r="BN182">
            <v>-120.30999999999767</v>
          </cell>
          <cell r="BO182">
            <v>-8.1959999999999127</v>
          </cell>
          <cell r="BP182">
            <v>0</v>
          </cell>
          <cell r="BQ182">
            <v>0</v>
          </cell>
          <cell r="BR182">
            <v>-1293.240599999961</v>
          </cell>
          <cell r="BS182">
            <v>-17.311700000000201</v>
          </cell>
          <cell r="BT182">
            <v>0</v>
          </cell>
          <cell r="BU182">
            <v>-67.527000000001863</v>
          </cell>
          <cell r="BV182">
            <v>-34.921900000000278</v>
          </cell>
          <cell r="BW182">
            <v>0</v>
          </cell>
          <cell r="BX182">
            <v>0</v>
          </cell>
          <cell r="BY182">
            <v>-393.92999999999302</v>
          </cell>
          <cell r="BZ182">
            <v>-568.16000000000349</v>
          </cell>
          <cell r="CA182">
            <v>-114.85999999998603</v>
          </cell>
          <cell r="CB182">
            <v>-96.529999999998836</v>
          </cell>
          <cell r="CC182">
            <v>0</v>
          </cell>
          <cell r="CD182">
            <v>0</v>
          </cell>
          <cell r="CE182">
            <v>-1013.5439999999944</v>
          </cell>
          <cell r="CF182">
            <v>0</v>
          </cell>
          <cell r="CG182">
            <v>0</v>
          </cell>
          <cell r="CH182">
            <v>-2.1000000000640284E-2</v>
          </cell>
          <cell r="CI182">
            <v>0</v>
          </cell>
          <cell r="CJ182">
            <v>0</v>
          </cell>
          <cell r="CK182">
            <v>0</v>
          </cell>
          <cell r="CL182">
            <v>-439.55000000000291</v>
          </cell>
          <cell r="CM182">
            <v>-433.69000000000233</v>
          </cell>
          <cell r="CN182">
            <v>-32.039999999993597</v>
          </cell>
          <cell r="CO182">
            <v>-108.24300000000039</v>
          </cell>
          <cell r="CP182">
            <v>0</v>
          </cell>
          <cell r="CQ182">
            <v>0</v>
          </cell>
          <cell r="CR182">
            <v>-1614.1109999999753</v>
          </cell>
          <cell r="CS182">
            <v>0</v>
          </cell>
          <cell r="CT182">
            <v>-70.140999999999622</v>
          </cell>
          <cell r="CU182">
            <v>0</v>
          </cell>
          <cell r="CV182">
            <v>0</v>
          </cell>
          <cell r="CW182">
            <v>-185.58599999999933</v>
          </cell>
          <cell r="CX182">
            <v>0</v>
          </cell>
          <cell r="CY182">
            <v>-231.57000000000698</v>
          </cell>
          <cell r="CZ182">
            <v>-875.7899999999936</v>
          </cell>
          <cell r="DA182">
            <v>-251.02400000000489</v>
          </cell>
          <cell r="DB182">
            <v>0</v>
          </cell>
          <cell r="DC182">
            <v>0</v>
          </cell>
          <cell r="DD182">
            <v>0</v>
          </cell>
          <cell r="DE182">
            <v>-778.27869999996619</v>
          </cell>
          <cell r="DF182">
            <v>0</v>
          </cell>
          <cell r="DG182">
            <v>-0.39999999999417923</v>
          </cell>
          <cell r="DH182">
            <v>0</v>
          </cell>
          <cell r="DI182">
            <v>0</v>
          </cell>
          <cell r="DJ182">
            <v>-197.6239999999998</v>
          </cell>
          <cell r="DK182">
            <v>-168.54869999999937</v>
          </cell>
          <cell r="DL182">
            <v>-95.854999999995925</v>
          </cell>
          <cell r="DM182">
            <v>0</v>
          </cell>
          <cell r="DN182">
            <v>-262.10499999999593</v>
          </cell>
          <cell r="DO182">
            <v>-53.745999999999185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-14735.599999997765</v>
          </cell>
          <cell r="G187">
            <v>-18429</v>
          </cell>
          <cell r="H187">
            <v>-24798.01800000295</v>
          </cell>
          <cell r="I187">
            <v>-26073.063099995255</v>
          </cell>
          <cell r="J187">
            <v>-30025.584699997678</v>
          </cell>
          <cell r="K187">
            <v>-33271.859999999404</v>
          </cell>
          <cell r="L187">
            <v>635.95999999996275</v>
          </cell>
          <cell r="M187">
            <v>-73187.072999998927</v>
          </cell>
          <cell r="N187">
            <v>-26659.854999999516</v>
          </cell>
          <cell r="O187">
            <v>-20796.929999999702</v>
          </cell>
          <cell r="P187">
            <v>-21250.612699999474</v>
          </cell>
          <cell r="Q187">
            <v>47497.830000000075</v>
          </cell>
          <cell r="R187">
            <v>-293098.76180002093</v>
          </cell>
          <cell r="S187">
            <v>-12567.700000001118</v>
          </cell>
          <cell r="T187">
            <v>-13908.463000001386</v>
          </cell>
          <cell r="U187">
            <v>-28021.85000000149</v>
          </cell>
          <cell r="V187">
            <v>-24767.407800000161</v>
          </cell>
          <cell r="W187">
            <v>-37368.040000002831</v>
          </cell>
          <cell r="X187">
            <v>-38772.638900000602</v>
          </cell>
          <cell r="Y187">
            <v>2931.0319999996573</v>
          </cell>
          <cell r="Z187">
            <v>-88872.530999999493</v>
          </cell>
          <cell r="AA187">
            <v>-35043.25500000082</v>
          </cell>
          <cell r="AB187">
            <v>-24448.988400001079</v>
          </cell>
          <cell r="AC187">
            <v>-12552.180000000633</v>
          </cell>
          <cell r="AD187">
            <v>20293.260300000198</v>
          </cell>
          <cell r="AE187">
            <v>-131391.13690006733</v>
          </cell>
          <cell r="AF187">
            <v>-13852.700000001118</v>
          </cell>
          <cell r="AG187">
            <v>-6465.5249999985099</v>
          </cell>
          <cell r="AH187">
            <v>-3560.410000000149</v>
          </cell>
          <cell r="AI187">
            <v>-10552.002000004053</v>
          </cell>
          <cell r="AJ187">
            <v>-1096.5300000011921</v>
          </cell>
          <cell r="AK187">
            <v>-1518.19450000301</v>
          </cell>
          <cell r="AL187">
            <v>-21097.826400000602</v>
          </cell>
          <cell r="AM187">
            <v>-2269.9539999961853</v>
          </cell>
          <cell r="AN187">
            <v>-31041.763999998569</v>
          </cell>
          <cell r="AO187">
            <v>-22029.907999997959</v>
          </cell>
          <cell r="AP187">
            <v>-11765.683000000194</v>
          </cell>
          <cell r="AQ187">
            <v>-6140.640000000596</v>
          </cell>
          <cell r="AR187">
            <v>-123944.88119998574</v>
          </cell>
          <cell r="AS187">
            <v>-13496.644000001252</v>
          </cell>
          <cell r="AT187">
            <v>-10320.81099999696</v>
          </cell>
          <cell r="AU187">
            <v>-149.87799999862909</v>
          </cell>
          <cell r="AV187">
            <v>-3901.6988999992609</v>
          </cell>
          <cell r="AW187">
            <v>3104.1899999976158</v>
          </cell>
          <cell r="AX187">
            <v>-3252.1059999987483</v>
          </cell>
          <cell r="AY187">
            <v>-14411.855999998748</v>
          </cell>
          <cell r="AZ187">
            <v>-3921.6150000095367</v>
          </cell>
          <cell r="BA187">
            <v>-38110.809999998659</v>
          </cell>
          <cell r="BB187">
            <v>-22533.86930000037</v>
          </cell>
          <cell r="BC187">
            <v>-9873.8329999987036</v>
          </cell>
          <cell r="BD187">
            <v>-7075.9500000011176</v>
          </cell>
          <cell r="BE187">
            <v>-179801.87399992347</v>
          </cell>
          <cell r="BF187">
            <v>-14437.726000001654</v>
          </cell>
          <cell r="BG187">
            <v>-8402.8799999989569</v>
          </cell>
          <cell r="BH187">
            <v>-4689.804999999702</v>
          </cell>
          <cell r="BI187">
            <v>-29601.917399998754</v>
          </cell>
          <cell r="BJ187">
            <v>761.59690000489354</v>
          </cell>
          <cell r="BK187">
            <v>-8013.0300000011921</v>
          </cell>
          <cell r="BL187">
            <v>-22703.872499998659</v>
          </cell>
          <cell r="BM187">
            <v>3023.6419999971986</v>
          </cell>
          <cell r="BN187">
            <v>-45898.275999996811</v>
          </cell>
          <cell r="BO187">
            <v>-33547.655999995768</v>
          </cell>
          <cell r="BP187">
            <v>-10634.900000001304</v>
          </cell>
          <cell r="BQ187">
            <v>-5657.0499999970198</v>
          </cell>
          <cell r="BR187">
            <v>-164845.19760006666</v>
          </cell>
          <cell r="BS187">
            <v>-6343.1716999970376</v>
          </cell>
          <cell r="BT187">
            <v>-11843.349999997765</v>
          </cell>
          <cell r="BU187">
            <v>-12912.030000004917</v>
          </cell>
          <cell r="BV187">
            <v>-18138.021900001913</v>
          </cell>
          <cell r="BW187">
            <v>-11590</v>
          </cell>
          <cell r="BX187">
            <v>-8644.0479999966919</v>
          </cell>
          <cell r="BY187">
            <v>-11948.876000002027</v>
          </cell>
          <cell r="BZ187">
            <v>-3423.9600000008941</v>
          </cell>
          <cell r="CA187">
            <v>-38398.14999999851</v>
          </cell>
          <cell r="CB187">
            <v>-25882.629999998957</v>
          </cell>
          <cell r="CC187">
            <v>-11159</v>
          </cell>
          <cell r="CD187">
            <v>-4561.9600000008941</v>
          </cell>
          <cell r="CE187">
            <v>-139072.38969999552</v>
          </cell>
          <cell r="CF187">
            <v>-13498.574999999255</v>
          </cell>
          <cell r="CG187">
            <v>-11142.400000002235</v>
          </cell>
          <cell r="CH187">
            <v>-11440.571000002325</v>
          </cell>
          <cell r="CI187">
            <v>-9813.9413999989629</v>
          </cell>
          <cell r="CJ187">
            <v>-10751.669299997389</v>
          </cell>
          <cell r="CK187">
            <v>-7566.1500000022352</v>
          </cell>
          <cell r="CL187">
            <v>-17697.409999996424</v>
          </cell>
          <cell r="CM187">
            <v>-4516.0900000035763</v>
          </cell>
          <cell r="CN187">
            <v>-4684.3100000023842</v>
          </cell>
          <cell r="CO187">
            <v>-22181.582999996841</v>
          </cell>
          <cell r="CP187">
            <v>-19996.599999997765</v>
          </cell>
          <cell r="CQ187">
            <v>-5783.0900000017136</v>
          </cell>
          <cell r="CR187">
            <v>-171451.97900003195</v>
          </cell>
          <cell r="CS187">
            <v>-12018.639999998733</v>
          </cell>
          <cell r="CT187">
            <v>-10812.251000005752</v>
          </cell>
          <cell r="CU187">
            <v>-12859.89600000158</v>
          </cell>
          <cell r="CV187">
            <v>-18218.076999999583</v>
          </cell>
          <cell r="CW187">
            <v>-16215.18599999696</v>
          </cell>
          <cell r="CX187">
            <v>-11324.769999995828</v>
          </cell>
          <cell r="CY187">
            <v>-22423.650000002235</v>
          </cell>
          <cell r="CZ187">
            <v>-6759.3899999931455</v>
          </cell>
          <cell r="DA187">
            <v>-34922.56400000304</v>
          </cell>
          <cell r="DB187">
            <v>-14502.509999997914</v>
          </cell>
          <cell r="DC187">
            <v>-6782.2000000011176</v>
          </cell>
          <cell r="DD187">
            <v>-4612.8450000006706</v>
          </cell>
          <cell r="DE187">
            <v>-177192.42769998312</v>
          </cell>
          <cell r="DF187">
            <v>-11061.709999999031</v>
          </cell>
          <cell r="DG187">
            <v>-10183.144000001252</v>
          </cell>
          <cell r="DH187">
            <v>-6741.3999999985099</v>
          </cell>
          <cell r="DI187">
            <v>-23915.300000000745</v>
          </cell>
          <cell r="DJ187">
            <v>-6968.1680000014603</v>
          </cell>
          <cell r="DK187">
            <v>-9512.6787000000477</v>
          </cell>
          <cell r="DL187">
            <v>-26177.396000005305</v>
          </cell>
          <cell r="DM187">
            <v>-3601.0299999862909</v>
          </cell>
          <cell r="DN187">
            <v>-36052.02499999851</v>
          </cell>
          <cell r="DO187">
            <v>-25784.175999999046</v>
          </cell>
          <cell r="DP187">
            <v>-10788</v>
          </cell>
          <cell r="DQ187">
            <v>-6407.3999999985099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9">
          <cell r="F189">
            <v>-14735.59999999404</v>
          </cell>
          <cell r="G189">
            <v>-18429</v>
          </cell>
          <cell r="H189">
            <v>-24798.018000006676</v>
          </cell>
          <cell r="I189">
            <v>-26073.063099995255</v>
          </cell>
          <cell r="J189">
            <v>-30025.584700003266</v>
          </cell>
          <cell r="K189">
            <v>-33271.859999999404</v>
          </cell>
          <cell r="L189">
            <v>635.96000000089407</v>
          </cell>
          <cell r="M189">
            <v>-73187.072999998927</v>
          </cell>
          <cell r="N189">
            <v>-26659.854999996722</v>
          </cell>
          <cell r="O189">
            <v>-20796.929999992251</v>
          </cell>
          <cell r="P189">
            <v>-21250.612700000405</v>
          </cell>
          <cell r="Q189">
            <v>47497.830000001937</v>
          </cell>
          <cell r="R189">
            <v>-293098.76180005074</v>
          </cell>
          <cell r="S189">
            <v>-12567.70000000298</v>
          </cell>
          <cell r="T189">
            <v>-13908.462999999523</v>
          </cell>
          <cell r="U189">
            <v>-28021.85000000149</v>
          </cell>
          <cell r="V189">
            <v>-24767.407799996436</v>
          </cell>
          <cell r="W189">
            <v>-37368.040000006557</v>
          </cell>
          <cell r="X189">
            <v>-38772.638900004327</v>
          </cell>
          <cell r="Y189">
            <v>2931.0319999977946</v>
          </cell>
          <cell r="Z189">
            <v>-88872.530999995768</v>
          </cell>
          <cell r="AA189">
            <v>-35043.255000002682</v>
          </cell>
          <cell r="AB189">
            <v>-24448.988399997354</v>
          </cell>
          <cell r="AC189">
            <v>-12552.179999999702</v>
          </cell>
          <cell r="AD189">
            <v>20293.260300002992</v>
          </cell>
          <cell r="AE189">
            <v>-131391.13689994812</v>
          </cell>
          <cell r="AF189">
            <v>-13852.69999999553</v>
          </cell>
          <cell r="AG189">
            <v>-6465.5249999910593</v>
          </cell>
          <cell r="AH189">
            <v>-3560.4099999964237</v>
          </cell>
          <cell r="AI189">
            <v>-10552.002000004053</v>
          </cell>
          <cell r="AJ189">
            <v>-1096.5300000011921</v>
          </cell>
          <cell r="AK189">
            <v>-1518.1945000067353</v>
          </cell>
          <cell r="AL189">
            <v>-21097.826399996877</v>
          </cell>
          <cell r="AM189">
            <v>-2269.9539999961853</v>
          </cell>
          <cell r="AN189">
            <v>-31041.763999998569</v>
          </cell>
          <cell r="AO189">
            <v>-22029.907999992371</v>
          </cell>
          <cell r="AP189">
            <v>-11765.682999998331</v>
          </cell>
          <cell r="AQ189">
            <v>-6140.640000000596</v>
          </cell>
          <cell r="AR189">
            <v>-123944.88120007515</v>
          </cell>
          <cell r="AS189">
            <v>-13496.643999993801</v>
          </cell>
          <cell r="AT189">
            <v>-10320.81099998951</v>
          </cell>
          <cell r="AU189">
            <v>-149.87799999117851</v>
          </cell>
          <cell r="AV189">
            <v>-3901.6988999992609</v>
          </cell>
          <cell r="AW189">
            <v>3104.1899999976158</v>
          </cell>
          <cell r="AX189">
            <v>-3252.1059999912977</v>
          </cell>
          <cell r="AY189">
            <v>-14411.855999998748</v>
          </cell>
          <cell r="AZ189">
            <v>-3921.6150000095367</v>
          </cell>
          <cell r="BA189">
            <v>-38110.809999994934</v>
          </cell>
          <cell r="BB189">
            <v>-22533.86930000037</v>
          </cell>
          <cell r="BC189">
            <v>-9873.8330000042915</v>
          </cell>
          <cell r="BD189">
            <v>-7075.9499999992549</v>
          </cell>
          <cell r="BE189">
            <v>-179801.87399983406</v>
          </cell>
          <cell r="BF189">
            <v>-14437.726000003517</v>
          </cell>
          <cell r="BG189">
            <v>-8402.8800000026822</v>
          </cell>
          <cell r="BH189">
            <v>-4689.804999999702</v>
          </cell>
          <cell r="BI189">
            <v>-29601.91740000248</v>
          </cell>
          <cell r="BJ189">
            <v>761.59690000861883</v>
          </cell>
          <cell r="BK189">
            <v>-8013.0300000011921</v>
          </cell>
          <cell r="BL189">
            <v>-22703.872499994934</v>
          </cell>
          <cell r="BM189">
            <v>3023.6420000046492</v>
          </cell>
          <cell r="BN189">
            <v>-45898.276000000536</v>
          </cell>
          <cell r="BO189">
            <v>-33547.655999988317</v>
          </cell>
          <cell r="BP189">
            <v>-10634.900000002235</v>
          </cell>
          <cell r="BQ189">
            <v>-5657.0499999970198</v>
          </cell>
          <cell r="BR189">
            <v>-164845.19760012627</v>
          </cell>
          <cell r="BS189">
            <v>-6343.1716999933124</v>
          </cell>
          <cell r="BT189">
            <v>-11843.34999999404</v>
          </cell>
          <cell r="BU189">
            <v>-12912.030000008643</v>
          </cell>
          <cell r="BV189">
            <v>-18138.021900005639</v>
          </cell>
          <cell r="BW189">
            <v>-11590</v>
          </cell>
          <cell r="BX189">
            <v>-8644.0480000004172</v>
          </cell>
          <cell r="BY189">
            <v>-11948.876000002027</v>
          </cell>
          <cell r="BZ189">
            <v>-3423.9600000083447</v>
          </cell>
          <cell r="CA189">
            <v>-38398.149999991059</v>
          </cell>
          <cell r="CB189">
            <v>-25882.629999995232</v>
          </cell>
          <cell r="CC189">
            <v>-11159</v>
          </cell>
          <cell r="CD189">
            <v>-4561.9600000008941</v>
          </cell>
          <cell r="CE189">
            <v>-139072.38969993591</v>
          </cell>
          <cell r="CF189">
            <v>-13498.574999999255</v>
          </cell>
          <cell r="CG189">
            <v>-11142.40000000596</v>
          </cell>
          <cell r="CH189">
            <v>-11440.571000002325</v>
          </cell>
          <cell r="CI189">
            <v>-9813.9413999915123</v>
          </cell>
          <cell r="CJ189">
            <v>-10751.669299989939</v>
          </cell>
          <cell r="CK189">
            <v>-7566.1500000059605</v>
          </cell>
          <cell r="CL189">
            <v>-17697.409999996424</v>
          </cell>
          <cell r="CM189">
            <v>-4516.0900000035763</v>
          </cell>
          <cell r="CN189">
            <v>-4684.3100000023842</v>
          </cell>
          <cell r="CO189">
            <v>-22181.583000004292</v>
          </cell>
          <cell r="CP189">
            <v>-19996.60000000149</v>
          </cell>
          <cell r="CQ189">
            <v>-5783.0900000035763</v>
          </cell>
          <cell r="CR189">
            <v>-171451.97899997234</v>
          </cell>
          <cell r="CS189">
            <v>-12018.640000000596</v>
          </cell>
          <cell r="CT189">
            <v>-10812.251000005752</v>
          </cell>
          <cell r="CU189">
            <v>-12859.896000005305</v>
          </cell>
          <cell r="CV189">
            <v>-18218.076999992132</v>
          </cell>
          <cell r="CW189">
            <v>-16215.18599999696</v>
          </cell>
          <cell r="CX189">
            <v>-11324.769999995828</v>
          </cell>
          <cell r="CY189">
            <v>-22423.64999999851</v>
          </cell>
          <cell r="CZ189">
            <v>-6759.3899999856949</v>
          </cell>
          <cell r="DA189">
            <v>-34922.563999995589</v>
          </cell>
          <cell r="DB189">
            <v>-14502.510000005364</v>
          </cell>
          <cell r="DC189">
            <v>-6782.1999999992549</v>
          </cell>
          <cell r="DD189">
            <v>-4612.8449999988079</v>
          </cell>
          <cell r="DE189">
            <v>-177192.42769992352</v>
          </cell>
          <cell r="DF189">
            <v>-11061.710000000894</v>
          </cell>
          <cell r="DG189">
            <v>-10183.144000001252</v>
          </cell>
          <cell r="DH189">
            <v>-6741.3999999985099</v>
          </cell>
          <cell r="DI189">
            <v>-23915.30000000447</v>
          </cell>
          <cell r="DJ189">
            <v>-6968.1680000051856</v>
          </cell>
          <cell r="DK189">
            <v>-9512.6787000000477</v>
          </cell>
          <cell r="DL189">
            <v>-26177.396000005305</v>
          </cell>
          <cell r="DM189">
            <v>-3601.0299999862909</v>
          </cell>
          <cell r="DN189">
            <v>-36052.02499999851</v>
          </cell>
          <cell r="DO189">
            <v>-25784.175999999046</v>
          </cell>
          <cell r="DP189">
            <v>-10788</v>
          </cell>
          <cell r="DQ189">
            <v>-6407.3999999985099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 t="e">
            <v>#N/A</v>
          </cell>
          <cell r="DS193" t="e">
            <v>#N/A</v>
          </cell>
          <cell r="DT193" t="e">
            <v>#N/A</v>
          </cell>
          <cell r="DU193" t="e">
            <v>#N/A</v>
          </cell>
          <cell r="DV193" t="e">
            <v>#N/A</v>
          </cell>
          <cell r="DW193" t="e">
            <v>#N/A</v>
          </cell>
          <cell r="DX193" t="e">
            <v>#N/A</v>
          </cell>
          <cell r="DY193" t="e">
            <v>#N/A</v>
          </cell>
          <cell r="DZ193" t="e">
            <v>#N/A</v>
          </cell>
          <cell r="EA193" t="e">
            <v>#N/A</v>
          </cell>
          <cell r="EB193" t="e">
            <v>#N/A</v>
          </cell>
          <cell r="EC193" t="e">
            <v>#N/A</v>
          </cell>
          <cell r="ED193" t="e">
            <v>#N/A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-12.988999999994121</v>
          </cell>
          <cell r="K194">
            <v>0</v>
          </cell>
          <cell r="L194">
            <v>-7.1759999999994761</v>
          </cell>
          <cell r="M194">
            <v>0</v>
          </cell>
          <cell r="N194">
            <v>21.023999999997613</v>
          </cell>
          <cell r="O194">
            <v>9.8430000000007567</v>
          </cell>
          <cell r="P194">
            <v>0</v>
          </cell>
          <cell r="Q194">
            <v>20.726000000002387</v>
          </cell>
          <cell r="R194">
            <v>-57.330000000016298</v>
          </cell>
          <cell r="S194">
            <v>0</v>
          </cell>
          <cell r="T194">
            <v>-4.9240000000027067</v>
          </cell>
          <cell r="U194">
            <v>0</v>
          </cell>
          <cell r="V194">
            <v>0</v>
          </cell>
          <cell r="W194">
            <v>-27.808999999997468</v>
          </cell>
          <cell r="X194">
            <v>-64.632000000001426</v>
          </cell>
          <cell r="Y194">
            <v>24.909999999996217</v>
          </cell>
          <cell r="Z194">
            <v>0</v>
          </cell>
          <cell r="AA194">
            <v>3.3850000000020373</v>
          </cell>
          <cell r="AB194">
            <v>10.709999999999127</v>
          </cell>
          <cell r="AC194">
            <v>10.078000000001339</v>
          </cell>
          <cell r="AD194">
            <v>-9.047999999995227</v>
          </cell>
          <cell r="AE194">
            <v>-148.50799999991432</v>
          </cell>
          <cell r="AF194">
            <v>0</v>
          </cell>
          <cell r="AG194">
            <v>0</v>
          </cell>
          <cell r="AH194">
            <v>0</v>
          </cell>
          <cell r="AI194">
            <v>-4.0939999999973224</v>
          </cell>
          <cell r="AJ194">
            <v>-34.322000000000116</v>
          </cell>
          <cell r="AK194">
            <v>-113.46800000000076</v>
          </cell>
          <cell r="AL194">
            <v>-53.707000000002154</v>
          </cell>
          <cell r="AM194">
            <v>0</v>
          </cell>
          <cell r="AN194">
            <v>14.379000000000815</v>
          </cell>
          <cell r="AO194">
            <v>30.409999999999854</v>
          </cell>
          <cell r="AP194">
            <v>12.294000000001688</v>
          </cell>
          <cell r="AQ194">
            <v>0</v>
          </cell>
          <cell r="AR194">
            <v>30.48410000000149</v>
          </cell>
          <cell r="AS194">
            <v>14.177999999999884</v>
          </cell>
          <cell r="AT194">
            <v>3.4855999999999767</v>
          </cell>
          <cell r="AU194">
            <v>0</v>
          </cell>
          <cell r="AV194">
            <v>-2.2085000000001855</v>
          </cell>
          <cell r="AW194">
            <v>0</v>
          </cell>
          <cell r="AX194">
            <v>0</v>
          </cell>
          <cell r="AY194">
            <v>-20.419000000000779</v>
          </cell>
          <cell r="AZ194">
            <v>0</v>
          </cell>
          <cell r="BA194">
            <v>29.932000000000698</v>
          </cell>
          <cell r="BB194">
            <v>0</v>
          </cell>
          <cell r="BC194">
            <v>5.5159999999996217</v>
          </cell>
          <cell r="BD194">
            <v>0</v>
          </cell>
          <cell r="BE194">
            <v>128.59049999999115</v>
          </cell>
          <cell r="BF194">
            <v>37.215000000000146</v>
          </cell>
          <cell r="BG194">
            <v>15.706000000000131</v>
          </cell>
          <cell r="BH194">
            <v>0</v>
          </cell>
          <cell r="BI194">
            <v>0</v>
          </cell>
          <cell r="BJ194">
            <v>0.33019999999987704</v>
          </cell>
          <cell r="BK194">
            <v>-7.111699999999928</v>
          </cell>
          <cell r="BL194">
            <v>0</v>
          </cell>
          <cell r="BM194">
            <v>0</v>
          </cell>
          <cell r="BN194">
            <v>35.604000000001179</v>
          </cell>
          <cell r="BO194">
            <v>0</v>
          </cell>
          <cell r="BP194">
            <v>37.402000000001863</v>
          </cell>
          <cell r="BQ194">
            <v>9.444999999999709</v>
          </cell>
          <cell r="BR194">
            <v>68.52469999997993</v>
          </cell>
          <cell r="BS194">
            <v>12.444999999999709</v>
          </cell>
          <cell r="BT194">
            <v>0</v>
          </cell>
          <cell r="BU194">
            <v>-2.284900000000107</v>
          </cell>
          <cell r="BV194">
            <v>-5.9526000000000749</v>
          </cell>
          <cell r="BW194">
            <v>0</v>
          </cell>
          <cell r="BX194">
            <v>-31.768399999999929</v>
          </cell>
          <cell r="BY194">
            <v>-9.4594000000006417</v>
          </cell>
          <cell r="BZ194">
            <v>50.304000000000087</v>
          </cell>
          <cell r="CA194">
            <v>-1.8410000000003492</v>
          </cell>
          <cell r="CB194">
            <v>49.708999999998923</v>
          </cell>
          <cell r="CC194">
            <v>6.555000000000291</v>
          </cell>
          <cell r="CD194">
            <v>0.81799999999930151</v>
          </cell>
          <cell r="CE194">
            <v>36.939200000007986</v>
          </cell>
          <cell r="CF194">
            <v>0</v>
          </cell>
          <cell r="CG194">
            <v>1.4632000000001426</v>
          </cell>
          <cell r="CH194">
            <v>0</v>
          </cell>
          <cell r="CI194">
            <v>-18.748299999999745</v>
          </cell>
          <cell r="CJ194">
            <v>-19.931700000000092</v>
          </cell>
          <cell r="CK194">
            <v>0</v>
          </cell>
          <cell r="CL194">
            <v>0</v>
          </cell>
          <cell r="CM194">
            <v>39.050999999999476</v>
          </cell>
          <cell r="CN194">
            <v>22.995999999999185</v>
          </cell>
          <cell r="CO194">
            <v>12.109000000004016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-12.989000000059605</v>
          </cell>
          <cell r="K196">
            <v>0</v>
          </cell>
          <cell r="L196">
            <v>-7.1759999990463257</v>
          </cell>
          <cell r="M196">
            <v>0</v>
          </cell>
          <cell r="N196">
            <v>21.024000000208616</v>
          </cell>
          <cell r="O196">
            <v>9.8430000003427267</v>
          </cell>
          <cell r="P196">
            <v>0</v>
          </cell>
          <cell r="Q196">
            <v>20.725999999791384</v>
          </cell>
          <cell r="R196">
            <v>-57.330000013113022</v>
          </cell>
          <cell r="S196">
            <v>0</v>
          </cell>
          <cell r="T196">
            <v>-4.9239999987185001</v>
          </cell>
          <cell r="U196">
            <v>0</v>
          </cell>
          <cell r="V196">
            <v>0</v>
          </cell>
          <cell r="W196">
            <v>-27.809000000357628</v>
          </cell>
          <cell r="X196">
            <v>-64.632000001147389</v>
          </cell>
          <cell r="Y196">
            <v>24.910000000149012</v>
          </cell>
          <cell r="Z196">
            <v>0</v>
          </cell>
          <cell r="AA196">
            <v>3.3849999997764826</v>
          </cell>
          <cell r="AB196">
            <v>10.709999999031425</v>
          </cell>
          <cell r="AC196">
            <v>10.07799999974668</v>
          </cell>
          <cell r="AD196">
            <v>-9.0479999985545874</v>
          </cell>
          <cell r="AE196">
            <v>-148.50800001621246</v>
          </cell>
          <cell r="AF196">
            <v>0</v>
          </cell>
          <cell r="AG196">
            <v>0</v>
          </cell>
          <cell r="AH196">
            <v>0</v>
          </cell>
          <cell r="AI196">
            <v>-4.0940000005066395</v>
          </cell>
          <cell r="AJ196">
            <v>-34.322000000625849</v>
          </cell>
          <cell r="AK196">
            <v>-113.46800000034273</v>
          </cell>
          <cell r="AL196">
            <v>-53.707000000402331</v>
          </cell>
          <cell r="AM196">
            <v>0</v>
          </cell>
          <cell r="AN196">
            <v>14.379000000655651</v>
          </cell>
          <cell r="AO196">
            <v>30.410000000149012</v>
          </cell>
          <cell r="AP196">
            <v>12.293999999761581</v>
          </cell>
          <cell r="AQ196">
            <v>0</v>
          </cell>
          <cell r="AR196">
            <v>30.484099984169006</v>
          </cell>
          <cell r="AS196">
            <v>14.177999999374151</v>
          </cell>
          <cell r="AT196">
            <v>3.4856000002473593</v>
          </cell>
          <cell r="AU196">
            <v>0</v>
          </cell>
          <cell r="AV196">
            <v>-2.2084999997168779</v>
          </cell>
          <cell r="AW196">
            <v>0</v>
          </cell>
          <cell r="AX196">
            <v>0</v>
          </cell>
          <cell r="AY196">
            <v>-20.418999999761581</v>
          </cell>
          <cell r="AZ196">
            <v>0</v>
          </cell>
          <cell r="BA196">
            <v>29.932000000029802</v>
          </cell>
          <cell r="BB196">
            <v>0</v>
          </cell>
          <cell r="BC196">
            <v>5.5160000007599592</v>
          </cell>
          <cell r="BD196">
            <v>0</v>
          </cell>
          <cell r="BE196">
            <v>128.5905000269413</v>
          </cell>
          <cell r="BF196">
            <v>37.214999999850988</v>
          </cell>
          <cell r="BG196">
            <v>15.706000000238419</v>
          </cell>
          <cell r="BH196">
            <v>0</v>
          </cell>
          <cell r="BI196">
            <v>0</v>
          </cell>
          <cell r="BJ196">
            <v>0.33019999973475933</v>
          </cell>
          <cell r="BK196">
            <v>-7.1117000002413988</v>
          </cell>
          <cell r="BL196">
            <v>0</v>
          </cell>
          <cell r="BM196">
            <v>0</v>
          </cell>
          <cell r="BN196">
            <v>35.604000000283122</v>
          </cell>
          <cell r="BO196">
            <v>0</v>
          </cell>
          <cell r="BP196">
            <v>37.402000000700355</v>
          </cell>
          <cell r="BQ196">
            <v>9.4450000002980232</v>
          </cell>
          <cell r="BR196">
            <v>68.52470001578331</v>
          </cell>
          <cell r="BS196">
            <v>12.445000000298023</v>
          </cell>
          <cell r="BT196">
            <v>0</v>
          </cell>
          <cell r="BU196">
            <v>-2.2849000003188848</v>
          </cell>
          <cell r="BV196">
            <v>-5.9526000004261732</v>
          </cell>
          <cell r="BW196">
            <v>0</v>
          </cell>
          <cell r="BX196">
            <v>-31.768400000408292</v>
          </cell>
          <cell r="BY196">
            <v>-9.4594000000506639</v>
          </cell>
          <cell r="BZ196">
            <v>50.303999999538064</v>
          </cell>
          <cell r="CA196">
            <v>-1.8410000000149012</v>
          </cell>
          <cell r="CB196">
            <v>49.709000000730157</v>
          </cell>
          <cell r="CC196">
            <v>6.5549999997019768</v>
          </cell>
          <cell r="CD196">
            <v>0.81799999997019768</v>
          </cell>
          <cell r="CE196">
            <v>36.939200013875961</v>
          </cell>
          <cell r="CF196">
            <v>0</v>
          </cell>
          <cell r="CG196">
            <v>1.4631999991834164</v>
          </cell>
          <cell r="CH196">
            <v>0</v>
          </cell>
          <cell r="CI196">
            <v>-18.748299999162555</v>
          </cell>
          <cell r="CJ196">
            <v>-19.931699998676777</v>
          </cell>
          <cell r="CK196">
            <v>0</v>
          </cell>
          <cell r="CL196">
            <v>0</v>
          </cell>
          <cell r="CM196">
            <v>39.051000000908971</v>
          </cell>
          <cell r="CN196">
            <v>22.995999999344349</v>
          </cell>
          <cell r="CO196">
            <v>12.109000001102686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 t="e">
            <v>#N/A</v>
          </cell>
          <cell r="DS196" t="e">
            <v>#N/A</v>
          </cell>
          <cell r="DT196" t="e">
            <v>#N/A</v>
          </cell>
          <cell r="DU196" t="e">
            <v>#N/A</v>
          </cell>
          <cell r="DV196" t="e">
            <v>#N/A</v>
          </cell>
          <cell r="DW196" t="e">
            <v>#N/A</v>
          </cell>
          <cell r="DX196" t="e">
            <v>#N/A</v>
          </cell>
          <cell r="DY196" t="e">
            <v>#N/A</v>
          </cell>
          <cell r="DZ196" t="e">
            <v>#N/A</v>
          </cell>
          <cell r="EA196" t="e">
            <v>#N/A</v>
          </cell>
          <cell r="EB196" t="e">
            <v>#N/A</v>
          </cell>
          <cell r="EC196" t="e">
            <v>#N/A</v>
          </cell>
          <cell r="ED196" t="e">
            <v>#N/A</v>
          </cell>
          <cell r="EE196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-167.63819566788152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-249.35183033836074</v>
          </cell>
          <cell r="P200">
            <v>0</v>
          </cell>
          <cell r="Q200">
            <v>0</v>
          </cell>
          <cell r="R200">
            <v>-347.46568400785327</v>
          </cell>
          <cell r="S200">
            <v>0</v>
          </cell>
          <cell r="T200">
            <v>0</v>
          </cell>
          <cell r="U200">
            <v>-94.976985615678132</v>
          </cell>
          <cell r="V200">
            <v>-125.11493412381969</v>
          </cell>
          <cell r="W200">
            <v>0</v>
          </cell>
          <cell r="X200">
            <v>-127.37376426858827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-444.17145400494337</v>
          </cell>
          <cell r="AF200">
            <v>0</v>
          </cell>
          <cell r="AG200">
            <v>0</v>
          </cell>
          <cell r="AH200">
            <v>-312.68946124636568</v>
          </cell>
          <cell r="AI200">
            <v>0</v>
          </cell>
          <cell r="AJ200">
            <v>0</v>
          </cell>
          <cell r="AK200">
            <v>-131.48199275857769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-3.7523297667503357</v>
          </cell>
          <cell r="AS200">
            <v>0</v>
          </cell>
          <cell r="AT200">
            <v>-3.7523297658190131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-83.47687704116106</v>
          </cell>
          <cell r="BF200">
            <v>0</v>
          </cell>
          <cell r="BG200">
            <v>0</v>
          </cell>
          <cell r="BH200">
            <v>-81.397320208139718</v>
          </cell>
          <cell r="BI200">
            <v>-28.593906396534294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26.514349567005411</v>
          </cell>
          <cell r="BP200">
            <v>0</v>
          </cell>
          <cell r="BQ200">
            <v>0</v>
          </cell>
          <cell r="BR200">
            <v>-3020.0684640072286</v>
          </cell>
          <cell r="BS200">
            <v>-170.40709979017265</v>
          </cell>
          <cell r="BT200">
            <v>-97.324742767028511</v>
          </cell>
          <cell r="BU200">
            <v>-238.64097966416739</v>
          </cell>
          <cell r="BV200">
            <v>-239.72433902719058</v>
          </cell>
          <cell r="BW200">
            <v>-129.50584384251852</v>
          </cell>
          <cell r="BX200">
            <v>-801.81024848483503</v>
          </cell>
          <cell r="BY200">
            <v>0</v>
          </cell>
          <cell r="BZ200">
            <v>0</v>
          </cell>
          <cell r="CA200">
            <v>-355.09323118254542</v>
          </cell>
          <cell r="CB200">
            <v>-716.1715788457077</v>
          </cell>
          <cell r="CC200">
            <v>-271.39040040550753</v>
          </cell>
          <cell r="CD200">
            <v>0</v>
          </cell>
          <cell r="CE200">
            <v>-2207.4397800005972</v>
          </cell>
          <cell r="CF200">
            <v>0</v>
          </cell>
          <cell r="CG200">
            <v>0</v>
          </cell>
          <cell r="CH200">
            <v>-201.8378335875459</v>
          </cell>
          <cell r="CI200">
            <v>-238.52900333632715</v>
          </cell>
          <cell r="CJ200">
            <v>-347.12831379787531</v>
          </cell>
          <cell r="CK200">
            <v>-953.07861420093104</v>
          </cell>
          <cell r="CL200">
            <v>0</v>
          </cell>
          <cell r="CM200">
            <v>0</v>
          </cell>
          <cell r="CN200">
            <v>14.414388115284964</v>
          </cell>
          <cell r="CO200">
            <v>-244.44399845972657</v>
          </cell>
          <cell r="CP200">
            <v>-163.67246505431831</v>
          </cell>
          <cell r="CQ200">
            <v>-73.16393967717886</v>
          </cell>
          <cell r="CR200">
            <v>-2412.4562339968979</v>
          </cell>
          <cell r="CS200">
            <v>-218.20987121760845</v>
          </cell>
          <cell r="CT200">
            <v>-259.26183946500532</v>
          </cell>
          <cell r="CU200">
            <v>0</v>
          </cell>
          <cell r="CV200">
            <v>-288.31543699232861</v>
          </cell>
          <cell r="CW200">
            <v>-263.83353592886124</v>
          </cell>
          <cell r="CX200">
            <v>-182.7558986407239</v>
          </cell>
          <cell r="CY200">
            <v>0</v>
          </cell>
          <cell r="CZ200">
            <v>0</v>
          </cell>
          <cell r="DA200">
            <v>-741.32390659698285</v>
          </cell>
          <cell r="DB200">
            <v>-189.04431377653964</v>
          </cell>
          <cell r="DC200">
            <v>-269.71143138222396</v>
          </cell>
          <cell r="DD200">
            <v>0</v>
          </cell>
          <cell r="DE200">
            <v>-2546.449777007103</v>
          </cell>
          <cell r="DF200">
            <v>-247.46549409395084</v>
          </cell>
          <cell r="DG200">
            <v>0</v>
          </cell>
          <cell r="DH200">
            <v>-151.50948617956601</v>
          </cell>
          <cell r="DI200">
            <v>-263.32425217959099</v>
          </cell>
          <cell r="DJ200">
            <v>-265.90680023957975</v>
          </cell>
          <cell r="DK200">
            <v>-1298.4860345222987</v>
          </cell>
          <cell r="DL200">
            <v>0</v>
          </cell>
          <cell r="DM200">
            <v>0</v>
          </cell>
          <cell r="DN200">
            <v>-130.65780184441246</v>
          </cell>
          <cell r="DO200">
            <v>-112.29301564046182</v>
          </cell>
          <cell r="DP200">
            <v>0</v>
          </cell>
          <cell r="DQ200">
            <v>-76.806892299093306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-9650.7924030013382</v>
          </cell>
          <cell r="AS201">
            <v>-638.2061758574564</v>
          </cell>
          <cell r="AT201">
            <v>-559.91988089843653</v>
          </cell>
          <cell r="AU201">
            <v>-196.42574716941454</v>
          </cell>
          <cell r="AV201">
            <v>-394.333253864781</v>
          </cell>
          <cell r="AW201">
            <v>-690.06775926798582</v>
          </cell>
          <cell r="AX201">
            <v>-2718.2878505017143</v>
          </cell>
          <cell r="AY201">
            <v>-1638.7334258186165</v>
          </cell>
          <cell r="AZ201">
            <v>-683.27636144030839</v>
          </cell>
          <cell r="BA201">
            <v>-1178.3692630750593</v>
          </cell>
          <cell r="BB201">
            <v>-380.65784823906142</v>
          </cell>
          <cell r="BC201">
            <v>-326.04883570689708</v>
          </cell>
          <cell r="BD201">
            <v>-246.46600116277114</v>
          </cell>
          <cell r="BE201">
            <v>-7636.7854360044003</v>
          </cell>
          <cell r="BF201">
            <v>-423.56450451305136</v>
          </cell>
          <cell r="BG201">
            <v>-179.30380571261048</v>
          </cell>
          <cell r="BH201">
            <v>-445.42773545510136</v>
          </cell>
          <cell r="BI201">
            <v>-1066.0777183137834</v>
          </cell>
          <cell r="BJ201">
            <v>-622.42182212462649</v>
          </cell>
          <cell r="BK201">
            <v>-1333.5621674922295</v>
          </cell>
          <cell r="BL201">
            <v>-565.09016587771475</v>
          </cell>
          <cell r="BM201">
            <v>-77.011728093260899</v>
          </cell>
          <cell r="BN201">
            <v>-944.73836858570576</v>
          </cell>
          <cell r="BO201">
            <v>-76.189088434213772</v>
          </cell>
          <cell r="BP201">
            <v>-793.08791141561233</v>
          </cell>
          <cell r="BQ201">
            <v>-1110.3104199874215</v>
          </cell>
          <cell r="BR201">
            <v>-10575.257607001811</v>
          </cell>
          <cell r="BS201">
            <v>-1215.9300471241586</v>
          </cell>
          <cell r="BT201">
            <v>0</v>
          </cell>
          <cell r="BU201">
            <v>-563.43864721641876</v>
          </cell>
          <cell r="BV201">
            <v>-338.56909617455676</v>
          </cell>
          <cell r="BW201">
            <v>-686.60774944559671</v>
          </cell>
          <cell r="BX201">
            <v>-1513.1833359685261</v>
          </cell>
          <cell r="BY201">
            <v>-2412.791260095546</v>
          </cell>
          <cell r="BZ201">
            <v>-1062.892924054293</v>
          </cell>
          <cell r="CA201">
            <v>-1805.2802563945297</v>
          </cell>
          <cell r="CB201">
            <v>-169.2845480873948</v>
          </cell>
          <cell r="CC201">
            <v>-482.81769193941727</v>
          </cell>
          <cell r="CD201">
            <v>-324.46205050079152</v>
          </cell>
          <cell r="CE201">
            <v>-9582.9557160027325</v>
          </cell>
          <cell r="CF201">
            <v>-460.83920015068725</v>
          </cell>
          <cell r="CG201">
            <v>-60.995378842810169</v>
          </cell>
          <cell r="CH201">
            <v>-121.65835780068301</v>
          </cell>
          <cell r="CI201">
            <v>-160.08378447243012</v>
          </cell>
          <cell r="CJ201">
            <v>-181.92245689732954</v>
          </cell>
          <cell r="CK201">
            <v>-3087.6625289963558</v>
          </cell>
          <cell r="CL201">
            <v>-1061.0204319688492</v>
          </cell>
          <cell r="CM201">
            <v>-1409.574951067334</v>
          </cell>
          <cell r="CN201">
            <v>-1384.1463598874398</v>
          </cell>
          <cell r="CO201">
            <v>-199.5728907751618</v>
          </cell>
          <cell r="CP201">
            <v>-508.77126352488995</v>
          </cell>
          <cell r="CQ201">
            <v>-946.70811162004247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-803.49118601158261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-5.2488001803867519</v>
          </cell>
          <cell r="AK203">
            <v>0</v>
          </cell>
          <cell r="AL203">
            <v>0</v>
          </cell>
          <cell r="AM203">
            <v>0</v>
          </cell>
          <cell r="AN203">
            <v>-230.88652817066759</v>
          </cell>
          <cell r="AO203">
            <v>-513.01712284376845</v>
          </cell>
          <cell r="AP203">
            <v>0</v>
          </cell>
          <cell r="AQ203">
            <v>-54.338734816294163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-3121.3978225328028</v>
          </cell>
          <cell r="G204">
            <v>-3638.0292931608856</v>
          </cell>
          <cell r="H204">
            <v>-4441.9722474571317</v>
          </cell>
          <cell r="I204">
            <v>-4569.8622401803732</v>
          </cell>
          <cell r="J204">
            <v>-9309.9504706840962</v>
          </cell>
          <cell r="K204">
            <v>-13016.11425996758</v>
          </cell>
          <cell r="L204">
            <v>-114.65999348089099</v>
          </cell>
          <cell r="M204">
            <v>-1551.6584117822349</v>
          </cell>
          <cell r="N204">
            <v>-6098.1476532891393</v>
          </cell>
          <cell r="O204">
            <v>-7437.6850771326572</v>
          </cell>
          <cell r="P204">
            <v>-966.45144505426288</v>
          </cell>
          <cell r="Q204">
            <v>15482.186119761318</v>
          </cell>
          <cell r="R204">
            <v>-56020.977115064859</v>
          </cell>
          <cell r="S204">
            <v>-5307.1407835260034</v>
          </cell>
          <cell r="T204">
            <v>-4096.5478329043835</v>
          </cell>
          <cell r="U204">
            <v>-4583.1157130599022</v>
          </cell>
          <cell r="V204">
            <v>-6326.2507419623435</v>
          </cell>
          <cell r="W204">
            <v>-10454.103073591366</v>
          </cell>
          <cell r="X204">
            <v>-11040.891049657017</v>
          </cell>
          <cell r="Y204">
            <v>-377.71048459410667</v>
          </cell>
          <cell r="Z204">
            <v>-198.79499189555645</v>
          </cell>
          <cell r="AA204">
            <v>-2860.81988331303</v>
          </cell>
          <cell r="AB204">
            <v>-6662.6027282401919</v>
          </cell>
          <cell r="AC204">
            <v>-4947.9387981817126</v>
          </cell>
          <cell r="AD204">
            <v>834.93896594271064</v>
          </cell>
          <cell r="AE204">
            <v>-49774.938952982426</v>
          </cell>
          <cell r="AF204">
            <v>-3912.9182154946029</v>
          </cell>
          <cell r="AG204">
            <v>-4127.6687053721398</v>
          </cell>
          <cell r="AH204">
            <v>-3470.9781363364309</v>
          </cell>
          <cell r="AI204">
            <v>-6318.8278020527214</v>
          </cell>
          <cell r="AJ204">
            <v>-7668.3527384195477</v>
          </cell>
          <cell r="AK204">
            <v>-8994.6423758864403</v>
          </cell>
          <cell r="AL204">
            <v>-384.90798185393214</v>
          </cell>
          <cell r="AM204">
            <v>-1064.1297498270869</v>
          </cell>
          <cell r="AN204">
            <v>-2253.5892937406898</v>
          </cell>
          <cell r="AO204">
            <v>-4713.4798777513206</v>
          </cell>
          <cell r="AP204">
            <v>-4107.953906301409</v>
          </cell>
          <cell r="AQ204">
            <v>-2757.4901699759066</v>
          </cell>
          <cell r="AR204">
            <v>-49764.042333066463</v>
          </cell>
          <cell r="AS204">
            <v>-2511.8602805286646</v>
          </cell>
          <cell r="AT204">
            <v>-4011.1180092170835</v>
          </cell>
          <cell r="AU204">
            <v>-3494.4019337948412</v>
          </cell>
          <cell r="AV204">
            <v>-5565.2901352960616</v>
          </cell>
          <cell r="AW204">
            <v>-12090.87212491408</v>
          </cell>
          <cell r="AX204">
            <v>-10280.827311009169</v>
          </cell>
          <cell r="AY204">
            <v>-179.65529144927859</v>
          </cell>
          <cell r="AZ204">
            <v>-12.545099407434464</v>
          </cell>
          <cell r="BA204">
            <v>-1079.5886486470699</v>
          </cell>
          <cell r="BB204">
            <v>-5188.2270532287657</v>
          </cell>
          <cell r="BC204">
            <v>-4520.9697849676013</v>
          </cell>
          <cell r="BD204">
            <v>-828.68666058406234</v>
          </cell>
          <cell r="BE204">
            <v>-45671.582453906536</v>
          </cell>
          <cell r="BF204">
            <v>-3430.3638177774847</v>
          </cell>
          <cell r="BG204">
            <v>-4968.9329360537231</v>
          </cell>
          <cell r="BH204">
            <v>-3395.6234996244311</v>
          </cell>
          <cell r="BI204">
            <v>-6285.0378661379218</v>
          </cell>
          <cell r="BJ204">
            <v>-9585.3680908232927</v>
          </cell>
          <cell r="BK204">
            <v>-8511.6205478645861</v>
          </cell>
          <cell r="BL204">
            <v>11.644799381494522</v>
          </cell>
          <cell r="BM204">
            <v>-385.0061795450747</v>
          </cell>
          <cell r="BN204">
            <v>-1689.4663102552295</v>
          </cell>
          <cell r="BO204">
            <v>-2838.177249237895</v>
          </cell>
          <cell r="BP204">
            <v>-3539.5338119827211</v>
          </cell>
          <cell r="BQ204">
            <v>-1054.0969440080225</v>
          </cell>
          <cell r="BR204">
            <v>-88286.756612986326</v>
          </cell>
          <cell r="BS204">
            <v>-5267.2171516269445</v>
          </cell>
          <cell r="BT204">
            <v>-3704.8837956376374</v>
          </cell>
          <cell r="BU204">
            <v>-3678.2728963829577</v>
          </cell>
          <cell r="BV204">
            <v>-3222.6545092184097</v>
          </cell>
          <cell r="BW204">
            <v>-10594.122301571071</v>
          </cell>
          <cell r="BX204">
            <v>-11908.004364553839</v>
          </cell>
          <cell r="BY204">
            <v>-3499.9550014063716</v>
          </cell>
          <cell r="BZ204">
            <v>-4662.1300686709583</v>
          </cell>
          <cell r="CA204">
            <v>-12844.359838180244</v>
          </cell>
          <cell r="CB204">
            <v>-12410.378350406885</v>
          </cell>
          <cell r="CC204">
            <v>-10418.788806505501</v>
          </cell>
          <cell r="CD204">
            <v>-6075.9895288422704</v>
          </cell>
          <cell r="CE204">
            <v>-91482.74079105258</v>
          </cell>
          <cell r="CF204">
            <v>-7254.7086978666484</v>
          </cell>
          <cell r="CG204">
            <v>-4924.667862791568</v>
          </cell>
          <cell r="CH204">
            <v>-4060.4549268651754</v>
          </cell>
          <cell r="CI204">
            <v>-4567.2980727441609</v>
          </cell>
          <cell r="CJ204">
            <v>-8799.4026548266411</v>
          </cell>
          <cell r="CK204">
            <v>-10747.858200538903</v>
          </cell>
          <cell r="CL204">
            <v>-3627.7366989180446</v>
          </cell>
          <cell r="CM204">
            <v>-5769.9162392318249</v>
          </cell>
          <cell r="CN204">
            <v>-14401.339798744768</v>
          </cell>
          <cell r="CO204">
            <v>-8285.5242691449821</v>
          </cell>
          <cell r="CP204">
            <v>-11799.575571238995</v>
          </cell>
          <cell r="CQ204">
            <v>-7244.2577981613576</v>
          </cell>
          <cell r="CR204">
            <v>-98004.743187040091</v>
          </cell>
          <cell r="CS204">
            <v>-9317.9577515684068</v>
          </cell>
          <cell r="CT204">
            <v>-4807.1359718330204</v>
          </cell>
          <cell r="CU204">
            <v>-3597.8396040741354</v>
          </cell>
          <cell r="CV204">
            <v>-5115.4699636101723</v>
          </cell>
          <cell r="CW204">
            <v>-10549.46461873129</v>
          </cell>
          <cell r="CX204">
            <v>-15364.962190341204</v>
          </cell>
          <cell r="CY204">
            <v>-3620.050103481859</v>
          </cell>
          <cell r="CZ204">
            <v>-5920.0126421675086</v>
          </cell>
          <cell r="DA204">
            <v>-12194.870674863458</v>
          </cell>
          <cell r="DB204">
            <v>-8114.6712836436927</v>
          </cell>
          <cell r="DC204">
            <v>-10503.737119942904</v>
          </cell>
          <cell r="DD204">
            <v>-8898.5712627470493</v>
          </cell>
          <cell r="DE204">
            <v>-69999.97152197361</v>
          </cell>
          <cell r="DF204">
            <v>-9141.8882502503693</v>
          </cell>
          <cell r="DG204">
            <v>-5216.208200443536</v>
          </cell>
          <cell r="DH204">
            <v>-2902.4162889625877</v>
          </cell>
          <cell r="DI204">
            <v>-3452.7452679071575</v>
          </cell>
          <cell r="DJ204">
            <v>-9731.5838276967406</v>
          </cell>
          <cell r="DK204">
            <v>-11688.93395280838</v>
          </cell>
          <cell r="DL204">
            <v>-840.35636784881353</v>
          </cell>
          <cell r="DM204">
            <v>-1593.6777390316129</v>
          </cell>
          <cell r="DN204">
            <v>-6213.2275622971356</v>
          </cell>
          <cell r="DO204">
            <v>-6688.5725441090763</v>
          </cell>
          <cell r="DP204">
            <v>-7318.9737199917436</v>
          </cell>
          <cell r="DQ204">
            <v>-5211.3878006264567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-1371.3363328874111</v>
          </cell>
          <cell r="G205">
            <v>-3583.1220246404409</v>
          </cell>
          <cell r="H205">
            <v>-4852.8701624963433</v>
          </cell>
          <cell r="I205">
            <v>-8023.5900073237717</v>
          </cell>
          <cell r="J205">
            <v>-13495.793539509177</v>
          </cell>
          <cell r="K205">
            <v>-4612.5629742573947</v>
          </cell>
          <cell r="L205">
            <v>0</v>
          </cell>
          <cell r="M205">
            <v>0</v>
          </cell>
          <cell r="N205">
            <v>-933.48495431616902</v>
          </cell>
          <cell r="O205">
            <v>-3341.563236463815</v>
          </cell>
          <cell r="P205">
            <v>-1599.1275217365474</v>
          </cell>
          <cell r="Q205">
            <v>-809.36796038970351</v>
          </cell>
          <cell r="R205">
            <v>-42452.477759957314</v>
          </cell>
          <cell r="S205">
            <v>-1230.2079350873828</v>
          </cell>
          <cell r="T205">
            <v>-4255.9997754283249</v>
          </cell>
          <cell r="U205">
            <v>-6457.9196592401713</v>
          </cell>
          <cell r="V205">
            <v>-6773.5356425866485</v>
          </cell>
          <cell r="W205">
            <v>-10951.807422116399</v>
          </cell>
          <cell r="X205">
            <v>-5630.6877028923482</v>
          </cell>
          <cell r="Y205">
            <v>0</v>
          </cell>
          <cell r="Z205">
            <v>-397.15197904221714</v>
          </cell>
          <cell r="AA205">
            <v>-1802.5279048867524</v>
          </cell>
          <cell r="AB205">
            <v>-3303.1038257069886</v>
          </cell>
          <cell r="AC205">
            <v>-2017.5678935404867</v>
          </cell>
          <cell r="AD205">
            <v>368.03198057971895</v>
          </cell>
          <cell r="AE205">
            <v>-38989.02503696084</v>
          </cell>
          <cell r="AF205">
            <v>-1937.1872825901955</v>
          </cell>
          <cell r="AG205">
            <v>-3721.0158744771034</v>
          </cell>
          <cell r="AH205">
            <v>-3933.213261615485</v>
          </cell>
          <cell r="AI205">
            <v>-7145.7115669120103</v>
          </cell>
          <cell r="AJ205">
            <v>-9736.5046098846942</v>
          </cell>
          <cell r="AK205">
            <v>-4329.0157376248389</v>
          </cell>
          <cell r="AL205">
            <v>-14.650599112734199</v>
          </cell>
          <cell r="AM205">
            <v>-128.31089222244918</v>
          </cell>
          <cell r="AN205">
            <v>-700.8657575212419</v>
          </cell>
          <cell r="AO205">
            <v>-3864.2136657964438</v>
          </cell>
          <cell r="AP205">
            <v>-2566.2178444657475</v>
          </cell>
          <cell r="AQ205">
            <v>-912.11794471926987</v>
          </cell>
          <cell r="AR205">
            <v>-44384.032094955444</v>
          </cell>
          <cell r="AS205">
            <v>-3517.0718094203621</v>
          </cell>
          <cell r="AT205">
            <v>-2782.1038492452353</v>
          </cell>
          <cell r="AU205">
            <v>-5030.538227410987</v>
          </cell>
          <cell r="AV205">
            <v>-6572.383643867448</v>
          </cell>
          <cell r="AW205">
            <v>-8318.6540492419153</v>
          </cell>
          <cell r="AX205">
            <v>-4955.7427314650267</v>
          </cell>
          <cell r="AY205">
            <v>-857.38245354220271</v>
          </cell>
          <cell r="AZ205">
            <v>-609.1864669919014</v>
          </cell>
          <cell r="BA205">
            <v>-531.26447121240199</v>
          </cell>
          <cell r="BB205">
            <v>-4737.8497432675213</v>
          </cell>
          <cell r="BC205">
            <v>-3718.1297985240817</v>
          </cell>
          <cell r="BD205">
            <v>-2753.7248507849872</v>
          </cell>
          <cell r="BE205">
            <v>-41923.731534898281</v>
          </cell>
          <cell r="BF205">
            <v>-4235.6092509515584</v>
          </cell>
          <cell r="BG205">
            <v>-2974.0223251301795</v>
          </cell>
          <cell r="BH205">
            <v>-5335.7386862672865</v>
          </cell>
          <cell r="BI205">
            <v>-5265.7326903808862</v>
          </cell>
          <cell r="BJ205">
            <v>-6298.8141296375543</v>
          </cell>
          <cell r="BK205">
            <v>-4953.6637087278068</v>
          </cell>
          <cell r="BL205">
            <v>-633.50496275164187</v>
          </cell>
          <cell r="BM205">
            <v>-1170.3819311819971</v>
          </cell>
          <cell r="BN205">
            <v>-488.31647128611803</v>
          </cell>
          <cell r="BO205">
            <v>-3194.8863121438771</v>
          </cell>
          <cell r="BP205">
            <v>-5632.7711688019335</v>
          </cell>
          <cell r="BQ205">
            <v>-1740.289897672832</v>
          </cell>
          <cell r="BR205">
            <v>-87019.516772925854</v>
          </cell>
          <cell r="BS205">
            <v>-6324.3227163422853</v>
          </cell>
          <cell r="BT205">
            <v>-5653.4042358268052</v>
          </cell>
          <cell r="BU205">
            <v>-4963.785955850035</v>
          </cell>
          <cell r="BV205">
            <v>-7215.0901904758066</v>
          </cell>
          <cell r="BW205">
            <v>-9781.764015937224</v>
          </cell>
          <cell r="BX205">
            <v>-15087.453061860055</v>
          </cell>
          <cell r="BY205">
            <v>-4091.4655811842531</v>
          </cell>
          <cell r="BZ205">
            <v>-6472.4049120415002</v>
          </cell>
          <cell r="CA205">
            <v>-7560.0256804544479</v>
          </cell>
          <cell r="CB205">
            <v>-7357.6129863355309</v>
          </cell>
          <cell r="CC205">
            <v>-6952.2821981050074</v>
          </cell>
          <cell r="CD205">
            <v>-5559.9052385408431</v>
          </cell>
          <cell r="CE205">
            <v>-86732.36340996623</v>
          </cell>
          <cell r="CF205">
            <v>-7797.1947671566159</v>
          </cell>
          <cell r="CG205">
            <v>-4431.4898676648736</v>
          </cell>
          <cell r="CH205">
            <v>-5898.7248238492757</v>
          </cell>
          <cell r="CI205">
            <v>-7392.8957792297006</v>
          </cell>
          <cell r="CJ205">
            <v>-9589.9927136190236</v>
          </cell>
          <cell r="CK205">
            <v>-16536.890506168827</v>
          </cell>
          <cell r="CL205">
            <v>-5892.7678240276873</v>
          </cell>
          <cell r="CM205">
            <v>-4976.1668513994664</v>
          </cell>
          <cell r="CN205">
            <v>-6848.7367954794317</v>
          </cell>
          <cell r="CO205">
            <v>-6763.2667980343103</v>
          </cell>
          <cell r="CP205">
            <v>-6531.2028049621731</v>
          </cell>
          <cell r="CQ205">
            <v>-4073.0338783711195</v>
          </cell>
          <cell r="CR205">
            <v>-76874.194844961166</v>
          </cell>
          <cell r="CS205">
            <v>-5579.2168073095381</v>
          </cell>
          <cell r="CT205">
            <v>-4872.190331729129</v>
          </cell>
          <cell r="CU205">
            <v>-5103.9718237221241</v>
          </cell>
          <cell r="CV205">
            <v>-5773.5628005936742</v>
          </cell>
          <cell r="CW205">
            <v>-10027.403653677553</v>
          </cell>
          <cell r="CX205">
            <v>-9909.7871577404439</v>
          </cell>
          <cell r="CY205">
            <v>-4301.0998514518142</v>
          </cell>
          <cell r="CZ205">
            <v>-5409.8278131559491</v>
          </cell>
          <cell r="DA205">
            <v>-6940.4352602958679</v>
          </cell>
          <cell r="DB205">
            <v>-5974.5462936554104</v>
          </cell>
          <cell r="DC205">
            <v>-7395.5022445768118</v>
          </cell>
          <cell r="DD205">
            <v>-5586.6508070528507</v>
          </cell>
          <cell r="DE205">
            <v>-71790.317078948021</v>
          </cell>
          <cell r="DF205">
            <v>-6020.7564717959613</v>
          </cell>
          <cell r="DG205">
            <v>-4097.2816447000951</v>
          </cell>
          <cell r="DH205">
            <v>-4481.4868301395327</v>
          </cell>
          <cell r="DI205">
            <v>-6953.787336429581</v>
          </cell>
          <cell r="DJ205">
            <v>-9776.0084294620901</v>
          </cell>
          <cell r="DK205">
            <v>-12455.921227887273</v>
          </cell>
          <cell r="DL205">
            <v>-3859.1941537261009</v>
          </cell>
          <cell r="DM205">
            <v>-2309.3126124702394</v>
          </cell>
          <cell r="DN205">
            <v>-4150.3411426916718</v>
          </cell>
          <cell r="DO205">
            <v>-7040.5872331429273</v>
          </cell>
          <cell r="DP205">
            <v>-5704.3041837923229</v>
          </cell>
          <cell r="DQ205">
            <v>-4941.3358127102256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-7860.7417685575783</v>
          </cell>
          <cell r="G206">
            <v>-2810.0381385255605</v>
          </cell>
          <cell r="H206">
            <v>-5428.9779948368669</v>
          </cell>
          <cell r="I206">
            <v>-3734.151952540502</v>
          </cell>
          <cell r="J206">
            <v>-5053.1005298085511</v>
          </cell>
          <cell r="K206">
            <v>-12056.187978178263</v>
          </cell>
          <cell r="L206">
            <v>-4560.864475607872</v>
          </cell>
          <cell r="M206">
            <v>-10922.672283649445</v>
          </cell>
          <cell r="N206">
            <v>-13689.348326215521</v>
          </cell>
          <cell r="O206">
            <v>-7147.4679749310017</v>
          </cell>
          <cell r="P206">
            <v>-6188.5773241519928</v>
          </cell>
          <cell r="Q206">
            <v>56035.158785957843</v>
          </cell>
          <cell r="R206">
            <v>-68005.735251933336</v>
          </cell>
          <cell r="S206">
            <v>-5064.9142102282494</v>
          </cell>
          <cell r="T206">
            <v>-3179.3942808751017</v>
          </cell>
          <cell r="U206">
            <v>-5012.9350121766329</v>
          </cell>
          <cell r="V206">
            <v>-5108.7398085854948</v>
          </cell>
          <cell r="W206">
            <v>-5454.3759956359863</v>
          </cell>
          <cell r="X206">
            <v>-11294.773976806551</v>
          </cell>
          <cell r="Y206">
            <v>-2551.3123044073582</v>
          </cell>
          <cell r="Z206">
            <v>-8046.0740985292941</v>
          </cell>
          <cell r="AA206">
            <v>-10887.730992062017</v>
          </cell>
          <cell r="AB206">
            <v>-6955.1479394026101</v>
          </cell>
          <cell r="AC206">
            <v>-8030.7860991023481</v>
          </cell>
          <cell r="AD206">
            <v>3580.4494658485055</v>
          </cell>
          <cell r="AE206">
            <v>-72238.637057036161</v>
          </cell>
          <cell r="AF206">
            <v>-5578.5343804545701</v>
          </cell>
          <cell r="AG206">
            <v>-3755.8871521875262</v>
          </cell>
          <cell r="AH206">
            <v>-5726.6546746268868</v>
          </cell>
          <cell r="AI206">
            <v>-4137.133437179029</v>
          </cell>
          <cell r="AJ206">
            <v>-6225.0325550101697</v>
          </cell>
          <cell r="AK206">
            <v>-9273.0127350613475</v>
          </cell>
          <cell r="AL206">
            <v>-8928.4411486200988</v>
          </cell>
          <cell r="AM206">
            <v>-955.24796241149306</v>
          </cell>
          <cell r="AN206">
            <v>-8263.4634747896343</v>
          </cell>
          <cell r="AO206">
            <v>-6810.9748319499195</v>
          </cell>
          <cell r="AP206">
            <v>-6979.8490253090858</v>
          </cell>
          <cell r="AQ206">
            <v>-5604.4056794382632</v>
          </cell>
          <cell r="AR206">
            <v>-71449.051652014256</v>
          </cell>
          <cell r="AS206">
            <v>-6825.5041183717549</v>
          </cell>
          <cell r="AT206">
            <v>-2744.2930867671967</v>
          </cell>
          <cell r="AU206">
            <v>-6244.7481423430145</v>
          </cell>
          <cell r="AV206">
            <v>-6717.6073228269815</v>
          </cell>
          <cell r="AW206">
            <v>-5239.9223837982863</v>
          </cell>
          <cell r="AX206">
            <v>-9509.068407651037</v>
          </cell>
          <cell r="AY206">
            <v>-7772.9912792816758</v>
          </cell>
          <cell r="AZ206">
            <v>-1856.0607234165072</v>
          </cell>
          <cell r="BA206">
            <v>-7806.0088779237121</v>
          </cell>
          <cell r="BB206">
            <v>-5296.3765814714134</v>
          </cell>
          <cell r="BC206">
            <v>-4757.7770036887378</v>
          </cell>
          <cell r="BD206">
            <v>-6678.6937244310975</v>
          </cell>
          <cell r="BE206">
            <v>-86568.148538053036</v>
          </cell>
          <cell r="BF206">
            <v>-4577.1210402175784</v>
          </cell>
          <cell r="BG206">
            <v>-2327.8465187381953</v>
          </cell>
          <cell r="BH206">
            <v>-7557.4173361789435</v>
          </cell>
          <cell r="BI206">
            <v>-5157.345019960776</v>
          </cell>
          <cell r="BJ206">
            <v>-6492.7667733449489</v>
          </cell>
          <cell r="BK206">
            <v>-11069.28341358155</v>
          </cell>
          <cell r="BL206">
            <v>-9776.1696587204933</v>
          </cell>
          <cell r="BM206">
            <v>-2088.8063270822167</v>
          </cell>
          <cell r="BN206">
            <v>-10164.61752515845</v>
          </cell>
          <cell r="BO206">
            <v>-11027.700695035979</v>
          </cell>
          <cell r="BP206">
            <v>-9602.4046647921205</v>
          </cell>
          <cell r="BQ206">
            <v>-6726.6695651821792</v>
          </cell>
          <cell r="BR206">
            <v>-58218.046621978283</v>
          </cell>
          <cell r="BS206">
            <v>-3027.3654389027506</v>
          </cell>
          <cell r="BT206">
            <v>-1223.090334912762</v>
          </cell>
          <cell r="BU206">
            <v>-1929.1244973447174</v>
          </cell>
          <cell r="BV206">
            <v>-691.47356320358813</v>
          </cell>
          <cell r="BW206">
            <v>-3270.5584259591997</v>
          </cell>
          <cell r="BX206">
            <v>-5762.5894933473319</v>
          </cell>
          <cell r="BY206">
            <v>-15981.651749549434</v>
          </cell>
          <cell r="BZ206">
            <v>-5736.2564947474748</v>
          </cell>
          <cell r="CA206">
            <v>-9646.6758066602051</v>
          </cell>
          <cell r="CB206">
            <v>-2742.6592540498823</v>
          </cell>
          <cell r="CC206">
            <v>-4512.5465598683804</v>
          </cell>
          <cell r="CD206">
            <v>-3694.0550034232438</v>
          </cell>
          <cell r="CE206">
            <v>-55424.574825018644</v>
          </cell>
          <cell r="CF206">
            <v>-3394.3923055529594</v>
          </cell>
          <cell r="CG206">
            <v>-3586.7972945310175</v>
          </cell>
          <cell r="CH206">
            <v>-1476.6924154087901</v>
          </cell>
          <cell r="CI206">
            <v>-1936.1148890890181</v>
          </cell>
          <cell r="CJ206">
            <v>-2903.5373336710036</v>
          </cell>
          <cell r="CK206">
            <v>-4340.2247513700277</v>
          </cell>
          <cell r="CL206">
            <v>-16564.609051106498</v>
          </cell>
          <cell r="CM206">
            <v>-3539.8072972241789</v>
          </cell>
          <cell r="CN206">
            <v>-6149.339647738263</v>
          </cell>
          <cell r="CO206">
            <v>-4036.5677687674761</v>
          </cell>
          <cell r="CP206">
            <v>-4305.6172533519566</v>
          </cell>
          <cell r="CQ206">
            <v>-3190.8748172130436</v>
          </cell>
          <cell r="CR206">
            <v>-50747.753746032715</v>
          </cell>
          <cell r="CS206">
            <v>-3521.1531742233783</v>
          </cell>
          <cell r="CT206">
            <v>-2825.1226188559085</v>
          </cell>
          <cell r="CU206">
            <v>-1658.8890936318785</v>
          </cell>
          <cell r="CV206">
            <v>-1559.6420999970287</v>
          </cell>
          <cell r="CW206">
            <v>-2372.491247875616</v>
          </cell>
          <cell r="CX206">
            <v>-4442.3605151586235</v>
          </cell>
          <cell r="CY206">
            <v>-12883.235973931849</v>
          </cell>
          <cell r="CZ206">
            <v>-3526.0341739114374</v>
          </cell>
          <cell r="DA206">
            <v>-7991.3353875968605</v>
          </cell>
          <cell r="DB206">
            <v>-2485.8931406065822</v>
          </cell>
          <cell r="DC206">
            <v>-5595.2526412326843</v>
          </cell>
          <cell r="DD206">
            <v>-1886.343679048121</v>
          </cell>
          <cell r="DE206">
            <v>-39555.131014972925</v>
          </cell>
          <cell r="DF206">
            <v>-3957.3106663469225</v>
          </cell>
          <cell r="DG206">
            <v>-618.64244783855975</v>
          </cell>
          <cell r="DH206">
            <v>-1835.5838452354074</v>
          </cell>
          <cell r="DI206">
            <v>-868.76742675155401</v>
          </cell>
          <cell r="DJ206">
            <v>-2878.771757280454</v>
          </cell>
          <cell r="DK206">
            <v>-5269.9665556773543</v>
          </cell>
          <cell r="DL206">
            <v>-8197.4293088559061</v>
          </cell>
          <cell r="DM206">
            <v>-5001.4990783110261</v>
          </cell>
          <cell r="DN206">
            <v>-2546.472385302186</v>
          </cell>
          <cell r="DO206">
            <v>-2065.8655758220702</v>
          </cell>
          <cell r="DP206">
            <v>-3789.5601804926991</v>
          </cell>
          <cell r="DQ206">
            <v>-2525.2617870867252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7">
          <cell r="F207">
            <v>-2095.4436276811175</v>
          </cell>
          <cell r="G207">
            <v>-470.92727656895295</v>
          </cell>
          <cell r="H207">
            <v>-830.93640097277239</v>
          </cell>
          <cell r="I207">
            <v>-1825.6022694264539</v>
          </cell>
          <cell r="J207">
            <v>-1189.3338449080475</v>
          </cell>
          <cell r="K207">
            <v>-1744.0109457653016</v>
          </cell>
          <cell r="L207">
            <v>-1094.3598173651844</v>
          </cell>
          <cell r="M207">
            <v>-2654.4952898067422</v>
          </cell>
          <cell r="N207">
            <v>-2637.9755650162697</v>
          </cell>
          <cell r="O207">
            <v>-836.20314249955118</v>
          </cell>
          <cell r="P207">
            <v>-1593.5490621309727</v>
          </cell>
          <cell r="Q207">
            <v>26896.932400145568</v>
          </cell>
          <cell r="R207">
            <v>-16042.691385015845</v>
          </cell>
          <cell r="S207">
            <v>-2269.9930733889341</v>
          </cell>
          <cell r="T207">
            <v>-585.06064004590735</v>
          </cell>
          <cell r="U207">
            <v>-1135.1171366716735</v>
          </cell>
          <cell r="V207">
            <v>-755.49855801556259</v>
          </cell>
          <cell r="W207">
            <v>-655.24982685549185</v>
          </cell>
          <cell r="X207">
            <v>-1777.4024659632705</v>
          </cell>
          <cell r="Y207">
            <v>-1081.3295467812568</v>
          </cell>
          <cell r="Z207">
            <v>-4291.0677935574204</v>
          </cell>
          <cell r="AA207">
            <v>-3545.6393336500041</v>
          </cell>
          <cell r="AB207">
            <v>-598.77888746652752</v>
          </cell>
          <cell r="AC207">
            <v>-2317.3285644915886</v>
          </cell>
          <cell r="AD207">
            <v>2969.7744418755174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0</v>
          </cell>
          <cell r="G208">
            <v>-48.245320826536044</v>
          </cell>
          <cell r="H208">
            <v>-241.84400311834179</v>
          </cell>
          <cell r="I208">
            <v>-164.36925025936216</v>
          </cell>
          <cell r="J208">
            <v>-82.996063798200339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-1627.7144309952855</v>
          </cell>
          <cell r="S208">
            <v>0</v>
          </cell>
          <cell r="T208">
            <v>-199.78195651946589</v>
          </cell>
          <cell r="U208">
            <v>-477.8868567883037</v>
          </cell>
          <cell r="V208">
            <v>-27.003880606032908</v>
          </cell>
          <cell r="W208">
            <v>-851.14828871702775</v>
          </cell>
          <cell r="X208">
            <v>-71.893448367249221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-1536.0166610106826</v>
          </cell>
          <cell r="AF208">
            <v>0</v>
          </cell>
          <cell r="AG208">
            <v>-158.50655563315377</v>
          </cell>
          <cell r="AH208">
            <v>-447.53969238325953</v>
          </cell>
          <cell r="AI208">
            <v>-199.55317824776284</v>
          </cell>
          <cell r="AJ208">
            <v>-407.94802844384685</v>
          </cell>
          <cell r="AK208">
            <v>-143.11756964866072</v>
          </cell>
          <cell r="AL208">
            <v>0</v>
          </cell>
          <cell r="AM208">
            <v>0</v>
          </cell>
          <cell r="AN208">
            <v>0</v>
          </cell>
          <cell r="AO208">
            <v>-179.3516366481781</v>
          </cell>
          <cell r="AP208">
            <v>0</v>
          </cell>
          <cell r="AQ208">
            <v>0</v>
          </cell>
          <cell r="AR208">
            <v>-2486.1127979978919</v>
          </cell>
          <cell r="AS208">
            <v>0</v>
          </cell>
          <cell r="AT208">
            <v>-87.437947876751423</v>
          </cell>
          <cell r="AU208">
            <v>-795.98172550462186</v>
          </cell>
          <cell r="AV208">
            <v>-549.43635247345082</v>
          </cell>
          <cell r="AW208">
            <v>-551.60007118387148</v>
          </cell>
          <cell r="AX208">
            <v>-288.98982772929594</v>
          </cell>
          <cell r="AY208">
            <v>0</v>
          </cell>
          <cell r="AZ208">
            <v>0</v>
          </cell>
          <cell r="BA208">
            <v>0</v>
          </cell>
          <cell r="BB208">
            <v>-212.66687322687358</v>
          </cell>
          <cell r="BC208">
            <v>0</v>
          </cell>
          <cell r="BD208">
            <v>0</v>
          </cell>
          <cell r="BE208">
            <v>-2396.2209810018539</v>
          </cell>
          <cell r="BF208">
            <v>0</v>
          </cell>
          <cell r="BG208">
            <v>-2.7341982657089829</v>
          </cell>
          <cell r="BH208">
            <v>-538.18135883891955</v>
          </cell>
          <cell r="BI208">
            <v>-419.39563413942233</v>
          </cell>
          <cell r="BJ208">
            <v>-1312.1113682338037</v>
          </cell>
          <cell r="BK208">
            <v>-150.38090467173606</v>
          </cell>
          <cell r="BL208">
            <v>0</v>
          </cell>
          <cell r="BM208">
            <v>0</v>
          </cell>
          <cell r="BN208">
            <v>0</v>
          </cell>
          <cell r="BO208">
            <v>26.582483149133623</v>
          </cell>
          <cell r="BP208">
            <v>0</v>
          </cell>
          <cell r="BQ208">
            <v>0</v>
          </cell>
          <cell r="BR208">
            <v>-4624.2884429991245</v>
          </cell>
          <cell r="BS208">
            <v>-167.37744364421815</v>
          </cell>
          <cell r="BT208">
            <v>-192.75653509842232</v>
          </cell>
          <cell r="BU208">
            <v>-366.51767659233883</v>
          </cell>
          <cell r="BV208">
            <v>-275.74460715590976</v>
          </cell>
          <cell r="BW208">
            <v>-810.26252718362957</v>
          </cell>
          <cell r="BX208">
            <v>-1333.10295114154</v>
          </cell>
          <cell r="BY208">
            <v>0</v>
          </cell>
          <cell r="BZ208">
            <v>0</v>
          </cell>
          <cell r="CA208">
            <v>-364.64927722187713</v>
          </cell>
          <cell r="CB208">
            <v>-87.191970642656088</v>
          </cell>
          <cell r="CC208">
            <v>-807.30422817915678</v>
          </cell>
          <cell r="CD208">
            <v>-219.38122613308951</v>
          </cell>
          <cell r="CE208">
            <v>-6511.8380039855838</v>
          </cell>
          <cell r="CF208">
            <v>0</v>
          </cell>
          <cell r="CG208">
            <v>-300.20752642070875</v>
          </cell>
          <cell r="CH208">
            <v>-1243.4432952390052</v>
          </cell>
          <cell r="CI208">
            <v>-652.76384001132101</v>
          </cell>
          <cell r="CJ208">
            <v>-1243.2836952786893</v>
          </cell>
          <cell r="CK208">
            <v>-1957.8127201516181</v>
          </cell>
          <cell r="CL208">
            <v>0</v>
          </cell>
          <cell r="CM208">
            <v>0</v>
          </cell>
          <cell r="CN208">
            <v>-534.97906887996942</v>
          </cell>
          <cell r="CO208">
            <v>-240.99594093346968</v>
          </cell>
          <cell r="CP208">
            <v>-264.45713518280536</v>
          </cell>
          <cell r="CQ208">
            <v>-73.894781888462603</v>
          </cell>
          <cell r="CR208">
            <v>-6442.4027639850974</v>
          </cell>
          <cell r="CS208">
            <v>-339.46991379372776</v>
          </cell>
          <cell r="CT208">
            <v>-591.25024985522032</v>
          </cell>
          <cell r="CU208">
            <v>-477.71187868807465</v>
          </cell>
          <cell r="CV208">
            <v>-824.54379061143845</v>
          </cell>
          <cell r="CW208">
            <v>-1115.588116702158</v>
          </cell>
          <cell r="CX208">
            <v>-1614.0771901137196</v>
          </cell>
          <cell r="CY208">
            <v>0</v>
          </cell>
          <cell r="CZ208">
            <v>0</v>
          </cell>
          <cell r="DA208">
            <v>-339.3063138355501</v>
          </cell>
          <cell r="DB208">
            <v>-906.34376983903348</v>
          </cell>
          <cell r="DC208">
            <v>0</v>
          </cell>
          <cell r="DD208">
            <v>-234.11154054803774</v>
          </cell>
          <cell r="DE208">
            <v>-5096.5690230056643</v>
          </cell>
          <cell r="DF208">
            <v>0</v>
          </cell>
          <cell r="DG208">
            <v>-272.84781022090465</v>
          </cell>
          <cell r="DH208">
            <v>-415.39276331709698</v>
          </cell>
          <cell r="DI208">
            <v>-498.90733583713882</v>
          </cell>
          <cell r="DJ208">
            <v>-1611.596469713375</v>
          </cell>
          <cell r="DK208">
            <v>-1713.5580361634493</v>
          </cell>
          <cell r="DL208">
            <v>0</v>
          </cell>
          <cell r="DM208">
            <v>0</v>
          </cell>
          <cell r="DN208">
            <v>-135.83695530425757</v>
          </cell>
          <cell r="DO208">
            <v>-242.66182015417144</v>
          </cell>
          <cell r="DP208">
            <v>-205.76783229364082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10">
          <cell r="F210">
            <v>-14448.919551663101</v>
          </cell>
          <cell r="G210">
            <v>-10550.362053714693</v>
          </cell>
          <cell r="H210">
            <v>-15796.600808873773</v>
          </cell>
          <cell r="I210">
            <v>-18317.575719729066</v>
          </cell>
          <cell r="J210">
            <v>-29298.812644377351</v>
          </cell>
          <cell r="K210">
            <v>-31428.876158170402</v>
          </cell>
          <cell r="L210">
            <v>-5769.8842864483595</v>
          </cell>
          <cell r="M210">
            <v>-15128.825985237956</v>
          </cell>
          <cell r="N210">
            <v>-23358.956498838961</v>
          </cell>
          <cell r="O210">
            <v>-19012.271261371672</v>
          </cell>
          <cell r="P210">
            <v>-10347.705353073776</v>
          </cell>
          <cell r="Q210">
            <v>97604.909345470369</v>
          </cell>
          <cell r="R210">
            <v>-184497.06162703037</v>
          </cell>
          <cell r="S210">
            <v>-13872.256002232432</v>
          </cell>
          <cell r="T210">
            <v>-12316.784485772252</v>
          </cell>
          <cell r="U210">
            <v>-17761.951363556087</v>
          </cell>
          <cell r="V210">
            <v>-19116.143565878272</v>
          </cell>
          <cell r="W210">
            <v>-28366.684606917202</v>
          </cell>
          <cell r="X210">
            <v>-29943.022407963872</v>
          </cell>
          <cell r="Y210">
            <v>-4010.352335780859</v>
          </cell>
          <cell r="Z210">
            <v>-12933.088863030076</v>
          </cell>
          <cell r="AA210">
            <v>-19096.718113914132</v>
          </cell>
          <cell r="AB210">
            <v>-17519.633380815387</v>
          </cell>
          <cell r="AC210">
            <v>-17313.621355317533</v>
          </cell>
          <cell r="AD210">
            <v>7753.1948542445898</v>
          </cell>
          <cell r="AE210">
            <v>-163786.28034806252</v>
          </cell>
          <cell r="AF210">
            <v>-11428.639878548682</v>
          </cell>
          <cell r="AG210">
            <v>-11763.078287675977</v>
          </cell>
          <cell r="AH210">
            <v>-13891.075226210058</v>
          </cell>
          <cell r="AI210">
            <v>-17801.22598439455</v>
          </cell>
          <cell r="AJ210">
            <v>-24043.086731947958</v>
          </cell>
          <cell r="AK210">
            <v>-22871.270410977304</v>
          </cell>
          <cell r="AL210">
            <v>-9327.9997295886278</v>
          </cell>
          <cell r="AM210">
            <v>-2147.6886044517159</v>
          </cell>
          <cell r="AN210">
            <v>-11448.805054217577</v>
          </cell>
          <cell r="AO210">
            <v>-16081.037134997547</v>
          </cell>
          <cell r="AP210">
            <v>-13654.020776078105</v>
          </cell>
          <cell r="AQ210">
            <v>-9328.3525289446115</v>
          </cell>
          <cell r="AR210">
            <v>-177737.78361070156</v>
          </cell>
          <cell r="AS210">
            <v>-13492.642384178936</v>
          </cell>
          <cell r="AT210">
            <v>-10188.625103771687</v>
          </cell>
          <cell r="AU210">
            <v>-15762.095776222646</v>
          </cell>
          <cell r="AV210">
            <v>-19799.050708331168</v>
          </cell>
          <cell r="AW210">
            <v>-26891.116388395429</v>
          </cell>
          <cell r="AX210">
            <v>-27752.916128352284</v>
          </cell>
          <cell r="AY210">
            <v>-10448.762450091541</v>
          </cell>
          <cell r="AZ210">
            <v>-3161.0686512589455</v>
          </cell>
          <cell r="BA210">
            <v>-10595.231260858476</v>
          </cell>
          <cell r="BB210">
            <v>-15815.778099440038</v>
          </cell>
          <cell r="BC210">
            <v>-13322.925422891974</v>
          </cell>
          <cell r="BD210">
            <v>-10507.57123696804</v>
          </cell>
          <cell r="BE210">
            <v>-184279.94582092762</v>
          </cell>
          <cell r="BF210">
            <v>-12666.658613458276</v>
          </cell>
          <cell r="BG210">
            <v>-10452.839783892035</v>
          </cell>
          <cell r="BH210">
            <v>-17353.785936571658</v>
          </cell>
          <cell r="BI210">
            <v>-18222.182835325599</v>
          </cell>
          <cell r="BJ210">
            <v>-24311.482184171677</v>
          </cell>
          <cell r="BK210">
            <v>-26018.510742336512</v>
          </cell>
          <cell r="BL210">
            <v>-10963.11998796463</v>
          </cell>
          <cell r="BM210">
            <v>-3721.206165894866</v>
          </cell>
          <cell r="BN210">
            <v>-13287.138675279915</v>
          </cell>
          <cell r="BO210">
            <v>-17083.856512129307</v>
          </cell>
          <cell r="BP210">
            <v>-19567.797556996346</v>
          </cell>
          <cell r="BQ210">
            <v>-10631.366826839745</v>
          </cell>
          <cell r="BR210">
            <v>-251743.93452179432</v>
          </cell>
          <cell r="BS210">
            <v>-16172.619897432625</v>
          </cell>
          <cell r="BT210">
            <v>-10871.459644243121</v>
          </cell>
          <cell r="BU210">
            <v>-11739.780653052032</v>
          </cell>
          <cell r="BV210">
            <v>-11983.256305262446</v>
          </cell>
          <cell r="BW210">
            <v>-25272.820863947272</v>
          </cell>
          <cell r="BX210">
            <v>-36406.143455356359</v>
          </cell>
          <cell r="BY210">
            <v>-25985.863592222333</v>
          </cell>
          <cell r="BZ210">
            <v>-17933.68439950794</v>
          </cell>
          <cell r="CA210">
            <v>-32576.084090083838</v>
          </cell>
          <cell r="CB210">
            <v>-23483.298688367009</v>
          </cell>
          <cell r="CC210">
            <v>-23445.12988499552</v>
          </cell>
          <cell r="CD210">
            <v>-15873.793047435582</v>
          </cell>
          <cell r="CE210">
            <v>-251941.91252613068</v>
          </cell>
          <cell r="CF210">
            <v>-18907.134970724583</v>
          </cell>
          <cell r="CG210">
            <v>-13304.157930262387</v>
          </cell>
          <cell r="CH210">
            <v>-13002.811652757227</v>
          </cell>
          <cell r="CI210">
            <v>-14947.68536888063</v>
          </cell>
          <cell r="CJ210">
            <v>-23065.267168089747</v>
          </cell>
          <cell r="CK210">
            <v>-37623.527321428061</v>
          </cell>
          <cell r="CL210">
            <v>-27146.134006023407</v>
          </cell>
          <cell r="CM210">
            <v>-15695.465338923037</v>
          </cell>
          <cell r="CN210">
            <v>-29304.127282619476</v>
          </cell>
          <cell r="CO210">
            <v>-19770.371666111052</v>
          </cell>
          <cell r="CP210">
            <v>-23573.296493314207</v>
          </cell>
          <cell r="CQ210">
            <v>-15601.933326929808</v>
          </cell>
          <cell r="CR210">
            <v>-234481.55077624321</v>
          </cell>
          <cell r="CS210">
            <v>-18976.007518112659</v>
          </cell>
          <cell r="CT210">
            <v>-13354.961011737585</v>
          </cell>
          <cell r="CU210">
            <v>-10838.412400111556</v>
          </cell>
          <cell r="CV210">
            <v>-13561.534091807902</v>
          </cell>
          <cell r="CW210">
            <v>-24328.781172908843</v>
          </cell>
          <cell r="CX210">
            <v>-31513.942951999605</v>
          </cell>
          <cell r="CY210">
            <v>-20804.385928869247</v>
          </cell>
          <cell r="CZ210">
            <v>-14855.874629236758</v>
          </cell>
          <cell r="DA210">
            <v>-28207.271543189883</v>
          </cell>
          <cell r="DB210">
            <v>-17670.498801514506</v>
          </cell>
          <cell r="DC210">
            <v>-23764.203437134624</v>
          </cell>
          <cell r="DD210">
            <v>-16605.677289396524</v>
          </cell>
          <cell r="DE210">
            <v>-188988.43841588497</v>
          </cell>
          <cell r="DF210">
            <v>-19367.420882493258</v>
          </cell>
          <cell r="DG210">
            <v>-10204.980103202164</v>
          </cell>
          <cell r="DH210">
            <v>-9786.3892138376832</v>
          </cell>
          <cell r="DI210">
            <v>-12037.531619101763</v>
          </cell>
          <cell r="DJ210">
            <v>-24263.867284394801</v>
          </cell>
          <cell r="DK210">
            <v>-32426.865807063878</v>
          </cell>
          <cell r="DL210">
            <v>-12896.979830428958</v>
          </cell>
          <cell r="DM210">
            <v>-8904.4894298166037</v>
          </cell>
          <cell r="DN210">
            <v>-13176.535847447813</v>
          </cell>
          <cell r="DO210">
            <v>-16149.980188861489</v>
          </cell>
          <cell r="DP210">
            <v>-17018.605916574597</v>
          </cell>
          <cell r="DQ210">
            <v>-12754.79229272902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3">
          <cell r="F213">
            <v>0</v>
          </cell>
          <cell r="G213">
            <v>-528.27999999932945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-1276.6129999998957</v>
          </cell>
          <cell r="M213">
            <v>-175.4109999993816</v>
          </cell>
          <cell r="N213">
            <v>-2777.3945000004023</v>
          </cell>
          <cell r="O213">
            <v>0</v>
          </cell>
          <cell r="P213">
            <v>0</v>
          </cell>
          <cell r="Q213">
            <v>0</v>
          </cell>
          <cell r="R213">
            <v>-6510.1035000011325</v>
          </cell>
          <cell r="S213">
            <v>0</v>
          </cell>
          <cell r="T213">
            <v>-282.70200000051409</v>
          </cell>
          <cell r="U213">
            <v>0</v>
          </cell>
          <cell r="V213">
            <v>-1099.2240000003949</v>
          </cell>
          <cell r="W213">
            <v>0</v>
          </cell>
          <cell r="X213">
            <v>0</v>
          </cell>
          <cell r="Y213">
            <v>-756.203000000678</v>
          </cell>
          <cell r="Z213">
            <v>0</v>
          </cell>
          <cell r="AA213">
            <v>-4371.9745000004768</v>
          </cell>
          <cell r="AB213">
            <v>0</v>
          </cell>
          <cell r="AC213">
            <v>0</v>
          </cell>
          <cell r="AD213">
            <v>0</v>
          </cell>
          <cell r="AE213">
            <v>-3290.7885000035167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-282.70999999996275</v>
          </cell>
          <cell r="AM213">
            <v>103.26250000018626</v>
          </cell>
          <cell r="AN213">
            <v>-2345.1045000012964</v>
          </cell>
          <cell r="AO213">
            <v>-766.23649999964982</v>
          </cell>
          <cell r="AP213">
            <v>0</v>
          </cell>
          <cell r="AQ213">
            <v>0</v>
          </cell>
          <cell r="AR213">
            <v>-9539.2260000109673</v>
          </cell>
          <cell r="AS213">
            <v>0</v>
          </cell>
          <cell r="AT213">
            <v>0</v>
          </cell>
          <cell r="AU213">
            <v>0</v>
          </cell>
          <cell r="AV213">
            <v>-693.29250000044703</v>
          </cell>
          <cell r="AW213">
            <v>0</v>
          </cell>
          <cell r="AX213">
            <v>0</v>
          </cell>
          <cell r="AY213">
            <v>-4136.2620000001043</v>
          </cell>
          <cell r="AZ213">
            <v>-329.78350000083447</v>
          </cell>
          <cell r="BA213">
            <v>-4207.0230000000447</v>
          </cell>
          <cell r="BB213">
            <v>-172.86500000022352</v>
          </cell>
          <cell r="BC213">
            <v>0</v>
          </cell>
          <cell r="BD213">
            <v>0</v>
          </cell>
          <cell r="BE213">
            <v>-3792.7425000071526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-183.29449999984354</v>
          </cell>
          <cell r="BM213">
            <v>143.62050000019372</v>
          </cell>
          <cell r="BN213">
            <v>-3678.8820000011474</v>
          </cell>
          <cell r="BO213">
            <v>-153.7839999999851</v>
          </cell>
          <cell r="BP213">
            <v>79.597500000149012</v>
          </cell>
          <cell r="BQ213">
            <v>0</v>
          </cell>
          <cell r="BR213">
            <v>-2884.5414999946952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-921.55249999836087</v>
          </cell>
          <cell r="BZ213">
            <v>-283.83949999976903</v>
          </cell>
          <cell r="CA213">
            <v>-1732.4254999998957</v>
          </cell>
          <cell r="CB213">
            <v>2.5075000002980232</v>
          </cell>
          <cell r="CC213">
            <v>50.768500000238419</v>
          </cell>
          <cell r="CD213">
            <v>0</v>
          </cell>
          <cell r="CE213">
            <v>-2875.4849999845028</v>
          </cell>
          <cell r="CF213">
            <v>0.18200000002980232</v>
          </cell>
          <cell r="CG213">
            <v>7.0339999999850988</v>
          </cell>
          <cell r="CH213">
            <v>0</v>
          </cell>
          <cell r="CI213">
            <v>-1085.2409999994561</v>
          </cell>
          <cell r="CJ213">
            <v>0</v>
          </cell>
          <cell r="CK213">
            <v>0</v>
          </cell>
          <cell r="CL213">
            <v>-590.22900000028312</v>
          </cell>
          <cell r="CM213">
            <v>4.2275000000372529</v>
          </cell>
          <cell r="CN213">
            <v>-1089.4459999985993</v>
          </cell>
          <cell r="CO213">
            <v>-121.86349999997765</v>
          </cell>
          <cell r="CP213">
            <v>-0.14900000020861626</v>
          </cell>
          <cell r="CQ213">
            <v>0</v>
          </cell>
          <cell r="CR213">
            <v>-4756.622499987483</v>
          </cell>
          <cell r="CS213">
            <v>0</v>
          </cell>
          <cell r="CT213">
            <v>0</v>
          </cell>
          <cell r="CU213">
            <v>0</v>
          </cell>
          <cell r="CV213">
            <v>-2215.3725000005215</v>
          </cell>
          <cell r="CW213">
            <v>0</v>
          </cell>
          <cell r="CX213">
            <v>0</v>
          </cell>
          <cell r="CY213">
            <v>-1337.6855000015348</v>
          </cell>
          <cell r="CZ213">
            <v>57.701000000350177</v>
          </cell>
          <cell r="DA213">
            <v>-261.42850000038743</v>
          </cell>
          <cell r="DB213">
            <v>-1026.2740000002086</v>
          </cell>
          <cell r="DC213">
            <v>26.437000000849366</v>
          </cell>
          <cell r="DD213">
            <v>0</v>
          </cell>
          <cell r="DE213">
            <v>-3433.7020000219345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-1389.8700000010431</v>
          </cell>
          <cell r="DM213">
            <v>-63.035000000149012</v>
          </cell>
          <cell r="DN213">
            <v>-1597.8139999993145</v>
          </cell>
          <cell r="DO213">
            <v>-423.76799999922514</v>
          </cell>
          <cell r="DP213">
            <v>40.785000000149012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-1887.900670000352</v>
          </cell>
          <cell r="L215">
            <v>-183.48969999887049</v>
          </cell>
          <cell r="M215">
            <v>-787.57450000010431</v>
          </cell>
          <cell r="N215">
            <v>-1045.8756999997422</v>
          </cell>
          <cell r="O215">
            <v>-616.98654999956489</v>
          </cell>
          <cell r="P215">
            <v>-783.78091000020504</v>
          </cell>
          <cell r="Q215">
            <v>17464.928519999608</v>
          </cell>
          <cell r="R215">
            <v>-4335.7926999777555</v>
          </cell>
          <cell r="S215">
            <v>-783.35100000165403</v>
          </cell>
          <cell r="T215">
            <v>-1333.4691000003368</v>
          </cell>
          <cell r="U215">
            <v>-17.050999999977648</v>
          </cell>
          <cell r="V215">
            <v>-276.00499999988824</v>
          </cell>
          <cell r="W215">
            <v>0</v>
          </cell>
          <cell r="X215">
            <v>-1690.4635000005364</v>
          </cell>
          <cell r="Y215">
            <v>-175.23919999971986</v>
          </cell>
          <cell r="Z215">
            <v>-1277.2599999997765</v>
          </cell>
          <cell r="AA215">
            <v>-1019.5590000003576</v>
          </cell>
          <cell r="AB215">
            <v>485.04900000058115</v>
          </cell>
          <cell r="AC215">
            <v>-723.77749999985099</v>
          </cell>
          <cell r="AD215">
            <v>2475.3336000014096</v>
          </cell>
          <cell r="AE215">
            <v>-6704.4186600148678</v>
          </cell>
          <cell r="AF215">
            <v>-174.2240000013262</v>
          </cell>
          <cell r="AG215">
            <v>-394.91380000021309</v>
          </cell>
          <cell r="AH215">
            <v>-19.104999999515712</v>
          </cell>
          <cell r="AI215">
            <v>-180.80056000035256</v>
          </cell>
          <cell r="AJ215">
            <v>0</v>
          </cell>
          <cell r="AK215">
            <v>-930.97300000023097</v>
          </cell>
          <cell r="AL215">
            <v>-1638.1614999994636</v>
          </cell>
          <cell r="AM215">
            <v>-1412.0519999992102</v>
          </cell>
          <cell r="AN215">
            <v>-1421.23929999955</v>
          </cell>
          <cell r="AO215">
            <v>-208.16249999962747</v>
          </cell>
          <cell r="AP215">
            <v>-143.01449999958277</v>
          </cell>
          <cell r="AQ215">
            <v>-181.77250000089407</v>
          </cell>
          <cell r="AR215">
            <v>-8171.5779500156641</v>
          </cell>
          <cell r="AS215">
            <v>-385.93600000068545</v>
          </cell>
          <cell r="AT215">
            <v>-413.81849999912083</v>
          </cell>
          <cell r="AU215">
            <v>-26.330000000074506</v>
          </cell>
          <cell r="AV215">
            <v>-222.29944999981672</v>
          </cell>
          <cell r="AW215">
            <v>-1014.6560000004247</v>
          </cell>
          <cell r="AX215">
            <v>-719.95449999999255</v>
          </cell>
          <cell r="AY215">
            <v>-1451.4049999993294</v>
          </cell>
          <cell r="AZ215">
            <v>-1786.1140000000596</v>
          </cell>
          <cell r="BA215">
            <v>-1092.7752000000328</v>
          </cell>
          <cell r="BB215">
            <v>-485.49929999932647</v>
          </cell>
          <cell r="BC215">
            <v>-155.48550000041723</v>
          </cell>
          <cell r="BD215">
            <v>-417.30450000055134</v>
          </cell>
          <cell r="BE215">
            <v>-10113.58192999661</v>
          </cell>
          <cell r="BF215">
            <v>-337.11750000156462</v>
          </cell>
          <cell r="BG215">
            <v>-394.38980000093579</v>
          </cell>
          <cell r="BH215">
            <v>-101.89819999970496</v>
          </cell>
          <cell r="BI215">
            <v>-247.20600000023842</v>
          </cell>
          <cell r="BJ215">
            <v>0</v>
          </cell>
          <cell r="BK215">
            <v>-2089.9544999990612</v>
          </cell>
          <cell r="BL215">
            <v>-2398.3935000002384</v>
          </cell>
          <cell r="BM215">
            <v>-1691.9804000016302</v>
          </cell>
          <cell r="BN215">
            <v>-1054.9358299989253</v>
          </cell>
          <cell r="BO215">
            <v>-710.56769999861717</v>
          </cell>
          <cell r="BP215">
            <v>-460.20000000111759</v>
          </cell>
          <cell r="BQ215">
            <v>-626.93850000016391</v>
          </cell>
          <cell r="BR215">
            <v>-1142.6808699965477</v>
          </cell>
          <cell r="BS215">
            <v>-127.47190000116825</v>
          </cell>
          <cell r="BT215">
            <v>-122.17009999975562</v>
          </cell>
          <cell r="BU215">
            <v>-146.16650000028312</v>
          </cell>
          <cell r="BV215">
            <v>-24.535869999788702</v>
          </cell>
          <cell r="BW215">
            <v>0</v>
          </cell>
          <cell r="BX215">
            <v>-197.75799999944866</v>
          </cell>
          <cell r="BY215">
            <v>-174.03729999996722</v>
          </cell>
          <cell r="BZ215">
            <v>-26.221499999985099</v>
          </cell>
          <cell r="CA215">
            <v>-58.149999998509884</v>
          </cell>
          <cell r="CB215">
            <v>-8.8029999993741512</v>
          </cell>
          <cell r="CC215">
            <v>-135.55960000120103</v>
          </cell>
          <cell r="CD215">
            <v>-121.80709999985993</v>
          </cell>
          <cell r="CE215">
            <v>-357.55620002746582</v>
          </cell>
          <cell r="CF215">
            <v>-15.191600000485778</v>
          </cell>
          <cell r="CG215">
            <v>-26.138499999418855</v>
          </cell>
          <cell r="CH215">
            <v>-5.3799999998882413</v>
          </cell>
          <cell r="CI215">
            <v>-23.694500000216067</v>
          </cell>
          <cell r="CJ215">
            <v>0</v>
          </cell>
          <cell r="CK215">
            <v>-13.276500000618398</v>
          </cell>
          <cell r="CL215">
            <v>-206.87659999914467</v>
          </cell>
          <cell r="CM215">
            <v>-25.048500001430511</v>
          </cell>
          <cell r="CN215">
            <v>-15.942999999970198</v>
          </cell>
          <cell r="CO215">
            <v>-5.4869999997317791</v>
          </cell>
          <cell r="CP215">
            <v>-11.522499999031425</v>
          </cell>
          <cell r="CQ215">
            <v>-8.9975000005215406</v>
          </cell>
          <cell r="CR215">
            <v>-796.11440001428127</v>
          </cell>
          <cell r="CS215">
            <v>-12.419999999925494</v>
          </cell>
          <cell r="CT215">
            <v>-17.219499999657273</v>
          </cell>
          <cell r="CU215">
            <v>-8.1459999997168779</v>
          </cell>
          <cell r="CV215">
            <v>-23.977999999187887</v>
          </cell>
          <cell r="CW215">
            <v>0</v>
          </cell>
          <cell r="CX215">
            <v>-26.334499999880791</v>
          </cell>
          <cell r="CY215">
            <v>-211.07870000042021</v>
          </cell>
          <cell r="CZ215">
            <v>-231.34140000119805</v>
          </cell>
          <cell r="DA215">
            <v>-196.56429999880493</v>
          </cell>
          <cell r="DB215">
            <v>-43.320000000298023</v>
          </cell>
          <cell r="DC215">
            <v>-18.104500001296401</v>
          </cell>
          <cell r="DD215">
            <v>-7.6074999999254942</v>
          </cell>
          <cell r="DE215">
            <v>-1823.344099983573</v>
          </cell>
          <cell r="DF215">
            <v>-18.209999999031425</v>
          </cell>
          <cell r="DG215">
            <v>-304.98640000075102</v>
          </cell>
          <cell r="DH215">
            <v>-225.89280000049621</v>
          </cell>
          <cell r="DI215">
            <v>-25.435500000603497</v>
          </cell>
          <cell r="DJ215">
            <v>0</v>
          </cell>
          <cell r="DK215">
            <v>-204.64669999945909</v>
          </cell>
          <cell r="DL215">
            <v>-324.81140000000596</v>
          </cell>
          <cell r="DM215">
            <v>-66.39299999922514</v>
          </cell>
          <cell r="DN215">
            <v>-64.841000000014901</v>
          </cell>
          <cell r="DO215">
            <v>-118.84360000118613</v>
          </cell>
          <cell r="DP215">
            <v>-64.98589999973774</v>
          </cell>
          <cell r="DQ215">
            <v>-404.29780000075698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810.57117000001017</v>
          </cell>
          <cell r="R217">
            <v>11.636959999799728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-753.88794000004418</v>
          </cell>
          <cell r="AB217">
            <v>765.52489999996033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938.62646000087261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938.62645999994129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-140.93510000035167</v>
          </cell>
          <cell r="G218">
            <v>-148.81579999998212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-337.39060000050813</v>
          </cell>
          <cell r="P218">
            <v>-855.98070000018924</v>
          </cell>
          <cell r="Q218">
            <v>-62.59050000179559</v>
          </cell>
          <cell r="R218">
            <v>-1451.3467999994755</v>
          </cell>
          <cell r="S218">
            <v>-200.70809999946505</v>
          </cell>
          <cell r="T218">
            <v>-135.4898000000976</v>
          </cell>
          <cell r="U218">
            <v>0</v>
          </cell>
          <cell r="V218">
            <v>0</v>
          </cell>
          <cell r="W218">
            <v>0</v>
          </cell>
          <cell r="X218">
            <v>-159.10449999989942</v>
          </cell>
          <cell r="Y218">
            <v>0</v>
          </cell>
          <cell r="Z218">
            <v>0</v>
          </cell>
          <cell r="AA218">
            <v>-372.14770000008866</v>
          </cell>
          <cell r="AB218">
            <v>-136.376600000076</v>
          </cell>
          <cell r="AC218">
            <v>-447.52009999938309</v>
          </cell>
          <cell r="AD218">
            <v>0</v>
          </cell>
          <cell r="AE218">
            <v>-65.939599998295307</v>
          </cell>
          <cell r="AF218">
            <v>-67.643400001339614</v>
          </cell>
          <cell r="AG218">
            <v>-57.502500000409782</v>
          </cell>
          <cell r="AH218">
            <v>0</v>
          </cell>
          <cell r="AI218">
            <v>-186.65600000042468</v>
          </cell>
          <cell r="AJ218">
            <v>0</v>
          </cell>
          <cell r="AK218">
            <v>-203.39109999965876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435.69940000027418</v>
          </cell>
          <cell r="AQ218">
            <v>13.553999999538064</v>
          </cell>
          <cell r="AR218">
            <v>-675.92940000444651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-186.39500000048429</v>
          </cell>
          <cell r="BB218">
            <v>-182.98959999997169</v>
          </cell>
          <cell r="BC218">
            <v>-316.25600000098348</v>
          </cell>
          <cell r="BD218">
            <v>9.7111999997869134</v>
          </cell>
          <cell r="BE218">
            <v>-117.02590000629425</v>
          </cell>
          <cell r="BF218">
            <v>17.980200000107288</v>
          </cell>
          <cell r="BG218">
            <v>-386.69929999951273</v>
          </cell>
          <cell r="BH218">
            <v>-277.64319999981672</v>
          </cell>
          <cell r="BI218">
            <v>0</v>
          </cell>
          <cell r="BJ218">
            <v>1.2563000000664033</v>
          </cell>
          <cell r="BK218">
            <v>0</v>
          </cell>
          <cell r="BL218">
            <v>0</v>
          </cell>
          <cell r="BM218">
            <v>95.285500000230968</v>
          </cell>
          <cell r="BN218">
            <v>0</v>
          </cell>
          <cell r="BO218">
            <v>-157.99529999960214</v>
          </cell>
          <cell r="BP218">
            <v>560.5683999992907</v>
          </cell>
          <cell r="BQ218">
            <v>30.221500000916421</v>
          </cell>
          <cell r="BR218">
            <v>-1653.6726000010967</v>
          </cell>
          <cell r="BS218">
            <v>0</v>
          </cell>
          <cell r="BT218">
            <v>0</v>
          </cell>
          <cell r="BU218">
            <v>4.6826999997720122</v>
          </cell>
          <cell r="BV218">
            <v>-146.85289999982342</v>
          </cell>
          <cell r="BW218">
            <v>1.2774000000790693</v>
          </cell>
          <cell r="BX218">
            <v>-326.40389999980107</v>
          </cell>
          <cell r="BY218">
            <v>-756.18790000025183</v>
          </cell>
          <cell r="BZ218">
            <v>-355.61189999897033</v>
          </cell>
          <cell r="CA218">
            <v>-258.86100000049919</v>
          </cell>
          <cell r="CB218">
            <v>-269.30349999945611</v>
          </cell>
          <cell r="CC218">
            <v>440.34599999990314</v>
          </cell>
          <cell r="CD218">
            <v>13.24239999987185</v>
          </cell>
          <cell r="CE218">
            <v>-220.97109999507666</v>
          </cell>
          <cell r="CF218">
            <v>148.59080000035465</v>
          </cell>
          <cell r="CG218">
            <v>176.43060000054538</v>
          </cell>
          <cell r="CH218">
            <v>-79.30530000012368</v>
          </cell>
          <cell r="CI218">
            <v>0</v>
          </cell>
          <cell r="CJ218">
            <v>1.2431000000215136</v>
          </cell>
          <cell r="CK218">
            <v>-73.497200000565499</v>
          </cell>
          <cell r="CL218">
            <v>0</v>
          </cell>
          <cell r="CM218">
            <v>64.275500000454485</v>
          </cell>
          <cell r="CN218">
            <v>0</v>
          </cell>
          <cell r="CO218">
            <v>-299.87760000023991</v>
          </cell>
          <cell r="CP218">
            <v>-159.95610000006855</v>
          </cell>
          <cell r="CQ218">
            <v>1.1250999998301268</v>
          </cell>
          <cell r="CR218">
            <v>-1425.264200001955</v>
          </cell>
          <cell r="CS218">
            <v>16.571800000034273</v>
          </cell>
          <cell r="CT218">
            <v>63.601599999703467</v>
          </cell>
          <cell r="CU218">
            <v>-0.17130000004544854</v>
          </cell>
          <cell r="CV218">
            <v>0</v>
          </cell>
          <cell r="CW218">
            <v>1.3176000000094064</v>
          </cell>
          <cell r="CX218">
            <v>-11.186099999584258</v>
          </cell>
          <cell r="CY218">
            <v>-256.12999999988824</v>
          </cell>
          <cell r="CZ218">
            <v>-658.25679999962449</v>
          </cell>
          <cell r="DA218">
            <v>-258.15000000037253</v>
          </cell>
          <cell r="DB218">
            <v>-345.48460000008345</v>
          </cell>
          <cell r="DC218">
            <v>21.693900000303984</v>
          </cell>
          <cell r="DD218">
            <v>0.92970000021159649</v>
          </cell>
          <cell r="DE218">
            <v>-2158.1320999935269</v>
          </cell>
          <cell r="DF218">
            <v>16.405399999581277</v>
          </cell>
          <cell r="DG218">
            <v>0</v>
          </cell>
          <cell r="DH218">
            <v>-200.53970000008121</v>
          </cell>
          <cell r="DI218">
            <v>-204.54039999982342</v>
          </cell>
          <cell r="DJ218">
            <v>0</v>
          </cell>
          <cell r="DK218">
            <v>148.64990000007674</v>
          </cell>
          <cell r="DL218">
            <v>-100.00600000005215</v>
          </cell>
          <cell r="DM218">
            <v>-607.81279999949038</v>
          </cell>
          <cell r="DN218">
            <v>-404.34090000018477</v>
          </cell>
          <cell r="DO218">
            <v>-79.907100000418723</v>
          </cell>
          <cell r="DP218">
            <v>-743.85539999976754</v>
          </cell>
          <cell r="DQ218">
            <v>17.814900000579655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-870.53899999894202</v>
          </cell>
          <cell r="G219">
            <v>-333.38100000005215</v>
          </cell>
          <cell r="H219">
            <v>-507.5394999999553</v>
          </cell>
          <cell r="I219">
            <v>-618.07249999977648</v>
          </cell>
          <cell r="J219">
            <v>-930.6984999999404</v>
          </cell>
          <cell r="K219">
            <v>-2675.6914999997243</v>
          </cell>
          <cell r="L219">
            <v>-406.31850000098348</v>
          </cell>
          <cell r="M219">
            <v>-2965.9155000001192</v>
          </cell>
          <cell r="N219">
            <v>-3947.5405000001192</v>
          </cell>
          <cell r="O219">
            <v>-2269.7765000015497</v>
          </cell>
          <cell r="P219">
            <v>1311.2750000003725</v>
          </cell>
          <cell r="Q219">
            <v>-254357.53150000051</v>
          </cell>
          <cell r="R219">
            <v>-17580.790000021458</v>
          </cell>
          <cell r="S219">
            <v>-3095.2390000000596</v>
          </cell>
          <cell r="T219">
            <v>-722.99649999942631</v>
          </cell>
          <cell r="U219">
            <v>-208.20449999999255</v>
          </cell>
          <cell r="V219">
            <v>-1210.4115000003949</v>
          </cell>
          <cell r="W219">
            <v>-952.92799999937415</v>
          </cell>
          <cell r="X219">
            <v>-4538.4289999995381</v>
          </cell>
          <cell r="Y219">
            <v>-238.15750000067055</v>
          </cell>
          <cell r="Z219">
            <v>-1271.1934999991208</v>
          </cell>
          <cell r="AA219">
            <v>-4211.3464999999851</v>
          </cell>
          <cell r="AB219">
            <v>-1680.4379999991506</v>
          </cell>
          <cell r="AC219">
            <v>-3630.9030000008643</v>
          </cell>
          <cell r="AD219">
            <v>4179.4569999985397</v>
          </cell>
          <cell r="AE219">
            <v>-12723.729000002146</v>
          </cell>
          <cell r="AF219">
            <v>-2326.0879999995232</v>
          </cell>
          <cell r="AG219">
            <v>-333.57199999969453</v>
          </cell>
          <cell r="AH219">
            <v>-299.74699999950826</v>
          </cell>
          <cell r="AI219">
            <v>-138.58649999927729</v>
          </cell>
          <cell r="AJ219">
            <v>-367.265500000678</v>
          </cell>
          <cell r="AK219">
            <v>-2408.0535000003874</v>
          </cell>
          <cell r="AL219">
            <v>-1617.25</v>
          </cell>
          <cell r="AM219">
            <v>-1015.910000000149</v>
          </cell>
          <cell r="AN219">
            <v>-1041.7400000002235</v>
          </cell>
          <cell r="AO219">
            <v>-580.39200000092387</v>
          </cell>
          <cell r="AP219">
            <v>-982.93250000104308</v>
          </cell>
          <cell r="AQ219">
            <v>-1612.1919999998063</v>
          </cell>
          <cell r="AR219">
            <v>-12072.071999981999</v>
          </cell>
          <cell r="AS219">
            <v>-1543.6770000010729</v>
          </cell>
          <cell r="AT219">
            <v>-855.18399999942631</v>
          </cell>
          <cell r="AU219">
            <v>-232.89350000023842</v>
          </cell>
          <cell r="AV219">
            <v>-315.6820000000298</v>
          </cell>
          <cell r="AW219">
            <v>-1381.5140000004321</v>
          </cell>
          <cell r="AX219">
            <v>-2598.0480000004172</v>
          </cell>
          <cell r="AY219">
            <v>-962.22900000028312</v>
          </cell>
          <cell r="AZ219">
            <v>-553.98049999959767</v>
          </cell>
          <cell r="BA219">
            <v>-850.17899999953806</v>
          </cell>
          <cell r="BB219">
            <v>-411.88900000043213</v>
          </cell>
          <cell r="BC219">
            <v>-1093.8094999995083</v>
          </cell>
          <cell r="BD219">
            <v>-1272.9864999987185</v>
          </cell>
          <cell r="BE219">
            <v>-20605.057999998331</v>
          </cell>
          <cell r="BF219">
            <v>-2299.8954999987036</v>
          </cell>
          <cell r="BG219">
            <v>-624.61899999994785</v>
          </cell>
          <cell r="BH219">
            <v>-253.84349999949336</v>
          </cell>
          <cell r="BI219">
            <v>-122.28450000006706</v>
          </cell>
          <cell r="BJ219">
            <v>-418.42250000033528</v>
          </cell>
          <cell r="BK219">
            <v>-2874.6944999992847</v>
          </cell>
          <cell r="BL219">
            <v>-1398.3454999998212</v>
          </cell>
          <cell r="BM219">
            <v>-2980.9735000003129</v>
          </cell>
          <cell r="BN219">
            <v>-3134.4965000003576</v>
          </cell>
          <cell r="BO219">
            <v>-953.95550000108778</v>
          </cell>
          <cell r="BP219">
            <v>-2987.4010000005364</v>
          </cell>
          <cell r="BQ219">
            <v>-2556.1264999993145</v>
          </cell>
          <cell r="BR219">
            <v>-8929.8889999985695</v>
          </cell>
          <cell r="BS219">
            <v>-669.20900000073016</v>
          </cell>
          <cell r="BT219">
            <v>-164.20299999974668</v>
          </cell>
          <cell r="BU219">
            <v>-138.72600000072271</v>
          </cell>
          <cell r="BV219">
            <v>-259.60800000000745</v>
          </cell>
          <cell r="BW219">
            <v>-7.2505000000819564</v>
          </cell>
          <cell r="BX219">
            <v>-1726.4460000004619</v>
          </cell>
          <cell r="BY219">
            <v>-1736.0405000001192</v>
          </cell>
          <cell r="BZ219">
            <v>-1535.48399999924</v>
          </cell>
          <cell r="CA219">
            <v>-1553.9344999995083</v>
          </cell>
          <cell r="CB219">
            <v>-400.90300000086427</v>
          </cell>
          <cell r="CC219">
            <v>-308.35499999858439</v>
          </cell>
          <cell r="CD219">
            <v>-429.7295000012964</v>
          </cell>
          <cell r="CE219">
            <v>-9716.2169999778271</v>
          </cell>
          <cell r="CF219">
            <v>-576.11900000087917</v>
          </cell>
          <cell r="CG219">
            <v>-125.5359999993816</v>
          </cell>
          <cell r="CH219">
            <v>-40.488499999977648</v>
          </cell>
          <cell r="CI219">
            <v>-274.60000000055879</v>
          </cell>
          <cell r="CJ219">
            <v>-7.3389999996870756</v>
          </cell>
          <cell r="CK219">
            <v>-2418.8894999995828</v>
          </cell>
          <cell r="CL219">
            <v>-1839.5125000011176</v>
          </cell>
          <cell r="CM219">
            <v>-1255.7790000010282</v>
          </cell>
          <cell r="CN219">
            <v>-1685.3190000001341</v>
          </cell>
          <cell r="CO219">
            <v>-264.51300000026822</v>
          </cell>
          <cell r="CP219">
            <v>-452.88800000026822</v>
          </cell>
          <cell r="CQ219">
            <v>-775.23350000008941</v>
          </cell>
          <cell r="CR219">
            <v>-9604.3664999902248</v>
          </cell>
          <cell r="CS219">
            <v>-1419.7609999999404</v>
          </cell>
          <cell r="CT219">
            <v>-131.36500000022352</v>
          </cell>
          <cell r="CU219">
            <v>-61.13150000013411</v>
          </cell>
          <cell r="CV219">
            <v>-592.94750000070781</v>
          </cell>
          <cell r="CW219">
            <v>-1.2119999993592501</v>
          </cell>
          <cell r="CX219">
            <v>-1719.5109999999404</v>
          </cell>
          <cell r="CY219">
            <v>-1793.9470000006258</v>
          </cell>
          <cell r="CZ219">
            <v>-897.4850000012666</v>
          </cell>
          <cell r="DA219">
            <v>-1199.6270000003278</v>
          </cell>
          <cell r="DB219">
            <v>-381.49849999882281</v>
          </cell>
          <cell r="DC219">
            <v>-659.81450000032783</v>
          </cell>
          <cell r="DD219">
            <v>-746.06650000065565</v>
          </cell>
          <cell r="DE219">
            <v>-14039.336000010371</v>
          </cell>
          <cell r="DF219">
            <v>-1392.4030000008643</v>
          </cell>
          <cell r="DG219">
            <v>-496.45800000056624</v>
          </cell>
          <cell r="DH219">
            <v>-48.833999999798834</v>
          </cell>
          <cell r="DI219">
            <v>-170.18350000027567</v>
          </cell>
          <cell r="DJ219">
            <v>-7.4684999994933605</v>
          </cell>
          <cell r="DK219">
            <v>-1806.7285000011325</v>
          </cell>
          <cell r="DL219">
            <v>-1897.172499999404</v>
          </cell>
          <cell r="DM219">
            <v>-1856.4069999996573</v>
          </cell>
          <cell r="DN219">
            <v>-2652.8939999993891</v>
          </cell>
          <cell r="DO219">
            <v>-323.48400000110269</v>
          </cell>
          <cell r="DP219">
            <v>-1042.1809999998659</v>
          </cell>
          <cell r="DQ219">
            <v>-2345.1220000013709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0">
          <cell r="F220">
            <v>0</v>
          </cell>
          <cell r="G220">
            <v>-8.4055000003427267</v>
          </cell>
          <cell r="H220">
            <v>-12.75</v>
          </cell>
          <cell r="I220">
            <v>-39.691999999806285</v>
          </cell>
          <cell r="J220">
            <v>-52.498499999754131</v>
          </cell>
          <cell r="K220">
            <v>-473.58849999960512</v>
          </cell>
          <cell r="L220">
            <v>-1513.9395000003278</v>
          </cell>
          <cell r="M220">
            <v>-2177.4240000005811</v>
          </cell>
          <cell r="N220">
            <v>-926.25650000013411</v>
          </cell>
          <cell r="O220">
            <v>-96.152999999932945</v>
          </cell>
          <cell r="P220">
            <v>-489.79049999918789</v>
          </cell>
          <cell r="Q220">
            <v>0</v>
          </cell>
          <cell r="R220">
            <v>-5129.4359999895096</v>
          </cell>
          <cell r="S220">
            <v>-87.997500000521541</v>
          </cell>
          <cell r="T220">
            <v>-39.713000000454485</v>
          </cell>
          <cell r="U220">
            <v>-212.81300000008196</v>
          </cell>
          <cell r="V220">
            <v>-443.30099999997765</v>
          </cell>
          <cell r="W220">
            <v>-58.632000000216067</v>
          </cell>
          <cell r="X220">
            <v>-537.53550000023097</v>
          </cell>
          <cell r="Y220">
            <v>-1597.3925000000745</v>
          </cell>
          <cell r="Z220">
            <v>-1035.1920000016689</v>
          </cell>
          <cell r="AA220">
            <v>-842.15300000086427</v>
          </cell>
          <cell r="AB220">
            <v>-204.77350000105798</v>
          </cell>
          <cell r="AC220">
            <v>-69.933000000193715</v>
          </cell>
          <cell r="AD220">
            <v>0</v>
          </cell>
          <cell r="AE220">
            <v>-2182.9574999958277</v>
          </cell>
          <cell r="AF220">
            <v>-2.4230000004172325</v>
          </cell>
          <cell r="AG220">
            <v>-0.16100000031292439</v>
          </cell>
          <cell r="AH220">
            <v>-2.5329999998211861</v>
          </cell>
          <cell r="AI220">
            <v>-7.7405000003054738</v>
          </cell>
          <cell r="AJ220">
            <v>-0.14099999982863665</v>
          </cell>
          <cell r="AK220">
            <v>-0.91799999959766865</v>
          </cell>
          <cell r="AL220">
            <v>-1114.5259999986738</v>
          </cell>
          <cell r="AM220">
            <v>-797.20949999988079</v>
          </cell>
          <cell r="AN220">
            <v>-252.17149999924004</v>
          </cell>
          <cell r="AO220">
            <v>-2.199999988079071E-2</v>
          </cell>
          <cell r="AP220">
            <v>-5.1109999995678663</v>
          </cell>
          <cell r="AQ220">
            <v>-1.0000001639127731E-3</v>
          </cell>
          <cell r="AR220">
            <v>-2658.4060000181198</v>
          </cell>
          <cell r="AS220">
            <v>0</v>
          </cell>
          <cell r="AT220">
            <v>-2.0630000000819564</v>
          </cell>
          <cell r="AU220">
            <v>-10.774000000208616</v>
          </cell>
          <cell r="AV220">
            <v>-8.9380000000819564</v>
          </cell>
          <cell r="AW220">
            <v>-4.3219999996945262</v>
          </cell>
          <cell r="AX220">
            <v>-2.2429999997839332</v>
          </cell>
          <cell r="AY220">
            <v>-1193.5125000011176</v>
          </cell>
          <cell r="AZ220">
            <v>-1064.0034999996424</v>
          </cell>
          <cell r="BA220">
            <v>-364.21900000050664</v>
          </cell>
          <cell r="BB220">
            <v>-2.596000000834465</v>
          </cell>
          <cell r="BC220">
            <v>-5.7160000000149012</v>
          </cell>
          <cell r="BD220">
            <v>-1.900000125169754E-2</v>
          </cell>
          <cell r="BE220">
            <v>-2110.6934999972582</v>
          </cell>
          <cell r="BF220">
            <v>0</v>
          </cell>
          <cell r="BG220">
            <v>-3.6129999998956919</v>
          </cell>
          <cell r="BH220">
            <v>-14.176500000059605</v>
          </cell>
          <cell r="BI220">
            <v>-23.365000000223517</v>
          </cell>
          <cell r="BJ220">
            <v>-0.75</v>
          </cell>
          <cell r="BK220">
            <v>-17.214999999850988</v>
          </cell>
          <cell r="BL220">
            <v>-890.24249999970198</v>
          </cell>
          <cell r="BM220">
            <v>-979.81849999912083</v>
          </cell>
          <cell r="BN220">
            <v>-177.66699999943376</v>
          </cell>
          <cell r="BO220">
            <v>-7.8999999910593033E-2</v>
          </cell>
          <cell r="BP220">
            <v>-3.7580000013113022</v>
          </cell>
          <cell r="BQ220">
            <v>-9.0000014752149582E-3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</row>
        <row r="222">
          <cell r="F222">
            <v>-1011.474099997431</v>
          </cell>
          <cell r="G222">
            <v>-1018.8823000006378</v>
          </cell>
          <cell r="H222">
            <v>-520.28950000181794</v>
          </cell>
          <cell r="I222">
            <v>-657.76449999958277</v>
          </cell>
          <cell r="J222">
            <v>-983.19700000062585</v>
          </cell>
          <cell r="K222">
            <v>-5037.1806699968874</v>
          </cell>
          <cell r="L222">
            <v>-3380.3607000038028</v>
          </cell>
          <cell r="M222">
            <v>-6106.3250000029802</v>
          </cell>
          <cell r="N222">
            <v>-8697.0671999976039</v>
          </cell>
          <cell r="O222">
            <v>-3320.3066500015557</v>
          </cell>
          <cell r="P222">
            <v>-818.27710999920964</v>
          </cell>
          <cell r="Q222">
            <v>-236144.62231000513</v>
          </cell>
          <cell r="R222">
            <v>-34995.832039952278</v>
          </cell>
          <cell r="S222">
            <v>-4167.2956000044942</v>
          </cell>
          <cell r="T222">
            <v>-2514.3703999966383</v>
          </cell>
          <cell r="U222">
            <v>-438.06850000098348</v>
          </cell>
          <cell r="V222">
            <v>-3028.9415000043809</v>
          </cell>
          <cell r="W222">
            <v>-1011.5599999986589</v>
          </cell>
          <cell r="X222">
            <v>-6925.5325000025332</v>
          </cell>
          <cell r="Y222">
            <v>-2766.9922000020742</v>
          </cell>
          <cell r="Z222">
            <v>-3583.6455000042915</v>
          </cell>
          <cell r="AA222">
            <v>-11571.068640001118</v>
          </cell>
          <cell r="AB222">
            <v>-771.01419999822974</v>
          </cell>
          <cell r="AC222">
            <v>-4872.1335999965668</v>
          </cell>
          <cell r="AD222">
            <v>6654.7905999943614</v>
          </cell>
          <cell r="AE222">
            <v>-24967.833260059357</v>
          </cell>
          <cell r="AF222">
            <v>-2570.3783999979496</v>
          </cell>
          <cell r="AG222">
            <v>-786.14930000156164</v>
          </cell>
          <cell r="AH222">
            <v>-321.38500000163913</v>
          </cell>
          <cell r="AI222">
            <v>-513.7835600040853</v>
          </cell>
          <cell r="AJ222">
            <v>-367.40650000050664</v>
          </cell>
          <cell r="AK222">
            <v>-3543.3355999961495</v>
          </cell>
          <cell r="AL222">
            <v>-4652.6475000008941</v>
          </cell>
          <cell r="AM222">
            <v>-3121.9090000018477</v>
          </cell>
          <cell r="AN222">
            <v>-5060.2553000003099</v>
          </cell>
          <cell r="AO222">
            <v>-1554.8130000010133</v>
          </cell>
          <cell r="AP222">
            <v>-695.35859999060631</v>
          </cell>
          <cell r="AQ222">
            <v>-1780.4114999994636</v>
          </cell>
          <cell r="AR222">
            <v>-32178.584889948368</v>
          </cell>
          <cell r="AS222">
            <v>-1929.6130000054836</v>
          </cell>
          <cell r="AT222">
            <v>-1271.0654999949038</v>
          </cell>
          <cell r="AU222">
            <v>-269.99750000238419</v>
          </cell>
          <cell r="AV222">
            <v>-1240.2119499966502</v>
          </cell>
          <cell r="AW222">
            <v>-2400.492000002414</v>
          </cell>
          <cell r="AX222">
            <v>-3320.2454999983311</v>
          </cell>
          <cell r="AY222">
            <v>-7743.4084999933839</v>
          </cell>
          <cell r="AZ222">
            <v>-3733.881500005722</v>
          </cell>
          <cell r="BA222">
            <v>-6700.5911999940872</v>
          </cell>
          <cell r="BB222">
            <v>-1255.8388999998569</v>
          </cell>
          <cell r="BC222">
            <v>-1571.2669999971986</v>
          </cell>
          <cell r="BD222">
            <v>-741.97234000265598</v>
          </cell>
          <cell r="BE222">
            <v>-36739.10183006525</v>
          </cell>
          <cell r="BF222">
            <v>-2619.0327999964356</v>
          </cell>
          <cell r="BG222">
            <v>-1409.3211000040174</v>
          </cell>
          <cell r="BH222">
            <v>-647.56140000000596</v>
          </cell>
          <cell r="BI222">
            <v>-392.85550000146031</v>
          </cell>
          <cell r="BJ222">
            <v>-417.91620000079274</v>
          </cell>
          <cell r="BK222">
            <v>-4981.8639999963343</v>
          </cell>
          <cell r="BL222">
            <v>-4870.2760000005364</v>
          </cell>
          <cell r="BM222">
            <v>-5413.8663999959826</v>
          </cell>
          <cell r="BN222">
            <v>-8045.9813299998641</v>
          </cell>
          <cell r="BO222">
            <v>-1976.3814999982715</v>
          </cell>
          <cell r="BP222">
            <v>-2811.1930999979377</v>
          </cell>
          <cell r="BQ222">
            <v>-3152.8524999916553</v>
          </cell>
          <cell r="BR222">
            <v>-14610.78396999836</v>
          </cell>
          <cell r="BS222">
            <v>-796.68090000003576</v>
          </cell>
          <cell r="BT222">
            <v>-286.37309999763966</v>
          </cell>
          <cell r="BU222">
            <v>-280.20980000123382</v>
          </cell>
          <cell r="BV222">
            <v>-430.99677000194788</v>
          </cell>
          <cell r="BW222">
            <v>-5.9730999991297722</v>
          </cell>
          <cell r="BX222">
            <v>-2250.6079000011086</v>
          </cell>
          <cell r="BY222">
            <v>-3587.8181999921799</v>
          </cell>
          <cell r="BZ222">
            <v>-2201.1569000035524</v>
          </cell>
          <cell r="CA222">
            <v>-3603.3709999993443</v>
          </cell>
          <cell r="CB222">
            <v>-676.50200000405312</v>
          </cell>
          <cell r="CC222">
            <v>47.19989999383688</v>
          </cell>
          <cell r="CD222">
            <v>-538.29419999569654</v>
          </cell>
          <cell r="CE222">
            <v>-13170.229299962521</v>
          </cell>
          <cell r="CF222">
            <v>-442.53779999911785</v>
          </cell>
          <cell r="CG222">
            <v>31.790100008249283</v>
          </cell>
          <cell r="CH222">
            <v>-125.17379999905825</v>
          </cell>
          <cell r="CI222">
            <v>-1383.535499997437</v>
          </cell>
          <cell r="CJ222">
            <v>-6.0958999991416931</v>
          </cell>
          <cell r="CK222">
            <v>-2505.6632000058889</v>
          </cell>
          <cell r="CL222">
            <v>-2636.6180999949574</v>
          </cell>
          <cell r="CM222">
            <v>-1212.324500001967</v>
          </cell>
          <cell r="CN222">
            <v>-2790.7080000042915</v>
          </cell>
          <cell r="CO222">
            <v>-691.74109999835491</v>
          </cell>
          <cell r="CP222">
            <v>-624.5156000033021</v>
          </cell>
          <cell r="CQ222">
            <v>-783.10590000450611</v>
          </cell>
          <cell r="CR222">
            <v>-16582.367599964142</v>
          </cell>
          <cell r="CS222">
            <v>-1415.6092000007629</v>
          </cell>
          <cell r="CT222">
            <v>-84.982900001108646</v>
          </cell>
          <cell r="CU222">
            <v>-69.448800001293421</v>
          </cell>
          <cell r="CV222">
            <v>-2832.2980000041425</v>
          </cell>
          <cell r="CW222">
            <v>0.10559999942779541</v>
          </cell>
          <cell r="CX222">
            <v>-1757.0315999984741</v>
          </cell>
          <cell r="CY222">
            <v>-3598.8412000089884</v>
          </cell>
          <cell r="CZ222">
            <v>-1729.3822000026703</v>
          </cell>
          <cell r="DA222">
            <v>-1915.7697999924421</v>
          </cell>
          <cell r="DB222">
            <v>-1796.5771000012755</v>
          </cell>
          <cell r="DC222">
            <v>-629.78810001164675</v>
          </cell>
          <cell r="DD222">
            <v>-752.74430000036955</v>
          </cell>
          <cell r="DE222">
            <v>-21454.514199972153</v>
          </cell>
          <cell r="DF222">
            <v>-1394.207600004971</v>
          </cell>
          <cell r="DG222">
            <v>-801.44439999759197</v>
          </cell>
          <cell r="DH222">
            <v>-475.26650000363588</v>
          </cell>
          <cell r="DI222">
            <v>-400.15940000116825</v>
          </cell>
          <cell r="DJ222">
            <v>-7.4684999994933605</v>
          </cell>
          <cell r="DK222">
            <v>-1862.7253000028431</v>
          </cell>
          <cell r="DL222">
            <v>-3711.8599000051618</v>
          </cell>
          <cell r="DM222">
            <v>-2593.6477999985218</v>
          </cell>
          <cell r="DN222">
            <v>-4719.8898999989033</v>
          </cell>
          <cell r="DO222">
            <v>-946.00270000100136</v>
          </cell>
          <cell r="DP222">
            <v>-1810.2373000010848</v>
          </cell>
          <cell r="DQ222">
            <v>-2731.6049000024796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8">
          <cell r="F228">
            <v>-1011.474099997431</v>
          </cell>
          <cell r="G228">
            <v>-1018.8823000006378</v>
          </cell>
          <cell r="H228">
            <v>-520.28950000181794</v>
          </cell>
          <cell r="I228">
            <v>-657.76449999958277</v>
          </cell>
          <cell r="J228">
            <v>-983.19700000062585</v>
          </cell>
          <cell r="K228">
            <v>-5037.1806699968874</v>
          </cell>
          <cell r="L228">
            <v>-3380.3607000038028</v>
          </cell>
          <cell r="M228">
            <v>-6106.3250000029802</v>
          </cell>
          <cell r="N228">
            <v>-8697.0671999976039</v>
          </cell>
          <cell r="O228">
            <v>-3320.3066500015557</v>
          </cell>
          <cell r="P228">
            <v>-818.27710999548435</v>
          </cell>
          <cell r="Q228">
            <v>-236144.62231000513</v>
          </cell>
          <cell r="R228">
            <v>-34995.832039952278</v>
          </cell>
          <cell r="S228">
            <v>-4167.2956000044942</v>
          </cell>
          <cell r="T228">
            <v>-2514.3703999966383</v>
          </cell>
          <cell r="U228">
            <v>-438.06850000098348</v>
          </cell>
          <cell r="V228">
            <v>-3028.9415000043809</v>
          </cell>
          <cell r="W228">
            <v>-1011.5599999986589</v>
          </cell>
          <cell r="X228">
            <v>-6925.5325000025332</v>
          </cell>
          <cell r="Y228">
            <v>-2766.9922000020742</v>
          </cell>
          <cell r="Z228">
            <v>-3583.6455000042915</v>
          </cell>
          <cell r="AA228">
            <v>-11571.068640001118</v>
          </cell>
          <cell r="AB228">
            <v>-771.01420000195503</v>
          </cell>
          <cell r="AC228">
            <v>-4872.1335999965668</v>
          </cell>
          <cell r="AD228">
            <v>6654.7905999943614</v>
          </cell>
          <cell r="AE228">
            <v>-24967.833260059357</v>
          </cell>
          <cell r="AF228">
            <v>-2570.3783999979496</v>
          </cell>
          <cell r="AG228">
            <v>-786.14930000156164</v>
          </cell>
          <cell r="AH228">
            <v>-321.38500000163913</v>
          </cell>
          <cell r="AI228">
            <v>-513.7835600040853</v>
          </cell>
          <cell r="AJ228">
            <v>-367.40650000050664</v>
          </cell>
          <cell r="AK228">
            <v>-3543.3355999961495</v>
          </cell>
          <cell r="AL228">
            <v>-4652.6475000008941</v>
          </cell>
          <cell r="AM228">
            <v>-3121.9090000018477</v>
          </cell>
          <cell r="AN228">
            <v>-5060.2553000003099</v>
          </cell>
          <cell r="AO228">
            <v>-1554.8130000010133</v>
          </cell>
          <cell r="AP228">
            <v>-695.35859999060631</v>
          </cell>
          <cell r="AQ228">
            <v>-1780.4114999994636</v>
          </cell>
          <cell r="AR228">
            <v>-32178.584889948368</v>
          </cell>
          <cell r="AS228">
            <v>-1929.6130000054836</v>
          </cell>
          <cell r="AT228">
            <v>-1271.0654999949038</v>
          </cell>
          <cell r="AU228">
            <v>-269.99750000238419</v>
          </cell>
          <cell r="AV228">
            <v>-1240.2119499966502</v>
          </cell>
          <cell r="AW228">
            <v>-2400.492000002414</v>
          </cell>
          <cell r="AX228">
            <v>-3320.2454999983311</v>
          </cell>
          <cell r="AY228">
            <v>-7743.4084999933839</v>
          </cell>
          <cell r="AZ228">
            <v>-3733.881500005722</v>
          </cell>
          <cell r="BA228">
            <v>-6700.5911999940872</v>
          </cell>
          <cell r="BB228">
            <v>-1255.8388999998569</v>
          </cell>
          <cell r="BC228">
            <v>-1571.2669999971986</v>
          </cell>
          <cell r="BD228">
            <v>-741.97234000265598</v>
          </cell>
          <cell r="BE228">
            <v>-36739.10183006525</v>
          </cell>
          <cell r="BF228">
            <v>-2619.0327999964356</v>
          </cell>
          <cell r="BG228">
            <v>-1409.3211000040174</v>
          </cell>
          <cell r="BH228">
            <v>-647.56140000000596</v>
          </cell>
          <cell r="BI228">
            <v>-392.85550000146031</v>
          </cell>
          <cell r="BJ228">
            <v>-417.91620000079274</v>
          </cell>
          <cell r="BK228">
            <v>-4981.863999992609</v>
          </cell>
          <cell r="BL228">
            <v>-4870.2760000005364</v>
          </cell>
          <cell r="BM228">
            <v>-5413.8663999959826</v>
          </cell>
          <cell r="BN228">
            <v>-8045.9813299998641</v>
          </cell>
          <cell r="BO228">
            <v>-1976.3814999982715</v>
          </cell>
          <cell r="BP228">
            <v>-2811.1930999979377</v>
          </cell>
          <cell r="BQ228">
            <v>-3152.8524999916553</v>
          </cell>
          <cell r="BR228">
            <v>-14610.78396999836</v>
          </cell>
          <cell r="BS228">
            <v>-796.68090000003576</v>
          </cell>
          <cell r="BT228">
            <v>-286.37309999763966</v>
          </cell>
          <cell r="BU228">
            <v>-280.20980000123382</v>
          </cell>
          <cell r="BV228">
            <v>-430.99677000194788</v>
          </cell>
          <cell r="BW228">
            <v>-5.9730999991297722</v>
          </cell>
          <cell r="BX228">
            <v>-2250.6079000011086</v>
          </cell>
          <cell r="BY228">
            <v>-3587.8181999921799</v>
          </cell>
          <cell r="BZ228">
            <v>-2201.1569000035524</v>
          </cell>
          <cell r="CA228">
            <v>-3603.3709999993443</v>
          </cell>
          <cell r="CB228">
            <v>-676.50200000405312</v>
          </cell>
          <cell r="CC228">
            <v>47.19989999383688</v>
          </cell>
          <cell r="CD228">
            <v>-538.29419999569654</v>
          </cell>
          <cell r="CE228">
            <v>-13170.229299962521</v>
          </cell>
          <cell r="CF228">
            <v>-442.53779999911785</v>
          </cell>
          <cell r="CG228">
            <v>31.790100008249283</v>
          </cell>
          <cell r="CH228">
            <v>-125.17379999905825</v>
          </cell>
          <cell r="CI228">
            <v>-1383.535499997437</v>
          </cell>
          <cell r="CJ228">
            <v>-6.0958999991416931</v>
          </cell>
          <cell r="CK228">
            <v>-2505.6632000058889</v>
          </cell>
          <cell r="CL228">
            <v>-2636.6180999949574</v>
          </cell>
          <cell r="CM228">
            <v>-1212.324500001967</v>
          </cell>
          <cell r="CN228">
            <v>-2790.7080000042915</v>
          </cell>
          <cell r="CO228">
            <v>-691.74109999835491</v>
          </cell>
          <cell r="CP228">
            <v>-624.5156000033021</v>
          </cell>
          <cell r="CQ228">
            <v>-783.10590000450611</v>
          </cell>
          <cell r="CR228">
            <v>-16582.367599964142</v>
          </cell>
          <cell r="CS228">
            <v>-1415.6092000007629</v>
          </cell>
          <cell r="CT228">
            <v>-84.982899993658066</v>
          </cell>
          <cell r="CU228">
            <v>-69.448800001293421</v>
          </cell>
          <cell r="CV228">
            <v>-2832.2980000004172</v>
          </cell>
          <cell r="CW228">
            <v>0.10559999942779541</v>
          </cell>
          <cell r="CX228">
            <v>-1757.0315999984741</v>
          </cell>
          <cell r="CY228">
            <v>-3598.8412000089884</v>
          </cell>
          <cell r="CZ228">
            <v>-1729.3822000026703</v>
          </cell>
          <cell r="DA228">
            <v>-1915.7697999924421</v>
          </cell>
          <cell r="DB228">
            <v>-1796.5771000012755</v>
          </cell>
          <cell r="DC228">
            <v>-629.78810001164675</v>
          </cell>
          <cell r="DD228">
            <v>-752.74430000036955</v>
          </cell>
          <cell r="DE228">
            <v>-21454.514199972153</v>
          </cell>
          <cell r="DF228">
            <v>-1394.207600004971</v>
          </cell>
          <cell r="DG228">
            <v>-801.44439999759197</v>
          </cell>
          <cell r="DH228">
            <v>-475.26650000363588</v>
          </cell>
          <cell r="DI228">
            <v>-400.15940000116825</v>
          </cell>
          <cell r="DJ228">
            <v>-7.4684999994933605</v>
          </cell>
          <cell r="DK228">
            <v>-1862.7252999991179</v>
          </cell>
          <cell r="DL228">
            <v>-3711.8599000051618</v>
          </cell>
          <cell r="DM228">
            <v>-2593.6477999985218</v>
          </cell>
          <cell r="DN228">
            <v>-4719.8898999989033</v>
          </cell>
          <cell r="DO228">
            <v>-946.00270000100136</v>
          </cell>
          <cell r="DP228">
            <v>-1810.2373000010848</v>
          </cell>
          <cell r="DQ228">
            <v>-2731.6049000024796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989.34701999998651</v>
          </cell>
          <cell r="G233">
            <v>1146.8287799999816</v>
          </cell>
          <cell r="H233">
            <v>1724.5368199999793</v>
          </cell>
          <cell r="I233">
            <v>1991.8191000000224</v>
          </cell>
          <cell r="J233">
            <v>2305.7579900000128</v>
          </cell>
          <cell r="K233">
            <v>2449.5135000000009</v>
          </cell>
          <cell r="L233">
            <v>2217.1286800000235</v>
          </cell>
          <cell r="M233">
            <v>2220.7776900000172</v>
          </cell>
          <cell r="N233">
            <v>1957.5251999999746</v>
          </cell>
          <cell r="O233">
            <v>1587.0499599999748</v>
          </cell>
          <cell r="P233">
            <v>1068.9173999999766</v>
          </cell>
          <cell r="Q233">
            <v>824.65176999999676</v>
          </cell>
          <cell r="R233">
            <v>20599.434399999678</v>
          </cell>
          <cell r="S233">
            <v>996.88560000003781</v>
          </cell>
          <cell r="T233">
            <v>1115.6543999999994</v>
          </cell>
          <cell r="U233">
            <v>1737.587200000009</v>
          </cell>
          <cell r="V233">
            <v>2006.9280000000144</v>
          </cell>
          <cell r="W233">
            <v>2323.1648000000278</v>
          </cell>
          <cell r="X233">
            <v>2468.1359999999986</v>
          </cell>
          <cell r="Y233">
            <v>2233.9344000000274</v>
          </cell>
          <cell r="Z233">
            <v>2237.6295999999857</v>
          </cell>
          <cell r="AA233">
            <v>1972.4639999999781</v>
          </cell>
          <cell r="AB233">
            <v>1599.0791999999783</v>
          </cell>
          <cell r="AC233">
            <v>1077.0719999999856</v>
          </cell>
          <cell r="AD233">
            <v>830.89919999998529</v>
          </cell>
          <cell r="AE233">
            <v>21244.739450705238</v>
          </cell>
          <cell r="AF233">
            <v>1029.0970799999777</v>
          </cell>
          <cell r="AG233">
            <v>1151.7511600000435</v>
          </cell>
          <cell r="AH233">
            <v>1793.7412200000836</v>
          </cell>
          <cell r="AI233">
            <v>2071.8044999999693</v>
          </cell>
          <cell r="AJ233">
            <v>2398.2933000000194</v>
          </cell>
          <cell r="AK233">
            <v>2547.8925000000163</v>
          </cell>
          <cell r="AL233">
            <v>2306.1027100000065</v>
          </cell>
          <cell r="AM233">
            <v>2309.9364799999748</v>
          </cell>
          <cell r="AN233">
            <v>2036.1476999999722</v>
          </cell>
          <cell r="AO233">
            <v>1650.75960999995</v>
          </cell>
          <cell r="AP233">
            <v>1111.9095000000088</v>
          </cell>
          <cell r="AQ233">
            <v>837.3036907055648</v>
          </cell>
          <cell r="AR233">
            <v>21396.715604549274</v>
          </cell>
          <cell r="AS233">
            <v>1036.3138800000306</v>
          </cell>
          <cell r="AT233">
            <v>1160.8623086492298</v>
          </cell>
          <cell r="AU233">
            <v>1806.3166799999308</v>
          </cell>
          <cell r="AV233">
            <v>2086.2576000000117</v>
          </cell>
          <cell r="AW233">
            <v>2415.0798000000068</v>
          </cell>
          <cell r="AX233">
            <v>2565.662399999972</v>
          </cell>
          <cell r="AY233">
            <v>2322.2732400000095</v>
          </cell>
          <cell r="AZ233">
            <v>2326.0229999999865</v>
          </cell>
          <cell r="BA233">
            <v>2050.3979999999865</v>
          </cell>
          <cell r="BB233">
            <v>1662.3154799999902</v>
          </cell>
          <cell r="BC233">
            <v>1119.686400000006</v>
          </cell>
          <cell r="BD233">
            <v>845.52681589953136</v>
          </cell>
          <cell r="BE233">
            <v>21857.301864949055</v>
          </cell>
          <cell r="BF233">
            <v>1055.682679999969</v>
          </cell>
          <cell r="BG233">
            <v>1224.6944249483058</v>
          </cell>
          <cell r="BH233">
            <v>1840.0732000001008</v>
          </cell>
          <cell r="BI233">
            <v>2125.3007999999681</v>
          </cell>
          <cell r="BJ233">
            <v>2460.1314799999818</v>
          </cell>
          <cell r="BK233">
            <v>2613.6173999999883</v>
          </cell>
          <cell r="BL233">
            <v>2365.6484399999608</v>
          </cell>
          <cell r="BM233">
            <v>2369.5407999999588</v>
          </cell>
          <cell r="BN233">
            <v>2088.6905999999726</v>
          </cell>
          <cell r="BO233">
            <v>1693.4165400000056</v>
          </cell>
          <cell r="BP233">
            <v>1140.5921999999555</v>
          </cell>
          <cell r="BQ233">
            <v>879.91330000001471</v>
          </cell>
          <cell r="BR233">
            <v>22336.677120156586</v>
          </cell>
          <cell r="BS233">
            <v>1074.8320000000531</v>
          </cell>
          <cell r="BT233">
            <v>1218.1447938147467</v>
          </cell>
          <cell r="BU233">
            <v>1967.6081951856613</v>
          </cell>
          <cell r="BV233">
            <v>2430.0016894115834</v>
          </cell>
          <cell r="BW233">
            <v>2493.9033252085792</v>
          </cell>
          <cell r="BX233">
            <v>2553.299248785479</v>
          </cell>
          <cell r="BY233">
            <v>2408.6057599999476</v>
          </cell>
          <cell r="BZ233">
            <v>2412.5340800001286</v>
          </cell>
          <cell r="CA233">
            <v>2126.5991999999387</v>
          </cell>
          <cell r="CB233">
            <v>1724.0414399999427</v>
          </cell>
          <cell r="CC233">
            <v>1141.1043384643272</v>
          </cell>
          <cell r="CD233">
            <v>786.00304928573314</v>
          </cell>
          <cell r="CE233">
            <v>22396.771111255512</v>
          </cell>
          <cell r="CF233">
            <v>1093.7357999999076</v>
          </cell>
          <cell r="CG233">
            <v>1227.265614838223</v>
          </cell>
          <cell r="CH233">
            <v>1803.6914324606769</v>
          </cell>
          <cell r="CI233">
            <v>2259.1646427632077</v>
          </cell>
          <cell r="CJ233">
            <v>2512.9039776579011</v>
          </cell>
          <cell r="CK233">
            <v>2610.0744471339276</v>
          </cell>
          <cell r="CL233">
            <v>2451.0150000001304</v>
          </cell>
          <cell r="CM233">
            <v>2455.0047000000486</v>
          </cell>
          <cell r="CN233">
            <v>2163.3517710000742</v>
          </cell>
          <cell r="CO233">
            <v>1754.4635999999009</v>
          </cell>
          <cell r="CP233">
            <v>1166.4557357175509</v>
          </cell>
          <cell r="CQ233">
            <v>899.64438968477771</v>
          </cell>
          <cell r="CR233">
            <v>22660.535531787202</v>
          </cell>
          <cell r="CS233">
            <v>1112.4796399999177</v>
          </cell>
          <cell r="CT233">
            <v>1262.7001882292097</v>
          </cell>
          <cell r="CU233">
            <v>1763.6684244964272</v>
          </cell>
          <cell r="CV233">
            <v>2381.8021864260081</v>
          </cell>
          <cell r="CW233">
            <v>2522.4011635957286</v>
          </cell>
          <cell r="CX233">
            <v>2563.8045750064775</v>
          </cell>
          <cell r="CY233">
            <v>2492.9617199999047</v>
          </cell>
          <cell r="CZ233">
            <v>2497.0115600000136</v>
          </cell>
          <cell r="DA233">
            <v>2201.1276000000071</v>
          </cell>
          <cell r="DB233">
            <v>1784.4393599999603</v>
          </cell>
          <cell r="DC233">
            <v>1192.7191508786054</v>
          </cell>
          <cell r="DD233">
            <v>885.41996315470897</v>
          </cell>
          <cell r="DE233">
            <v>22750.872253034264</v>
          </cell>
          <cell r="DF233">
            <v>1118.863469999982</v>
          </cell>
          <cell r="DG233">
            <v>1270.0161583181471</v>
          </cell>
          <cell r="DH233">
            <v>1770.543103342643</v>
          </cell>
          <cell r="DI233">
            <v>2150.7447751096915</v>
          </cell>
          <cell r="DJ233">
            <v>2611.1678513372317</v>
          </cell>
          <cell r="DK233">
            <v>2692.2752255348023</v>
          </cell>
          <cell r="DL233">
            <v>2507.4892499999842</v>
          </cell>
          <cell r="DM233">
            <v>2511.5542799999239</v>
          </cell>
          <cell r="DN233">
            <v>2213.9207999999635</v>
          </cell>
          <cell r="DO233">
            <v>1794.8116500000469</v>
          </cell>
          <cell r="DP233">
            <v>1204.30175934406</v>
          </cell>
          <cell r="DQ233">
            <v>905.1839300468564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5">
          <cell r="F235">
            <v>989.34701999998651</v>
          </cell>
          <cell r="G235">
            <v>1146.8287799999816</v>
          </cell>
          <cell r="H235">
            <v>1724.5368199999793</v>
          </cell>
          <cell r="I235">
            <v>1991.8191000000224</v>
          </cell>
          <cell r="J235">
            <v>2305.7579900000128</v>
          </cell>
          <cell r="K235">
            <v>2449.5135000000009</v>
          </cell>
          <cell r="L235">
            <v>2217.1286800000235</v>
          </cell>
          <cell r="M235">
            <v>2220.7776900000172</v>
          </cell>
          <cell r="N235">
            <v>1957.5251999999746</v>
          </cell>
          <cell r="O235">
            <v>1587.0499599999748</v>
          </cell>
          <cell r="P235">
            <v>1068.9173999999766</v>
          </cell>
          <cell r="Q235">
            <v>824.65176999999676</v>
          </cell>
          <cell r="R235">
            <v>20599.434399999678</v>
          </cell>
          <cell r="S235">
            <v>996.88560000003781</v>
          </cell>
          <cell r="T235">
            <v>1115.6543999999994</v>
          </cell>
          <cell r="U235">
            <v>1737.587200000009</v>
          </cell>
          <cell r="V235">
            <v>2006.9280000000144</v>
          </cell>
          <cell r="W235">
            <v>2323.1648000000278</v>
          </cell>
          <cell r="X235">
            <v>2468.1359999999986</v>
          </cell>
          <cell r="Y235">
            <v>2233.9344000000274</v>
          </cell>
          <cell r="Z235">
            <v>2237.6295999999857</v>
          </cell>
          <cell r="AA235">
            <v>1972.4639999999781</v>
          </cell>
          <cell r="AB235">
            <v>1599.0791999999783</v>
          </cell>
          <cell r="AC235">
            <v>1077.0719999999856</v>
          </cell>
          <cell r="AD235">
            <v>830.89919999998529</v>
          </cell>
          <cell r="AE235">
            <v>21244.739450705238</v>
          </cell>
          <cell r="AF235">
            <v>1029.0970799999777</v>
          </cell>
          <cell r="AG235">
            <v>1151.7511600000435</v>
          </cell>
          <cell r="AH235">
            <v>1793.7412200000836</v>
          </cell>
          <cell r="AI235">
            <v>2071.8044999999693</v>
          </cell>
          <cell r="AJ235">
            <v>2398.2933000000194</v>
          </cell>
          <cell r="AK235">
            <v>2547.8925000000163</v>
          </cell>
          <cell r="AL235">
            <v>2306.1027100000065</v>
          </cell>
          <cell r="AM235">
            <v>2309.9364799999748</v>
          </cell>
          <cell r="AN235">
            <v>2036.1476999999722</v>
          </cell>
          <cell r="AO235">
            <v>1650.75960999995</v>
          </cell>
          <cell r="AP235">
            <v>1111.9095000000088</v>
          </cell>
          <cell r="AQ235">
            <v>837.3036907055648</v>
          </cell>
          <cell r="AR235">
            <v>21396.715604549274</v>
          </cell>
          <cell r="AS235">
            <v>1036.3138800000306</v>
          </cell>
          <cell r="AT235">
            <v>1160.8623086492298</v>
          </cell>
          <cell r="AU235">
            <v>1806.3166799999308</v>
          </cell>
          <cell r="AV235">
            <v>2086.2576000000117</v>
          </cell>
          <cell r="AW235">
            <v>2415.0798000000068</v>
          </cell>
          <cell r="AX235">
            <v>2565.662399999972</v>
          </cell>
          <cell r="AY235">
            <v>2322.2732400000095</v>
          </cell>
          <cell r="AZ235">
            <v>2326.0229999999865</v>
          </cell>
          <cell r="BA235">
            <v>2050.3979999999865</v>
          </cell>
          <cell r="BB235">
            <v>1662.3154799999902</v>
          </cell>
          <cell r="BC235">
            <v>1119.686400000006</v>
          </cell>
          <cell r="BD235">
            <v>845.52681589953136</v>
          </cell>
          <cell r="BE235">
            <v>21857.301864949055</v>
          </cell>
          <cell r="BF235">
            <v>1055.682679999969</v>
          </cell>
          <cell r="BG235">
            <v>1224.6944249483058</v>
          </cell>
          <cell r="BH235">
            <v>1840.0732000001008</v>
          </cell>
          <cell r="BI235">
            <v>2125.3007999999681</v>
          </cell>
          <cell r="BJ235">
            <v>2460.1314799999818</v>
          </cell>
          <cell r="BK235">
            <v>2613.6173999999883</v>
          </cell>
          <cell r="BL235">
            <v>2365.6484399999608</v>
          </cell>
          <cell r="BM235">
            <v>2369.5407999999588</v>
          </cell>
          <cell r="BN235">
            <v>2088.6905999999726</v>
          </cell>
          <cell r="BO235">
            <v>1693.4165400000056</v>
          </cell>
          <cell r="BP235">
            <v>1140.5921999999555</v>
          </cell>
          <cell r="BQ235">
            <v>879.91330000001471</v>
          </cell>
          <cell r="BR235">
            <v>22336.677120156586</v>
          </cell>
          <cell r="BS235">
            <v>1074.8320000000531</v>
          </cell>
          <cell r="BT235">
            <v>1218.1447938147467</v>
          </cell>
          <cell r="BU235">
            <v>1967.6081951856613</v>
          </cell>
          <cell r="BV235">
            <v>2430.0016894115834</v>
          </cell>
          <cell r="BW235">
            <v>2493.9033252085792</v>
          </cell>
          <cell r="BX235">
            <v>2553.299248785479</v>
          </cell>
          <cell r="BY235">
            <v>2408.6057599999476</v>
          </cell>
          <cell r="BZ235">
            <v>2412.5340800001286</v>
          </cell>
          <cell r="CA235">
            <v>2126.5991999999387</v>
          </cell>
          <cell r="CB235">
            <v>1724.0414399999427</v>
          </cell>
          <cell r="CC235">
            <v>1141.1043384643272</v>
          </cell>
          <cell r="CD235">
            <v>786.00304928573314</v>
          </cell>
          <cell r="CE235">
            <v>22396.771111255512</v>
          </cell>
          <cell r="CF235">
            <v>1093.7357999999076</v>
          </cell>
          <cell r="CG235">
            <v>1227.265614838223</v>
          </cell>
          <cell r="CH235">
            <v>1803.6914324606769</v>
          </cell>
          <cell r="CI235">
            <v>2259.1646427632077</v>
          </cell>
          <cell r="CJ235">
            <v>2512.9039776579011</v>
          </cell>
          <cell r="CK235">
            <v>2610.0744471339276</v>
          </cell>
          <cell r="CL235">
            <v>2451.0150000001304</v>
          </cell>
          <cell r="CM235">
            <v>2455.0047000000486</v>
          </cell>
          <cell r="CN235">
            <v>2163.3517710000742</v>
          </cell>
          <cell r="CO235">
            <v>1754.4635999999009</v>
          </cell>
          <cell r="CP235">
            <v>1166.4557357175509</v>
          </cell>
          <cell r="CQ235">
            <v>899.64438968477771</v>
          </cell>
          <cell r="CR235">
            <v>22660.535531787202</v>
          </cell>
          <cell r="CS235">
            <v>1112.4796399999177</v>
          </cell>
          <cell r="CT235">
            <v>1262.7001882292097</v>
          </cell>
          <cell r="CU235">
            <v>1763.6684244964272</v>
          </cell>
          <cell r="CV235">
            <v>2381.8021864260081</v>
          </cell>
          <cell r="CW235">
            <v>2522.4011635957286</v>
          </cell>
          <cell r="CX235">
            <v>2563.8045750064775</v>
          </cell>
          <cell r="CY235">
            <v>2492.9617199999047</v>
          </cell>
          <cell r="CZ235">
            <v>2497.0115600000136</v>
          </cell>
          <cell r="DA235">
            <v>2201.1276000000071</v>
          </cell>
          <cell r="DB235">
            <v>1784.4393599999603</v>
          </cell>
          <cell r="DC235">
            <v>1192.7191508786054</v>
          </cell>
          <cell r="DD235">
            <v>885.41996315470897</v>
          </cell>
          <cell r="DE235">
            <v>22750.872253034264</v>
          </cell>
          <cell r="DF235">
            <v>1118.863469999982</v>
          </cell>
          <cell r="DG235">
            <v>1270.0161583181471</v>
          </cell>
          <cell r="DH235">
            <v>1770.543103342643</v>
          </cell>
          <cell r="DI235">
            <v>2150.7447751096915</v>
          </cell>
          <cell r="DJ235">
            <v>2611.1678513372317</v>
          </cell>
          <cell r="DK235">
            <v>2692.2752255348023</v>
          </cell>
          <cell r="DL235">
            <v>2507.4892499999842</v>
          </cell>
          <cell r="DM235">
            <v>2511.5542799999239</v>
          </cell>
          <cell r="DN235">
            <v>2213.9207999999635</v>
          </cell>
          <cell r="DO235">
            <v>1794.8116500000469</v>
          </cell>
          <cell r="DP235">
            <v>1204.30175934406</v>
          </cell>
          <cell r="DQ235">
            <v>905.1839300468564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-149005.70000000019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-156250.5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-156250.5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-109738</v>
          </cell>
          <cell r="R242">
            <v>-130693.5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-130693.5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-149005.69999999925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-109738</v>
          </cell>
          <cell r="R262">
            <v>-286944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-156250.5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-130693.5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5">
          <cell r="F265">
            <v>0</v>
          </cell>
          <cell r="G265">
            <v>0</v>
          </cell>
          <cell r="H265">
            <v>-98.509920000000022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-640.6646000000037</v>
          </cell>
          <cell r="AF265">
            <v>0</v>
          </cell>
          <cell r="AG265">
            <v>0</v>
          </cell>
          <cell r="AH265">
            <v>-112.81400000000031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-527.85060000000021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-71.164000000000669</v>
          </cell>
          <cell r="AS265">
            <v>0</v>
          </cell>
          <cell r="AT265">
            <v>0</v>
          </cell>
          <cell r="AU265">
            <v>-71.164000000000669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-57.408500000000004</v>
          </cell>
          <cell r="BF265">
            <v>0</v>
          </cell>
          <cell r="BG265">
            <v>0</v>
          </cell>
          <cell r="BH265">
            <v>-57.408500000000004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-445.36999999999534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-445.36999999999534</v>
          </cell>
          <cell r="CB265">
            <v>0</v>
          </cell>
          <cell r="CC265">
            <v>0</v>
          </cell>
          <cell r="CD265">
            <v>0</v>
          </cell>
          <cell r="CE265">
            <v>-84.207999999998719</v>
          </cell>
          <cell r="CF265">
            <v>0</v>
          </cell>
          <cell r="CG265">
            <v>0</v>
          </cell>
          <cell r="CH265">
            <v>-100.95399999999972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16.745999999999185</v>
          </cell>
          <cell r="CO265">
            <v>0</v>
          </cell>
          <cell r="CP265">
            <v>0</v>
          </cell>
          <cell r="CQ265">
            <v>0</v>
          </cell>
          <cell r="CR265">
            <v>-1239.4713000000047</v>
          </cell>
          <cell r="CS265">
            <v>0</v>
          </cell>
          <cell r="CT265">
            <v>-351.59470000000056</v>
          </cell>
          <cell r="CU265">
            <v>-219.44659999999931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-668.43000000000757</v>
          </cell>
          <cell r="DB265">
            <v>0</v>
          </cell>
          <cell r="DC265">
            <v>0</v>
          </cell>
          <cell r="DD265">
            <v>0</v>
          </cell>
          <cell r="DE265">
            <v>-759.82700000001932</v>
          </cell>
          <cell r="DF265">
            <v>0</v>
          </cell>
          <cell r="DG265">
            <v>0</v>
          </cell>
          <cell r="DH265">
            <v>-520.69700000000012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-239.13000000000466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-84.854299999999967</v>
          </cell>
          <cell r="H269">
            <v>-204.89700000000448</v>
          </cell>
          <cell r="I269">
            <v>-458.99964999999793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-650.51170000000275</v>
          </cell>
          <cell r="S269">
            <v>0</v>
          </cell>
          <cell r="T269">
            <v>-149.30129999999917</v>
          </cell>
          <cell r="U269">
            <v>-444.86800000000221</v>
          </cell>
          <cell r="V269">
            <v>-51.080400000000054</v>
          </cell>
          <cell r="W269">
            <v>0</v>
          </cell>
          <cell r="X269">
            <v>0</v>
          </cell>
          <cell r="Y269">
            <v>0</v>
          </cell>
          <cell r="Z269">
            <v>-5.2619999999988067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-5136.4359599999152</v>
          </cell>
          <cell r="AF269">
            <v>0</v>
          </cell>
          <cell r="AG269">
            <v>-689.39400000000023</v>
          </cell>
          <cell r="AH269">
            <v>-1985.6350000000093</v>
          </cell>
          <cell r="AI269">
            <v>-303.86000000000058</v>
          </cell>
          <cell r="AJ269">
            <v>0</v>
          </cell>
          <cell r="AK269">
            <v>-1043.7799999999988</v>
          </cell>
          <cell r="AL269">
            <v>-33.444999999999709</v>
          </cell>
          <cell r="AM269">
            <v>-1080.3219600000011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-6170.9977999998955</v>
          </cell>
          <cell r="AS269">
            <v>0</v>
          </cell>
          <cell r="AT269">
            <v>-536.86299999999756</v>
          </cell>
          <cell r="AU269">
            <v>-2839.7229999999399</v>
          </cell>
          <cell r="AV269">
            <v>-406.60699999999997</v>
          </cell>
          <cell r="AW269">
            <v>-6.5049999999973807</v>
          </cell>
          <cell r="AX269">
            <v>-1544.7900000000081</v>
          </cell>
          <cell r="AY269">
            <v>-405.92999999999302</v>
          </cell>
          <cell r="AZ269">
            <v>-430.57979999999952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-5996.4644000001717</v>
          </cell>
          <cell r="BF269">
            <v>0</v>
          </cell>
          <cell r="BG269">
            <v>-586.42499999998836</v>
          </cell>
          <cell r="BH269">
            <v>-1798.5830000000133</v>
          </cell>
          <cell r="BI269">
            <v>-857.8179999999993</v>
          </cell>
          <cell r="BJ269">
            <v>-309.52300000000105</v>
          </cell>
          <cell r="BK269">
            <v>-1352.1900000000023</v>
          </cell>
          <cell r="BL269">
            <v>-322.62399999999616</v>
          </cell>
          <cell r="BM269">
            <v>-736.91599999999744</v>
          </cell>
          <cell r="BN269">
            <v>0</v>
          </cell>
          <cell r="BO269">
            <v>-32.385400000000118</v>
          </cell>
          <cell r="BP269">
            <v>0</v>
          </cell>
          <cell r="BQ269">
            <v>0</v>
          </cell>
          <cell r="BR269">
            <v>-7071.2719999998808</v>
          </cell>
          <cell r="BS269">
            <v>-159.32500000001164</v>
          </cell>
          <cell r="BT269">
            <v>-596.91200000001118</v>
          </cell>
          <cell r="BU269">
            <v>-1582.7600000000093</v>
          </cell>
          <cell r="BV269">
            <v>-380.93700000000536</v>
          </cell>
          <cell r="BW269">
            <v>-737.86000000001513</v>
          </cell>
          <cell r="BX269">
            <v>-475.28000000002794</v>
          </cell>
          <cell r="BY269">
            <v>-1101</v>
          </cell>
          <cell r="BZ269">
            <v>-1625.2999999998137</v>
          </cell>
          <cell r="CA269">
            <v>-110.23600000000442</v>
          </cell>
          <cell r="CB269">
            <v>0</v>
          </cell>
          <cell r="CC269">
            <v>0</v>
          </cell>
          <cell r="CD269">
            <v>-301.66199999999662</v>
          </cell>
          <cell r="CE269">
            <v>-5130.8877999996766</v>
          </cell>
          <cell r="CF269">
            <v>0</v>
          </cell>
          <cell r="CG269">
            <v>-522.53299999999581</v>
          </cell>
          <cell r="CH269">
            <v>-1756.4649999999674</v>
          </cell>
          <cell r="CI269">
            <v>-306.48079999999027</v>
          </cell>
          <cell r="CJ269">
            <v>-248.32999999998719</v>
          </cell>
          <cell r="CK269">
            <v>-36.049999999988358</v>
          </cell>
          <cell r="CL269">
            <v>-1470</v>
          </cell>
          <cell r="CM269">
            <v>-690.89999999990687</v>
          </cell>
          <cell r="CN269">
            <v>-71.5</v>
          </cell>
          <cell r="CO269">
            <v>0</v>
          </cell>
          <cell r="CP269">
            <v>-28.40099999999984</v>
          </cell>
          <cell r="CQ269">
            <v>-0.22800000000279397</v>
          </cell>
          <cell r="CR269">
            <v>-7665.811999999918</v>
          </cell>
          <cell r="CS269">
            <v>0</v>
          </cell>
          <cell r="CT269">
            <v>-772.36200000000827</v>
          </cell>
          <cell r="CU269">
            <v>-2043.1150000001071</v>
          </cell>
          <cell r="CV269">
            <v>-520.82499999998254</v>
          </cell>
          <cell r="CW269">
            <v>-33.220000000001164</v>
          </cell>
          <cell r="CX269">
            <v>-1264.5999999999767</v>
          </cell>
          <cell r="CY269">
            <v>-1851.5</v>
          </cell>
          <cell r="CZ269">
            <v>-1079.3999999999069</v>
          </cell>
          <cell r="DA269">
            <v>-100.78999999997905</v>
          </cell>
          <cell r="DB269">
            <v>0</v>
          </cell>
          <cell r="DC269">
            <v>0</v>
          </cell>
          <cell r="DD269">
            <v>0</v>
          </cell>
          <cell r="DE269">
            <v>-13953.14620000124</v>
          </cell>
          <cell r="DF269">
            <v>0</v>
          </cell>
          <cell r="DG269">
            <v>-352.92999999999302</v>
          </cell>
          <cell r="DH269">
            <v>-3535.1499999999069</v>
          </cell>
          <cell r="DI269">
            <v>-584.05100000000675</v>
          </cell>
          <cell r="DJ269">
            <v>-40.110000000015134</v>
          </cell>
          <cell r="DK269">
            <v>-1569.8499999999767</v>
          </cell>
          <cell r="DL269">
            <v>-2621.3000000000466</v>
          </cell>
          <cell r="DM269">
            <v>-4858.2937000000384</v>
          </cell>
          <cell r="DN269">
            <v>-390.4440000000177</v>
          </cell>
          <cell r="DO269">
            <v>-0.77999999999883585</v>
          </cell>
          <cell r="DP269">
            <v>0</v>
          </cell>
          <cell r="DQ269">
            <v>-0.23749999999563443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-4.6132000000006883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-260.29972999999154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-5.0545299999999997</v>
          </cell>
          <cell r="X270">
            <v>0</v>
          </cell>
          <cell r="Y270">
            <v>0</v>
          </cell>
          <cell r="Z270">
            <v>-255.24519999999757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-1276.0552000000316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-29.594000000004598</v>
          </cell>
          <cell r="AL270">
            <v>-65.516200000001845</v>
          </cell>
          <cell r="AM270">
            <v>-1180.945000000007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-794.7100000000064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-789.14800000000105</v>
          </cell>
          <cell r="AY270">
            <v>0</v>
          </cell>
          <cell r="AZ270">
            <v>-5.5619999999980791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-356.57999999995809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-32.898000000001048</v>
          </cell>
          <cell r="BL270">
            <v>-307.59499999998661</v>
          </cell>
          <cell r="BM270">
            <v>-16.086999999999534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-893.65669999993406</v>
          </cell>
          <cell r="BS270">
            <v>0</v>
          </cell>
          <cell r="BT270">
            <v>0</v>
          </cell>
          <cell r="BU270">
            <v>-5.6999999997060513E-3</v>
          </cell>
          <cell r="BV270">
            <v>0</v>
          </cell>
          <cell r="BW270">
            <v>0</v>
          </cell>
          <cell r="BX270">
            <v>0</v>
          </cell>
          <cell r="BY270">
            <v>-284.61100000003353</v>
          </cell>
          <cell r="BZ270">
            <v>-609.03999999992084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-52.42879999987781</v>
          </cell>
          <cell r="CF270">
            <v>0</v>
          </cell>
          <cell r="CG270">
            <v>0</v>
          </cell>
          <cell r="CH270">
            <v>-0.10579999999936263</v>
          </cell>
          <cell r="CI270">
            <v>0</v>
          </cell>
          <cell r="CJ270">
            <v>0</v>
          </cell>
          <cell r="CK270">
            <v>-34.38300000000163</v>
          </cell>
          <cell r="CL270">
            <v>0</v>
          </cell>
          <cell r="CM270">
            <v>-17.939999999944121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-84.15230000007432</v>
          </cell>
          <cell r="CS270">
            <v>0</v>
          </cell>
          <cell r="CT270">
            <v>0</v>
          </cell>
          <cell r="CU270">
            <v>-6.2299999999595457E-2</v>
          </cell>
          <cell r="CV270">
            <v>0</v>
          </cell>
          <cell r="CW270">
            <v>0</v>
          </cell>
          <cell r="CX270">
            <v>0</v>
          </cell>
          <cell r="CY270">
            <v>-71.470000000001164</v>
          </cell>
          <cell r="CZ270">
            <v>-12.620000000111759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-41.179999999934807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-37.380000000004657</v>
          </cell>
          <cell r="DM270">
            <v>-3.8000000000465661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-468.18700000000536</v>
          </cell>
          <cell r="BS271">
            <v>0</v>
          </cell>
          <cell r="BT271">
            <v>0</v>
          </cell>
          <cell r="BU271">
            <v>0</v>
          </cell>
          <cell r="BV271">
            <v>-468.18700000000172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-521.35900000000038</v>
          </cell>
          <cell r="CF271">
            <v>0</v>
          </cell>
          <cell r="CG271">
            <v>0</v>
          </cell>
          <cell r="CH271">
            <v>0</v>
          </cell>
          <cell r="CI271">
            <v>-521.35900000000038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3">
          <cell r="F273">
            <v>0</v>
          </cell>
          <cell r="G273">
            <v>-84.854300000006333</v>
          </cell>
          <cell r="H273">
            <v>-303.40692000000854</v>
          </cell>
          <cell r="I273">
            <v>-458.99964999999793</v>
          </cell>
          <cell r="J273">
            <v>0</v>
          </cell>
          <cell r="K273">
            <v>0</v>
          </cell>
          <cell r="L273">
            <v>0</v>
          </cell>
          <cell r="M273">
            <v>-4.6132000000006883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-910.81143000000156</v>
          </cell>
          <cell r="S273">
            <v>0</v>
          </cell>
          <cell r="T273">
            <v>-149.30129999999917</v>
          </cell>
          <cell r="U273">
            <v>-444.86800000000221</v>
          </cell>
          <cell r="V273">
            <v>-51.080400000000054</v>
          </cell>
          <cell r="W273">
            <v>-5.0545299999999997</v>
          </cell>
          <cell r="X273">
            <v>0</v>
          </cell>
          <cell r="Y273">
            <v>0</v>
          </cell>
          <cell r="Z273">
            <v>-260.50720000000729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-7053.1557599999942</v>
          </cell>
          <cell r="AF273">
            <v>0</v>
          </cell>
          <cell r="AG273">
            <v>-689.39400000000023</v>
          </cell>
          <cell r="AH273">
            <v>-2098.4489999999932</v>
          </cell>
          <cell r="AI273">
            <v>-303.86000000000058</v>
          </cell>
          <cell r="AJ273">
            <v>0</v>
          </cell>
          <cell r="AK273">
            <v>-1073.3740000000107</v>
          </cell>
          <cell r="AL273">
            <v>-98.96119999999064</v>
          </cell>
          <cell r="AM273">
            <v>-2789.1175600000133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-7036.8717999997316</v>
          </cell>
          <cell r="AS273">
            <v>0</v>
          </cell>
          <cell r="AT273">
            <v>-536.86299999999756</v>
          </cell>
          <cell r="AU273">
            <v>-2910.8869999999297</v>
          </cell>
          <cell r="AV273">
            <v>-406.60699999999997</v>
          </cell>
          <cell r="AW273">
            <v>-6.5049999999973807</v>
          </cell>
          <cell r="AX273">
            <v>-2333.9379999999655</v>
          </cell>
          <cell r="AY273">
            <v>-405.92999999999302</v>
          </cell>
          <cell r="AZ273">
            <v>-436.1417999999976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-6410.4528999999166</v>
          </cell>
          <cell r="BF273">
            <v>0</v>
          </cell>
          <cell r="BG273">
            <v>-586.42499999998836</v>
          </cell>
          <cell r="BH273">
            <v>-1855.9915000000037</v>
          </cell>
          <cell r="BI273">
            <v>-857.8179999999993</v>
          </cell>
          <cell r="BJ273">
            <v>-309.52300000000105</v>
          </cell>
          <cell r="BK273">
            <v>-1385.0880000000179</v>
          </cell>
          <cell r="BL273">
            <v>-630.21899999998277</v>
          </cell>
          <cell r="BM273">
            <v>-753.00299999999697</v>
          </cell>
          <cell r="BN273">
            <v>0</v>
          </cell>
          <cell r="BO273">
            <v>-32.385400000000118</v>
          </cell>
          <cell r="BP273">
            <v>0</v>
          </cell>
          <cell r="BQ273">
            <v>0</v>
          </cell>
          <cell r="BR273">
            <v>-8878.4856999991462</v>
          </cell>
          <cell r="BS273">
            <v>-159.32500000001164</v>
          </cell>
          <cell r="BT273">
            <v>-596.91200000001118</v>
          </cell>
          <cell r="BU273">
            <v>-1582.765699999989</v>
          </cell>
          <cell r="BV273">
            <v>-849.12400000001071</v>
          </cell>
          <cell r="BW273">
            <v>-737.86000000004424</v>
          </cell>
          <cell r="BX273">
            <v>-475.28000000002794</v>
          </cell>
          <cell r="BY273">
            <v>-1385.6110000000335</v>
          </cell>
          <cell r="BZ273">
            <v>-2234.339999999851</v>
          </cell>
          <cell r="CA273">
            <v>-555.60600000002887</v>
          </cell>
          <cell r="CB273">
            <v>0</v>
          </cell>
          <cell r="CC273">
            <v>0</v>
          </cell>
          <cell r="CD273">
            <v>-301.66199999999662</v>
          </cell>
          <cell r="CE273">
            <v>-5788.8835999993607</v>
          </cell>
          <cell r="CF273">
            <v>0</v>
          </cell>
          <cell r="CG273">
            <v>-522.53299999999581</v>
          </cell>
          <cell r="CH273">
            <v>-1857.5248000000138</v>
          </cell>
          <cell r="CI273">
            <v>-827.83979999998701</v>
          </cell>
          <cell r="CJ273">
            <v>-248.3300000000163</v>
          </cell>
          <cell r="CK273">
            <v>-70.432999999960884</v>
          </cell>
          <cell r="CL273">
            <v>-1470</v>
          </cell>
          <cell r="CM273">
            <v>-708.83999999985099</v>
          </cell>
          <cell r="CN273">
            <v>-54.753999999957159</v>
          </cell>
          <cell r="CO273">
            <v>0</v>
          </cell>
          <cell r="CP273">
            <v>-28.40099999999984</v>
          </cell>
          <cell r="CQ273">
            <v>-0.22800000000279397</v>
          </cell>
          <cell r="CR273">
            <v>-8989.4356000004336</v>
          </cell>
          <cell r="CS273">
            <v>0</v>
          </cell>
          <cell r="CT273">
            <v>-1123.9567000000097</v>
          </cell>
          <cell r="CU273">
            <v>-2262.6239000001224</v>
          </cell>
          <cell r="CV273">
            <v>-520.82499999998254</v>
          </cell>
          <cell r="CW273">
            <v>-33.220000000001164</v>
          </cell>
          <cell r="CX273">
            <v>-1264.5999999999767</v>
          </cell>
          <cell r="CY273">
            <v>-1922.9700000002049</v>
          </cell>
          <cell r="CZ273">
            <v>-1092.0200000000186</v>
          </cell>
          <cell r="DA273">
            <v>-769.21999999997206</v>
          </cell>
          <cell r="DB273">
            <v>0</v>
          </cell>
          <cell r="DC273">
            <v>0</v>
          </cell>
          <cell r="DD273">
            <v>0</v>
          </cell>
          <cell r="DE273">
            <v>-14754.153200001456</v>
          </cell>
          <cell r="DF273">
            <v>0</v>
          </cell>
          <cell r="DG273">
            <v>-352.93000000005122</v>
          </cell>
          <cell r="DH273">
            <v>-4055.8470000000671</v>
          </cell>
          <cell r="DI273">
            <v>-584.05100000000675</v>
          </cell>
          <cell r="DJ273">
            <v>-40.110000000015134</v>
          </cell>
          <cell r="DK273">
            <v>-1569.8499999998603</v>
          </cell>
          <cell r="DL273">
            <v>-2658.6799999999348</v>
          </cell>
          <cell r="DM273">
            <v>-4862.0937000000849</v>
          </cell>
          <cell r="DN273">
            <v>-629.57400000002235</v>
          </cell>
          <cell r="DO273">
            <v>-0.77999999999883585</v>
          </cell>
          <cell r="DP273">
            <v>0</v>
          </cell>
          <cell r="DQ273">
            <v>-0.23749999999563443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-32937.224671661854</v>
          </cell>
          <cell r="G275">
            <v>-34566.254633724689</v>
          </cell>
          <cell r="H275">
            <v>-43383.30708886683</v>
          </cell>
          <cell r="I275">
            <v>-47601.763989731669</v>
          </cell>
          <cell r="J275">
            <v>-60596.247734367847</v>
          </cell>
          <cell r="K275">
            <v>-69932.132728159428</v>
          </cell>
          <cell r="L275">
            <v>-146726.09038648009</v>
          </cell>
          <cell r="M275">
            <v>-101392.26549521089</v>
          </cell>
          <cell r="N275">
            <v>-68299.484048902988</v>
          </cell>
          <cell r="O275">
            <v>-47810.814951345325</v>
          </cell>
          <cell r="P275">
            <v>-44863.212883085012</v>
          </cell>
          <cell r="Q275">
            <v>-63975.422174543142</v>
          </cell>
          <cell r="R275">
            <v>-831565.95152688026</v>
          </cell>
          <cell r="S275">
            <v>-34157.291102230549</v>
          </cell>
          <cell r="T275">
            <v>-32735.474135771394</v>
          </cell>
          <cell r="U275">
            <v>-47955.174813553691</v>
          </cell>
          <cell r="V275">
            <v>-51285.125165879726</v>
          </cell>
          <cell r="W275">
            <v>-68109.79118694365</v>
          </cell>
          <cell r="X275">
            <v>-76679.901167944074</v>
          </cell>
          <cell r="Y275">
            <v>-155170.9931358099</v>
          </cell>
          <cell r="Z275">
            <v>-119829.14896306396</v>
          </cell>
          <cell r="AA275">
            <v>-79395.729373902082</v>
          </cell>
          <cell r="AB275">
            <v>-53560.241030812263</v>
          </cell>
          <cell r="AC275">
            <v>-37342.634855300188</v>
          </cell>
          <cell r="AD275">
            <v>-75344.4465957582</v>
          </cell>
          <cell r="AE275">
            <v>-67468.479027271271</v>
          </cell>
          <cell r="AF275">
            <v>2260.9850414693356</v>
          </cell>
          <cell r="AG275">
            <v>-3677.2483876794577</v>
          </cell>
          <cell r="AH275">
            <v>-18587.154966205359</v>
          </cell>
          <cell r="AI275">
            <v>-20585.285844415426</v>
          </cell>
          <cell r="AJ275">
            <v>-24513.678491920233</v>
          </cell>
          <cell r="AK275">
            <v>-19229.043480962515</v>
          </cell>
          <cell r="AL275">
            <v>-1330.40098965168</v>
          </cell>
          <cell r="AM275">
            <v>-13581.339034438133</v>
          </cell>
          <cell r="AN275">
            <v>11864.605185776949</v>
          </cell>
          <cell r="AO275">
            <v>8453.1265150010586</v>
          </cell>
          <cell r="AP275">
            <v>7207.1716839522123</v>
          </cell>
          <cell r="AQ275">
            <v>4249.7837417423725</v>
          </cell>
          <cell r="AR275">
            <v>-74666.065095663071</v>
          </cell>
          <cell r="AS275">
            <v>1651.5820158421993</v>
          </cell>
          <cell r="AT275">
            <v>-3082.5902051180601</v>
          </cell>
          <cell r="AU275">
            <v>-19118.368046224117</v>
          </cell>
          <cell r="AV275">
            <v>-20720.333658352494</v>
          </cell>
          <cell r="AW275">
            <v>-21890.656678393483</v>
          </cell>
          <cell r="AX275">
            <v>-23326.344108328223</v>
          </cell>
          <cell r="AY275">
            <v>629.0352098941803</v>
          </cell>
          <cell r="AZ275">
            <v>-15972.519911289215</v>
          </cell>
          <cell r="BA275">
            <v>11199.925699174404</v>
          </cell>
          <cell r="BB275">
            <v>6035.7639705389738</v>
          </cell>
          <cell r="BC275">
            <v>6041.3202771246433</v>
          </cell>
          <cell r="BD275">
            <v>3887.1203389167786</v>
          </cell>
          <cell r="BE275">
            <v>-77182.052805662155</v>
          </cell>
          <cell r="BF275">
            <v>1175.6246465742588</v>
          </cell>
          <cell r="BG275">
            <v>-4469.9891189336777</v>
          </cell>
          <cell r="BH275">
            <v>-21895.319096595049</v>
          </cell>
          <cell r="BI275">
            <v>-23335.371415346861</v>
          </cell>
          <cell r="BJ275">
            <v>-26499.219384163618</v>
          </cell>
          <cell r="BK275">
            <v>-22069.224542304873</v>
          </cell>
          <cell r="BL275">
            <v>423.85720205307007</v>
          </cell>
          <cell r="BM275">
            <v>-14997.492765873671</v>
          </cell>
          <cell r="BN275">
            <v>12395.359844684601</v>
          </cell>
          <cell r="BO275">
            <v>7132.0348078757524</v>
          </cell>
          <cell r="BP275">
            <v>11016.704983010888</v>
          </cell>
          <cell r="BQ275">
            <v>3940.9820331335068</v>
          </cell>
          <cell r="BR275">
            <v>43022.03151845932</v>
          </cell>
          <cell r="BS275">
            <v>7167.6295025348663</v>
          </cell>
          <cell r="BT275">
            <v>270.12075957655907</v>
          </cell>
          <cell r="BU275">
            <v>-13272.628847882152</v>
          </cell>
          <cell r="BV275">
            <v>-10967.580185845494</v>
          </cell>
          <cell r="BW275">
            <v>-14656.301718741655</v>
          </cell>
          <cell r="BX275">
            <v>-5588.81648658216</v>
          </cell>
          <cell r="BY275">
            <v>11059.385687798262</v>
          </cell>
          <cell r="BZ275">
            <v>-5950.255259513855</v>
          </cell>
          <cell r="CA275">
            <v>28891.34924992919</v>
          </cell>
          <cell r="CB275">
            <v>18030.756991654634</v>
          </cell>
          <cell r="CC275">
            <v>19599.132583454251</v>
          </cell>
          <cell r="CD275">
            <v>8439.2392418086529</v>
          </cell>
          <cell r="CE275">
            <v>27651.87154507637</v>
          </cell>
          <cell r="CF275">
            <v>7447.4450292289257</v>
          </cell>
          <cell r="CG275">
            <v>1139.271984577179</v>
          </cell>
          <cell r="CH275">
            <v>-13905.45942029357</v>
          </cell>
          <cell r="CI275">
            <v>-10077.056326121092</v>
          </cell>
          <cell r="CJ275">
            <v>-16823.153690412641</v>
          </cell>
          <cell r="CK275">
            <v>-5548.3042143285275</v>
          </cell>
          <cell r="CL275">
            <v>9821.9616140127182</v>
          </cell>
          <cell r="CM275">
            <v>-8787.3270589411259</v>
          </cell>
          <cell r="CN275">
            <v>25230.229388356209</v>
          </cell>
          <cell r="CO275">
            <v>12527.7506339252</v>
          </cell>
          <cell r="CP275">
            <v>18595.854842379689</v>
          </cell>
          <cell r="CQ275">
            <v>8030.6587627530098</v>
          </cell>
          <cell r="CR275">
            <v>-27904.353153944016</v>
          </cell>
          <cell r="CS275">
            <v>6738.7280618846416</v>
          </cell>
          <cell r="CT275">
            <v>2593.6274764984846</v>
          </cell>
          <cell r="CU275">
            <v>-15259.093525588512</v>
          </cell>
          <cell r="CV275">
            <v>-9780.4131453633308</v>
          </cell>
          <cell r="CW275">
            <v>-18367.180409297347</v>
          </cell>
          <cell r="CX275">
            <v>-19604.786537021399</v>
          </cell>
          <cell r="CY275">
            <v>-3410.3424488306046</v>
          </cell>
          <cell r="CZ275">
            <v>-16607.501669287682</v>
          </cell>
          <cell r="DA275">
            <v>15166.263296812773</v>
          </cell>
          <cell r="DB275">
            <v>6650.5442584604025</v>
          </cell>
          <cell r="DC275">
            <v>14181.028573736548</v>
          </cell>
          <cell r="DD275">
            <v>9794.7729137539864</v>
          </cell>
          <cell r="DE275">
            <v>-88336.343762636185</v>
          </cell>
          <cell r="DF275">
            <v>5601.2646275162697</v>
          </cell>
          <cell r="DG275">
            <v>-698.61960490047932</v>
          </cell>
          <cell r="DH275">
            <v>-15346.968550518155</v>
          </cell>
          <cell r="DI275">
            <v>-18664.039064019918</v>
          </cell>
          <cell r="DJ275">
            <v>-22608.5513330549</v>
          </cell>
          <cell r="DK275">
            <v>-22875.873121500015</v>
          </cell>
          <cell r="DL275">
            <v>-18913.096480429173</v>
          </cell>
          <cell r="DM275">
            <v>-24134.674329787493</v>
          </cell>
          <cell r="DN275">
            <v>6040.3738125562668</v>
          </cell>
          <cell r="DO275">
            <v>6279.3721611350775</v>
          </cell>
          <cell r="DP275">
            <v>10155.718182772398</v>
          </cell>
          <cell r="DQ275">
            <v>6828.749937325716</v>
          </cell>
          <cell r="DR275" t="e">
            <v>#N/A</v>
          </cell>
          <cell r="DS275" t="e">
            <v>#N/A</v>
          </cell>
          <cell r="DT275" t="e">
            <v>#N/A</v>
          </cell>
          <cell r="DU275" t="e">
            <v>#N/A</v>
          </cell>
          <cell r="DV275" t="e">
            <v>#N/A</v>
          </cell>
          <cell r="DW275" t="e">
            <v>#N/A</v>
          </cell>
          <cell r="DX275" t="e">
            <v>#N/A</v>
          </cell>
          <cell r="DY275" t="e">
            <v>#N/A</v>
          </cell>
          <cell r="DZ275" t="e">
            <v>#N/A</v>
          </cell>
          <cell r="EA275" t="e">
            <v>#N/A</v>
          </cell>
          <cell r="EB275" t="e">
            <v>#N/A</v>
          </cell>
          <cell r="EC275" t="e">
            <v>#N/A</v>
          </cell>
          <cell r="ED275" t="e">
            <v>#N/A</v>
          </cell>
        </row>
        <row r="276">
          <cell r="F276" t="str">
            <v>=</v>
          </cell>
          <cell r="G276" t="str">
            <v>=</v>
          </cell>
          <cell r="H276" t="str">
            <v>=</v>
          </cell>
          <cell r="I276" t="str">
            <v>=</v>
          </cell>
          <cell r="J276" t="str">
            <v>=</v>
          </cell>
          <cell r="K276" t="str">
            <v>=</v>
          </cell>
          <cell r="L276" t="str">
            <v>=</v>
          </cell>
          <cell r="M276" t="str">
            <v>=</v>
          </cell>
          <cell r="N276" t="str">
            <v>=</v>
          </cell>
          <cell r="O276" t="str">
            <v>=</v>
          </cell>
          <cell r="P276" t="str">
            <v>=</v>
          </cell>
          <cell r="Q276" t="str">
            <v>=</v>
          </cell>
          <cell r="R276" t="str">
            <v>=</v>
          </cell>
          <cell r="S276" t="str">
            <v>=</v>
          </cell>
          <cell r="T276" t="str">
            <v>=</v>
          </cell>
          <cell r="U276" t="str">
            <v>=</v>
          </cell>
          <cell r="V276" t="str">
            <v>=</v>
          </cell>
          <cell r="W276" t="str">
            <v>=</v>
          </cell>
          <cell r="X276" t="str">
            <v>=</v>
          </cell>
          <cell r="Y276" t="str">
            <v>=</v>
          </cell>
          <cell r="Z276" t="str">
            <v>=</v>
          </cell>
          <cell r="AA276" t="str">
            <v>=</v>
          </cell>
          <cell r="AB276" t="str">
            <v>=</v>
          </cell>
          <cell r="AC276" t="str">
            <v>=</v>
          </cell>
          <cell r="AD276" t="str">
            <v>=</v>
          </cell>
          <cell r="AE276" t="str">
            <v>=</v>
          </cell>
          <cell r="AF276" t="str">
            <v>=</v>
          </cell>
          <cell r="AG276" t="str">
            <v>=</v>
          </cell>
          <cell r="AH276" t="str">
            <v>=</v>
          </cell>
          <cell r="AI276" t="str">
            <v>=</v>
          </cell>
          <cell r="AJ276" t="str">
            <v>=</v>
          </cell>
          <cell r="AK276" t="str">
            <v>=</v>
          </cell>
          <cell r="AL276" t="str">
            <v>=</v>
          </cell>
          <cell r="AM276" t="str">
            <v>=</v>
          </cell>
          <cell r="AN276" t="str">
            <v>=</v>
          </cell>
          <cell r="AO276" t="str">
            <v>=</v>
          </cell>
          <cell r="AP276" t="str">
            <v>=</v>
          </cell>
          <cell r="AQ276" t="str">
            <v>=</v>
          </cell>
          <cell r="AR276" t="str">
            <v>=</v>
          </cell>
          <cell r="AS276" t="str">
            <v>=</v>
          </cell>
          <cell r="AT276" t="str">
            <v>=</v>
          </cell>
          <cell r="AU276" t="str">
            <v>=</v>
          </cell>
          <cell r="AV276" t="str">
            <v>=</v>
          </cell>
          <cell r="AW276" t="str">
            <v>=</v>
          </cell>
          <cell r="AX276" t="str">
            <v>=</v>
          </cell>
          <cell r="AY276" t="str">
            <v>=</v>
          </cell>
          <cell r="AZ276" t="str">
            <v>=</v>
          </cell>
          <cell r="BA276" t="str">
            <v>=</v>
          </cell>
          <cell r="BB276" t="str">
            <v>=</v>
          </cell>
          <cell r="BC276" t="str">
            <v>=</v>
          </cell>
          <cell r="BD276" t="str">
            <v>=</v>
          </cell>
          <cell r="BE276" t="str">
            <v>=</v>
          </cell>
          <cell r="BF276" t="str">
            <v>=</v>
          </cell>
          <cell r="BG276" t="str">
            <v>=</v>
          </cell>
          <cell r="BH276" t="str">
            <v>=</v>
          </cell>
          <cell r="BI276" t="str">
            <v>=</v>
          </cell>
          <cell r="BJ276" t="str">
            <v>=</v>
          </cell>
          <cell r="BK276" t="str">
            <v>=</v>
          </cell>
          <cell r="BL276" t="str">
            <v>=</v>
          </cell>
          <cell r="BM276" t="str">
            <v>=</v>
          </cell>
          <cell r="BN276" t="str">
            <v>=</v>
          </cell>
          <cell r="BO276" t="str">
            <v>=</v>
          </cell>
          <cell r="BP276" t="str">
            <v>=</v>
          </cell>
          <cell r="BQ276" t="str">
            <v>=</v>
          </cell>
          <cell r="BR276" t="str">
            <v>=</v>
          </cell>
          <cell r="BS276" t="str">
            <v>=</v>
          </cell>
          <cell r="BT276" t="str">
            <v>=</v>
          </cell>
          <cell r="BU276" t="str">
            <v>=</v>
          </cell>
          <cell r="BV276" t="str">
            <v>=</v>
          </cell>
          <cell r="BW276" t="str">
            <v>=</v>
          </cell>
          <cell r="BX276" t="str">
            <v>=</v>
          </cell>
          <cell r="BY276" t="str">
            <v>=</v>
          </cell>
          <cell r="BZ276" t="str">
            <v>=</v>
          </cell>
          <cell r="CA276" t="str">
            <v>=</v>
          </cell>
          <cell r="CB276" t="str">
            <v>=</v>
          </cell>
          <cell r="CC276" t="str">
            <v>=</v>
          </cell>
          <cell r="CD276" t="str">
            <v>=</v>
          </cell>
          <cell r="CE276" t="str">
            <v>=</v>
          </cell>
          <cell r="CF276" t="str">
            <v>=</v>
          </cell>
          <cell r="CG276" t="str">
            <v>=</v>
          </cell>
          <cell r="CH276" t="str">
            <v>=</v>
          </cell>
          <cell r="CI276" t="str">
            <v>=</v>
          </cell>
          <cell r="CJ276" t="str">
            <v>=</v>
          </cell>
          <cell r="CK276" t="str">
            <v>=</v>
          </cell>
          <cell r="CL276" t="str">
            <v>=</v>
          </cell>
          <cell r="CM276" t="str">
            <v>=</v>
          </cell>
          <cell r="CN276" t="str">
            <v>=</v>
          </cell>
          <cell r="CO276" t="str">
            <v>=</v>
          </cell>
          <cell r="CP276" t="str">
            <v>=</v>
          </cell>
          <cell r="CQ276" t="str">
            <v>=</v>
          </cell>
          <cell r="CR276" t="str">
            <v>=</v>
          </cell>
          <cell r="CS276" t="str">
            <v>=</v>
          </cell>
          <cell r="CT276" t="str">
            <v>=</v>
          </cell>
          <cell r="CU276" t="str">
            <v>=</v>
          </cell>
          <cell r="CV276" t="str">
            <v>=</v>
          </cell>
          <cell r="CW276" t="str">
            <v>=</v>
          </cell>
          <cell r="CX276" t="str">
            <v>=</v>
          </cell>
          <cell r="CY276" t="str">
            <v>=</v>
          </cell>
          <cell r="CZ276" t="str">
            <v>=</v>
          </cell>
          <cell r="DA276" t="str">
            <v>=</v>
          </cell>
          <cell r="DB276" t="str">
            <v>=</v>
          </cell>
          <cell r="DC276" t="str">
            <v>=</v>
          </cell>
          <cell r="DD276" t="str">
            <v>=</v>
          </cell>
          <cell r="DE276" t="str">
            <v>=</v>
          </cell>
          <cell r="DF276" t="str">
            <v>=</v>
          </cell>
          <cell r="DG276" t="str">
            <v>=</v>
          </cell>
          <cell r="DH276" t="str">
            <v>=</v>
          </cell>
          <cell r="DI276" t="str">
            <v>=</v>
          </cell>
          <cell r="DJ276" t="str">
            <v>=</v>
          </cell>
          <cell r="DK276" t="str">
            <v>=</v>
          </cell>
          <cell r="DL276" t="str">
            <v>=</v>
          </cell>
          <cell r="DM276" t="str">
            <v>=</v>
          </cell>
          <cell r="DN276" t="str">
            <v>=</v>
          </cell>
          <cell r="DO276" t="str">
            <v>=</v>
          </cell>
          <cell r="DP276" t="str">
            <v>=</v>
          </cell>
          <cell r="DQ276" t="str">
            <v>=</v>
          </cell>
          <cell r="DR276" t="str">
            <v>=</v>
          </cell>
          <cell r="DS276" t="str">
            <v>=</v>
          </cell>
          <cell r="DT276" t="str">
            <v>=</v>
          </cell>
          <cell r="DU276" t="str">
            <v>=</v>
          </cell>
          <cell r="DV276" t="str">
            <v>=</v>
          </cell>
          <cell r="DW276" t="str">
            <v>=</v>
          </cell>
          <cell r="DX276" t="str">
            <v>=</v>
          </cell>
          <cell r="DY276" t="str">
            <v>=</v>
          </cell>
          <cell r="DZ276" t="str">
            <v>=</v>
          </cell>
          <cell r="EA276" t="str">
            <v>=</v>
          </cell>
          <cell r="EB276" t="str">
            <v>=</v>
          </cell>
          <cell r="EC276" t="str">
            <v>=</v>
          </cell>
          <cell r="ED276" t="str">
            <v>=</v>
          </cell>
        </row>
        <row r="277">
          <cell r="F277">
            <v>-6.3407641347446031E-3</v>
          </cell>
          <cell r="G277">
            <v>-7.4359798212277894E-3</v>
          </cell>
          <cell r="H277">
            <v>-9.2902852150444915E-3</v>
          </cell>
          <cell r="I277">
            <v>-1.0849862307704683E-2</v>
          </cell>
          <cell r="J277">
            <v>-1.3267547095964005E-2</v>
          </cell>
          <cell r="K277">
            <v>-1.4655754685890088E-2</v>
          </cell>
          <cell r="L277">
            <v>-2.6573287209782137E-2</v>
          </cell>
          <cell r="M277">
            <v>-1.920105051507548E-2</v>
          </cell>
          <cell r="N277">
            <v>-1.479928835315647E-2</v>
          </cell>
          <cell r="O277">
            <v>-1.0536843017892039E-2</v>
          </cell>
          <cell r="P277">
            <v>-9.5555253688495156E-3</v>
          </cell>
          <cell r="Q277">
            <v>-1.2268309521676457E-2</v>
          </cell>
          <cell r="R277">
            <v>-1.431146216293655E-2</v>
          </cell>
          <cell r="S277">
            <v>-6.5617131347543989E-3</v>
          </cell>
          <cell r="T277">
            <v>-7.2430171154671541E-3</v>
          </cell>
          <cell r="U277">
            <v>-1.0245452965897073E-2</v>
          </cell>
          <cell r="V277">
            <v>-1.1666919904552486E-2</v>
          </cell>
          <cell r="W277">
            <v>-1.4880000694020623E-2</v>
          </cell>
          <cell r="X277">
            <v>-1.6028992820935173E-2</v>
          </cell>
          <cell r="Y277">
            <v>-2.8027494239161399E-2</v>
          </cell>
          <cell r="Z277">
            <v>-2.2636669153207833E-2</v>
          </cell>
          <cell r="AA277">
            <v>-1.7155536744823507E-2</v>
          </cell>
          <cell r="AB277">
            <v>-1.178300607617544E-2</v>
          </cell>
          <cell r="AC277">
            <v>-7.9287064860125156E-3</v>
          </cell>
          <cell r="AD277">
            <v>-1.4409122591761303E-2</v>
          </cell>
          <cell r="AE277">
            <v>-1.1603124086505545E-3</v>
          </cell>
          <cell r="AF277">
            <v>4.3409798170657155E-4</v>
          </cell>
          <cell r="AG277">
            <v>-8.1345289660106346E-4</v>
          </cell>
          <cell r="AH277">
            <v>-3.9661896587226408E-3</v>
          </cell>
          <cell r="AI277">
            <v>-4.6857159902877754E-3</v>
          </cell>
          <cell r="AJ277">
            <v>-5.3527654010636638E-3</v>
          </cell>
          <cell r="AK277">
            <v>-4.0155497677716312E-3</v>
          </cell>
          <cell r="AL277">
            <v>-2.4008028530175807E-4</v>
          </cell>
          <cell r="AM277">
            <v>-2.5612579807514635E-3</v>
          </cell>
          <cell r="AN277">
            <v>2.5631449924468086E-3</v>
          </cell>
          <cell r="AO277">
            <v>1.8589168846254722E-3</v>
          </cell>
          <cell r="AP277">
            <v>1.5283353212787176E-3</v>
          </cell>
          <cell r="AQ277">
            <v>8.1197511470421091E-4</v>
          </cell>
          <cell r="AR277">
            <v>-1.2828831284927844E-3</v>
          </cell>
          <cell r="AS277">
            <v>3.1654145682935564E-4</v>
          </cell>
          <cell r="AT277">
            <v>-6.8020383195133149E-4</v>
          </cell>
          <cell r="AU277">
            <v>-4.075493235905725E-3</v>
          </cell>
          <cell r="AV277">
            <v>-4.7100783150462178E-3</v>
          </cell>
          <cell r="AW277">
            <v>-4.7794277356238979E-3</v>
          </cell>
          <cell r="AX277">
            <v>-4.8648341283374918E-3</v>
          </cell>
          <cell r="AY277">
            <v>1.1342858881135953E-4</v>
          </cell>
          <cell r="AZ277">
            <v>-3.0089842253246957E-3</v>
          </cell>
          <cell r="BA277">
            <v>2.42040837832036E-3</v>
          </cell>
          <cell r="BB277">
            <v>1.326690724628321E-3</v>
          </cell>
          <cell r="BC277">
            <v>1.2809786935541467E-3</v>
          </cell>
          <cell r="BD277">
            <v>7.4179366368909427E-4</v>
          </cell>
          <cell r="BE277">
            <v>-1.3206116109500954E-3</v>
          </cell>
          <cell r="BF277">
            <v>2.2475773850416658E-4</v>
          </cell>
          <cell r="BG277">
            <v>-9.5472112489147776E-4</v>
          </cell>
          <cell r="BH277">
            <v>-4.6644354443792224E-3</v>
          </cell>
          <cell r="BI277">
            <v>-5.3013754821478187E-3</v>
          </cell>
          <cell r="BJ277">
            <v>-5.7756522862604243E-3</v>
          </cell>
          <cell r="BK277">
            <v>-4.5996334690094898E-3</v>
          </cell>
          <cell r="BL277">
            <v>7.6234551059428668E-5</v>
          </cell>
          <cell r="BM277">
            <v>-2.8205084942385383E-3</v>
          </cell>
          <cell r="BN277">
            <v>2.6742612411894129E-3</v>
          </cell>
          <cell r="BO277">
            <v>1.563988608239697E-3</v>
          </cell>
          <cell r="BP277">
            <v>2.3322886564542955E-3</v>
          </cell>
          <cell r="BQ277">
            <v>7.5015125906574553E-4</v>
          </cell>
          <cell r="BR277">
            <v>7.3624404249628128E-4</v>
          </cell>
          <cell r="BS277">
            <v>1.3660895346951918E-3</v>
          </cell>
          <cell r="BT277">
            <v>5.9398007888233906E-5</v>
          </cell>
          <cell r="BU277">
            <v>-2.8227314569306827E-3</v>
          </cell>
          <cell r="BV277">
            <v>-2.4861332481691534E-3</v>
          </cell>
          <cell r="BW277">
            <v>-3.1914915999138316E-3</v>
          </cell>
          <cell r="BX277">
            <v>-1.1622562644006962E-3</v>
          </cell>
          <cell r="BY277">
            <v>1.983243575047311E-3</v>
          </cell>
          <cell r="BZ277">
            <v>-1.1166346301436647E-3</v>
          </cell>
          <cell r="CA277">
            <v>6.2207839708321444E-3</v>
          </cell>
          <cell r="CB277">
            <v>3.946782182932651E-3</v>
          </cell>
          <cell r="CC277">
            <v>4.136544034192724E-3</v>
          </cell>
          <cell r="CD277">
            <v>1.6015059990230895E-3</v>
          </cell>
          <cell r="CE277">
            <v>4.717487127479103E-4</v>
          </cell>
          <cell r="CF277">
            <v>1.4149377942125341E-3</v>
          </cell>
          <cell r="CG277">
            <v>2.4996858937598176E-4</v>
          </cell>
          <cell r="CH277">
            <v>-2.9492960796382306E-3</v>
          </cell>
          <cell r="CI277">
            <v>-2.2771454134549174E-3</v>
          </cell>
          <cell r="CJ277">
            <v>-3.6579380141290585E-3</v>
          </cell>
          <cell r="CK277">
            <v>-1.1503640507228852E-3</v>
          </cell>
          <cell r="CL277">
            <v>1.7555375164306497E-3</v>
          </cell>
          <cell r="CM277">
            <v>-1.6435373493308703E-3</v>
          </cell>
          <cell r="CN277">
            <v>5.412045185178016E-3</v>
          </cell>
          <cell r="CO277">
            <v>2.7361373629553043E-3</v>
          </cell>
          <cell r="CP277">
            <v>3.9086827532024415E-3</v>
          </cell>
          <cell r="CQ277">
            <v>1.5172915962509137E-3</v>
          </cell>
          <cell r="CR277">
            <v>-4.7434814624125465E-4</v>
          </cell>
          <cell r="CS277">
            <v>1.2753038091091184E-3</v>
          </cell>
          <cell r="CT277">
            <v>5.6725750918218409E-4</v>
          </cell>
          <cell r="CU277">
            <v>-3.2263655695707882E-3</v>
          </cell>
          <cell r="CV277">
            <v>-2.2042640160719884E-3</v>
          </cell>
          <cell r="CW277">
            <v>-3.9811704557806138E-3</v>
          </cell>
          <cell r="CX277">
            <v>-4.0506336907277785E-3</v>
          </cell>
          <cell r="CY277">
            <v>-6.0716114849412861E-4</v>
          </cell>
          <cell r="CZ277">
            <v>-3.0948885492492195E-3</v>
          </cell>
          <cell r="DA277">
            <v>3.2406837506755437E-3</v>
          </cell>
          <cell r="DB277">
            <v>1.4483090650578845E-3</v>
          </cell>
          <cell r="DC277">
            <v>2.9662777234555904E-3</v>
          </cell>
          <cell r="DD277">
            <v>1.8428911955368221E-3</v>
          </cell>
          <cell r="DE277">
            <v>-1.4917307616109099E-3</v>
          </cell>
          <cell r="DF277">
            <v>1.0556761421049998E-3</v>
          </cell>
          <cell r="DG277">
            <v>-1.4777408785704438E-4</v>
          </cell>
          <cell r="DH277">
            <v>-3.2274303412194172E-3</v>
          </cell>
          <cell r="DI277">
            <v>-4.1987481765204393E-3</v>
          </cell>
          <cell r="DJ277">
            <v>-4.8782570775500744E-3</v>
          </cell>
          <cell r="DK277">
            <v>-4.7090912869940382E-3</v>
          </cell>
          <cell r="DL277">
            <v>-3.3537721048091385E-3</v>
          </cell>
          <cell r="DM277">
            <v>-4.4709622376757352E-3</v>
          </cell>
          <cell r="DN277">
            <v>1.2866222112819514E-3</v>
          </cell>
          <cell r="DO277">
            <v>1.3617963506717956E-3</v>
          </cell>
          <cell r="DP277">
            <v>2.1109630460465212E-3</v>
          </cell>
          <cell r="DQ277">
            <v>1.2795187786522888E-3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26.300587119181767</v>
          </cell>
          <cell r="G278">
            <v>23.811175335731026</v>
          </cell>
          <cell r="H278">
            <v>19.873633431732003</v>
          </cell>
          <cell r="I278">
            <v>18.879924161731363</v>
          </cell>
          <cell r="J278">
            <v>20.761517868642667</v>
          </cell>
          <cell r="K278">
            <v>22.554023423527141</v>
          </cell>
          <cell r="L278">
            <v>52.280958002545553</v>
          </cell>
          <cell r="M278">
            <v>36.06839626582191</v>
          </cell>
          <cell r="N278">
            <v>27.563677033957653</v>
          </cell>
          <cell r="O278">
            <v>23.799215376661998</v>
          </cell>
          <cell r="P278">
            <v>33.15685400727611</v>
          </cell>
          <cell r="Q278">
            <v>61.287182489026947</v>
          </cell>
          <cell r="R278">
            <v>32.294710053859745</v>
          </cell>
          <cell r="S278">
            <v>27.411202330321995</v>
          </cell>
          <cell r="T278">
            <v>23.473558934215752</v>
          </cell>
          <cell r="U278">
            <v>22.078972411193494</v>
          </cell>
          <cell r="V278">
            <v>20.443234701346427</v>
          </cell>
          <cell r="W278">
            <v>23.454140209749614</v>
          </cell>
          <cell r="X278">
            <v>24.854352002626783</v>
          </cell>
          <cell r="Y278">
            <v>55.568683891813436</v>
          </cell>
          <cell r="Z278">
            <v>42.841460074737647</v>
          </cell>
          <cell r="AA278">
            <v>32.201643983931604</v>
          </cell>
          <cell r="AB278">
            <v>26.795541349452744</v>
          </cell>
          <cell r="AC278">
            <v>27.736407486444872</v>
          </cell>
          <cell r="AD278">
            <v>72.542562655742785</v>
          </cell>
          <cell r="AE278">
            <v>2.6333498197135867</v>
          </cell>
          <cell r="AF278">
            <v>-1.8235573891819308</v>
          </cell>
          <cell r="AG278">
            <v>2.6499788042531249</v>
          </cell>
          <cell r="AH278">
            <v>8.6006489954835548</v>
          </cell>
          <cell r="AI278">
            <v>8.2468144319914369</v>
          </cell>
          <cell r="AJ278">
            <v>8.4836801021350432</v>
          </cell>
          <cell r="AK278">
            <v>6.2640421796441128</v>
          </cell>
          <cell r="AL278">
            <v>0.47883072016809453</v>
          </cell>
          <cell r="AM278">
            <v>4.8800092540136211</v>
          </cell>
          <cell r="AN278">
            <v>-4.8363988055458194</v>
          </cell>
          <cell r="AO278">
            <v>-4.250222118925528</v>
          </cell>
          <cell r="AP278">
            <v>-5.3798915268556797</v>
          </cell>
          <cell r="AQ278">
            <v>-4.1119949044878874</v>
          </cell>
          <cell r="AR278">
            <v>2.9289226761189671</v>
          </cell>
          <cell r="AS278">
            <v>-1.3387149589344951</v>
          </cell>
          <cell r="AT278">
            <v>2.2326608664701886</v>
          </cell>
          <cell r="AU278">
            <v>8.8907052327215723</v>
          </cell>
          <cell r="AV278">
            <v>8.3427282771869091</v>
          </cell>
          <cell r="AW278">
            <v>7.6138898639500558</v>
          </cell>
          <cell r="AX278">
            <v>7.6370644286620513</v>
          </cell>
          <cell r="AY278">
            <v>-0.22753118246805076</v>
          </cell>
          <cell r="AZ278">
            <v>5.7681788724715712</v>
          </cell>
          <cell r="BA278">
            <v>-4.5883470366760504</v>
          </cell>
          <cell r="BB278">
            <v>-3.0499876805892092</v>
          </cell>
          <cell r="BC278">
            <v>-4.5322592404308031</v>
          </cell>
          <cell r="BD278">
            <v>-3.7802525979721073</v>
          </cell>
          <cell r="BE278">
            <v>3.0369550297339485</v>
          </cell>
          <cell r="BF278">
            <v>-0.95770937158300495</v>
          </cell>
          <cell r="BG278">
            <v>3.1414971125099203</v>
          </cell>
          <cell r="BH278">
            <v>10.233274645308535</v>
          </cell>
          <cell r="BI278">
            <v>9.442625447277063</v>
          </cell>
          <cell r="BJ278">
            <v>9.2634596384989596</v>
          </cell>
          <cell r="BK278">
            <v>7.2617870949214645</v>
          </cell>
          <cell r="BL278">
            <v>-0.15408764362537331</v>
          </cell>
          <cell r="BM278">
            <v>5.4431828220266798</v>
          </cell>
          <cell r="BN278">
            <v>-5.1036804907480109</v>
          </cell>
          <cell r="BO278">
            <v>-3.6219971813746117</v>
          </cell>
          <cell r="BP278">
            <v>-8.3065325936731504</v>
          </cell>
          <cell r="BQ278">
            <v>-3.8517937488782312</v>
          </cell>
          <cell r="BR278">
            <v>-1.7046266906520589</v>
          </cell>
          <cell r="BS278">
            <v>-5.8683719522964353</v>
          </cell>
          <cell r="BT278">
            <v>-0.19760692308228409</v>
          </cell>
          <cell r="BU278">
            <v>6.23442763267008</v>
          </cell>
          <cell r="BV278">
            <v>4.4603785390340747</v>
          </cell>
          <cell r="BW278">
            <v>5.1490859888587455</v>
          </cell>
          <cell r="BX278">
            <v>1.8482086062687582</v>
          </cell>
          <cell r="BY278">
            <v>-4.0406195014922117</v>
          </cell>
          <cell r="BZ278">
            <v>2.1704251441588722</v>
          </cell>
          <cell r="CA278">
            <v>-11.955420344340244</v>
          </cell>
          <cell r="CB278">
            <v>-9.2034134357327737</v>
          </cell>
          <cell r="CC278">
            <v>-14.852215869426765</v>
          </cell>
          <cell r="CD278">
            <v>-8.2899456112948435</v>
          </cell>
          <cell r="CE278">
            <v>-1.1011347309461381</v>
          </cell>
          <cell r="CF278">
            <v>-6.1282629006987186</v>
          </cell>
          <cell r="CG278">
            <v>-0.83762115372757495</v>
          </cell>
          <cell r="CH278">
            <v>6.5646598434983785</v>
          </cell>
          <cell r="CI278">
            <v>4.1188169354575512</v>
          </cell>
          <cell r="CJ278">
            <v>5.9401735711167625</v>
          </cell>
          <cell r="CK278">
            <v>1.8440133388931632</v>
          </cell>
          <cell r="CL278">
            <v>-3.6065733798493467</v>
          </cell>
          <cell r="CM278">
            <v>3.2214171944546637</v>
          </cell>
          <cell r="CN278">
            <v>-10.492659525383525</v>
          </cell>
          <cell r="CO278">
            <v>-6.4264516918633587</v>
          </cell>
          <cell r="CP278">
            <v>-14.162767109450566</v>
          </cell>
          <cell r="CQ278">
            <v>-7.9281869464698866</v>
          </cell>
          <cell r="CR278">
            <v>1.1167723587749092</v>
          </cell>
          <cell r="CS278">
            <v>-5.5728029475971983</v>
          </cell>
          <cell r="CT278">
            <v>-1.9165263744949255</v>
          </cell>
          <cell r="CU278">
            <v>7.2398303167583142</v>
          </cell>
          <cell r="CV278">
            <v>4.0176197411099874</v>
          </cell>
          <cell r="CW278">
            <v>6.517823291007943</v>
          </cell>
          <cell r="CX278">
            <v>6.548549829318782</v>
          </cell>
          <cell r="CY278">
            <v>1.2585492299192449</v>
          </cell>
          <cell r="CZ278">
            <v>6.1188749705847041</v>
          </cell>
          <cell r="DA278">
            <v>-6.339006531501286</v>
          </cell>
          <cell r="DB278">
            <v>-3.4288084285383453</v>
          </cell>
          <cell r="DC278">
            <v>-10.854710950167284</v>
          </cell>
          <cell r="DD278">
            <v>-9.7185696094463179</v>
          </cell>
          <cell r="DE278">
            <v>3.5462725327550482</v>
          </cell>
          <cell r="DF278">
            <v>-4.6557745813169955</v>
          </cell>
          <cell r="DG278">
            <v>0.50094263263599093</v>
          </cell>
          <cell r="DH278">
            <v>7.3180118496617572</v>
          </cell>
          <cell r="DI278">
            <v>7.7055987944627145</v>
          </cell>
          <cell r="DJ278">
            <v>8.0632861701519101</v>
          </cell>
          <cell r="DK278">
            <v>7.6795857114801702</v>
          </cell>
          <cell r="DL278">
            <v>7.0146580795108617</v>
          </cell>
          <cell r="DM278">
            <v>8.9367955554209111</v>
          </cell>
          <cell r="DN278">
            <v>-2.5373751607001154</v>
          </cell>
          <cell r="DO278">
            <v>-3.2537208624958627</v>
          </cell>
          <cell r="DP278">
            <v>-7.8128721970446264</v>
          </cell>
          <cell r="DQ278">
            <v>-6.809553805149001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5">
          <cell r="F315">
            <v>19.202000000001135</v>
          </cell>
          <cell r="G315">
            <v>66.938000000001921</v>
          </cell>
          <cell r="H315">
            <v>37.533999999999651</v>
          </cell>
          <cell r="I315">
            <v>38.906000000002678</v>
          </cell>
          <cell r="J315">
            <v>59.468999999997322</v>
          </cell>
          <cell r="K315">
            <v>57.220000000001164</v>
          </cell>
          <cell r="L315">
            <v>-11.695999999996275</v>
          </cell>
          <cell r="M315">
            <v>23.80000000000291</v>
          </cell>
          <cell r="N315">
            <v>2.1650000000008731</v>
          </cell>
          <cell r="O315">
            <v>0</v>
          </cell>
          <cell r="P315">
            <v>95.155999999995402</v>
          </cell>
          <cell r="Q315">
            <v>25.698999999993248</v>
          </cell>
          <cell r="R315">
            <v>363.28599999984726</v>
          </cell>
          <cell r="S315">
            <v>4.4179999999978463</v>
          </cell>
          <cell r="T315">
            <v>55.51299999999901</v>
          </cell>
          <cell r="U315">
            <v>23.697000000000116</v>
          </cell>
          <cell r="V315">
            <v>62.281999999999243</v>
          </cell>
          <cell r="W315">
            <v>43.182999999997264</v>
          </cell>
          <cell r="X315">
            <v>46.824000000000524</v>
          </cell>
          <cell r="Y315">
            <v>3.75</v>
          </cell>
          <cell r="Z315">
            <v>51.400000000001455</v>
          </cell>
          <cell r="AA315">
            <v>73.533000000003085</v>
          </cell>
          <cell r="AB315">
            <v>6.0149999999994179</v>
          </cell>
          <cell r="AC315">
            <v>32.081999999994878</v>
          </cell>
          <cell r="AD315">
            <v>-39.411000000000058</v>
          </cell>
          <cell r="AE315">
            <v>479.45700000005309</v>
          </cell>
          <cell r="AF315">
            <v>22.751999999996769</v>
          </cell>
          <cell r="AG315">
            <v>48.217000000000553</v>
          </cell>
          <cell r="AH315">
            <v>27.516999999999825</v>
          </cell>
          <cell r="AI315">
            <v>39.959999999999127</v>
          </cell>
          <cell r="AJ315">
            <v>50.437000000005355</v>
          </cell>
          <cell r="AK315">
            <v>72.546999999998661</v>
          </cell>
          <cell r="AL315">
            <v>19.387000000002445</v>
          </cell>
          <cell r="AM315">
            <v>53.635000000002037</v>
          </cell>
          <cell r="AN315">
            <v>55.315999999998894</v>
          </cell>
          <cell r="AO315">
            <v>2.9919999999983702</v>
          </cell>
          <cell r="AP315">
            <v>60.38799999999901</v>
          </cell>
          <cell r="AQ315">
            <v>26.30899999999383</v>
          </cell>
          <cell r="AR315">
            <v>424.61100000003353</v>
          </cell>
          <cell r="AS315">
            <v>35.608000000000175</v>
          </cell>
          <cell r="AT315">
            <v>41.070999999999913</v>
          </cell>
          <cell r="AU315">
            <v>17.044999999998254</v>
          </cell>
          <cell r="AV315">
            <v>44.819999999992433</v>
          </cell>
          <cell r="AW315">
            <v>25.789000000004307</v>
          </cell>
          <cell r="AX315">
            <v>39.525999999998021</v>
          </cell>
          <cell r="AY315">
            <v>11.265999999995984</v>
          </cell>
          <cell r="AZ315">
            <v>51.266999999999825</v>
          </cell>
          <cell r="BA315">
            <v>76.417999999997846</v>
          </cell>
          <cell r="BB315">
            <v>3.6409999999959837</v>
          </cell>
          <cell r="BC315">
            <v>48.069999999999709</v>
          </cell>
          <cell r="BD315">
            <v>30.089999999996508</v>
          </cell>
          <cell r="BE315">
            <v>608.69099999999162</v>
          </cell>
          <cell r="BF315">
            <v>27.712999999999738</v>
          </cell>
          <cell r="BG315">
            <v>30.458999999998923</v>
          </cell>
          <cell r="BH315">
            <v>31.97899999999936</v>
          </cell>
          <cell r="BI315">
            <v>67.252000000000407</v>
          </cell>
          <cell r="BJ315">
            <v>140.81700000000274</v>
          </cell>
          <cell r="BK315">
            <v>60.826000000000931</v>
          </cell>
          <cell r="BL315">
            <v>4.944999999999709</v>
          </cell>
          <cell r="BM315">
            <v>63.504000000000815</v>
          </cell>
          <cell r="BN315">
            <v>71.453000000001339</v>
          </cell>
          <cell r="BO315">
            <v>8.1680000000051223</v>
          </cell>
          <cell r="BP315">
            <v>42.344000000004598</v>
          </cell>
          <cell r="BQ315">
            <v>59.230999999999767</v>
          </cell>
          <cell r="BR315">
            <v>343.47299999999814</v>
          </cell>
          <cell r="BS315">
            <v>0</v>
          </cell>
          <cell r="BT315">
            <v>25.787000000000262</v>
          </cell>
          <cell r="BU315">
            <v>64.797000000002299</v>
          </cell>
          <cell r="BV315">
            <v>93.090000000003783</v>
          </cell>
          <cell r="BW315">
            <v>19.323999999993248</v>
          </cell>
          <cell r="BX315">
            <v>20.679000000003725</v>
          </cell>
          <cell r="BY315">
            <v>3.7739999999976135</v>
          </cell>
          <cell r="BZ315">
            <v>4.2000000001280569E-2</v>
          </cell>
          <cell r="CA315">
            <v>44.352999999995518</v>
          </cell>
          <cell r="CB315">
            <v>11.827999999994063</v>
          </cell>
          <cell r="CC315">
            <v>30.031000000002678</v>
          </cell>
          <cell r="CD315">
            <v>29.768000000003667</v>
          </cell>
          <cell r="CE315">
            <v>398.67800000018906</v>
          </cell>
          <cell r="CF315">
            <v>4.8550000000032014</v>
          </cell>
          <cell r="CG315">
            <v>45.809999999997672</v>
          </cell>
          <cell r="CH315">
            <v>107.25600000000122</v>
          </cell>
          <cell r="CI315">
            <v>98.190999999998894</v>
          </cell>
          <cell r="CJ315">
            <v>8.2459999999991851</v>
          </cell>
          <cell r="CK315">
            <v>18.586000000002969</v>
          </cell>
          <cell r="CL315">
            <v>14.072000000000116</v>
          </cell>
          <cell r="CM315">
            <v>13.50800000000163</v>
          </cell>
          <cell r="CN315">
            <v>41.590000000003783</v>
          </cell>
          <cell r="CO315">
            <v>2.9570000000021537</v>
          </cell>
          <cell r="CP315">
            <v>26.733000000000175</v>
          </cell>
          <cell r="CQ315">
            <v>16.874000000003434</v>
          </cell>
          <cell r="CR315">
            <v>610.68599999998696</v>
          </cell>
          <cell r="CS315">
            <v>17.062000000001717</v>
          </cell>
          <cell r="CT315">
            <v>36.870000000002619</v>
          </cell>
          <cell r="CU315">
            <v>104.94499999999971</v>
          </cell>
          <cell r="CV315">
            <v>261.30799999999726</v>
          </cell>
          <cell r="CW315">
            <v>0</v>
          </cell>
          <cell r="CX315">
            <v>26.995999999999185</v>
          </cell>
          <cell r="CY315">
            <v>3.7639999999955762</v>
          </cell>
          <cell r="CZ315">
            <v>10.489999999997963</v>
          </cell>
          <cell r="DA315">
            <v>37.461000000002969</v>
          </cell>
          <cell r="DB315">
            <v>11.639999999999418</v>
          </cell>
          <cell r="DC315">
            <v>69.567999999999302</v>
          </cell>
          <cell r="DD315">
            <v>30.581999999994878</v>
          </cell>
          <cell r="DE315">
            <v>366.2170000000624</v>
          </cell>
          <cell r="DF315">
            <v>8.9660000000003492</v>
          </cell>
          <cell r="DG315">
            <v>14.480999999999767</v>
          </cell>
          <cell r="DH315">
            <v>66.488999999997759</v>
          </cell>
          <cell r="DI315">
            <v>-1.282999999999447</v>
          </cell>
          <cell r="DJ315">
            <v>17.489999999997963</v>
          </cell>
          <cell r="DK315">
            <v>40.807000000000698</v>
          </cell>
          <cell r="DL315">
            <v>2.5</v>
          </cell>
          <cell r="DM315">
            <v>1.8440000000045984</v>
          </cell>
          <cell r="DN315">
            <v>78.891999999999825</v>
          </cell>
          <cell r="DO315">
            <v>45.109999999993306</v>
          </cell>
          <cell r="DP315">
            <v>51.966000000000349</v>
          </cell>
          <cell r="DQ315">
            <v>38.955000000001746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40.940000000002328</v>
          </cell>
          <cell r="G316">
            <v>33.779999999998836</v>
          </cell>
          <cell r="H316">
            <v>14.716000000000349</v>
          </cell>
          <cell r="I316">
            <v>90.343999999997322</v>
          </cell>
          <cell r="J316">
            <v>16.578000000001339</v>
          </cell>
          <cell r="K316">
            <v>32.875</v>
          </cell>
          <cell r="L316">
            <v>16.819999999992433</v>
          </cell>
          <cell r="M316">
            <v>36.630000000004657</v>
          </cell>
          <cell r="N316">
            <v>164.82800000000861</v>
          </cell>
          <cell r="O316">
            <v>115.69400000000314</v>
          </cell>
          <cell r="P316">
            <v>54.569999999977881</v>
          </cell>
          <cell r="Q316">
            <v>-459.68499999999767</v>
          </cell>
          <cell r="R316">
            <v>631.6929999999702</v>
          </cell>
          <cell r="S316">
            <v>74.910000000003492</v>
          </cell>
          <cell r="T316">
            <v>57.279999999998836</v>
          </cell>
          <cell r="U316">
            <v>21.229999999995925</v>
          </cell>
          <cell r="V316">
            <v>41.379999999990105</v>
          </cell>
          <cell r="W316">
            <v>38.364000000001397</v>
          </cell>
          <cell r="X316">
            <v>54.365000000005239</v>
          </cell>
          <cell r="Y316">
            <v>77.610000000000582</v>
          </cell>
          <cell r="Z316">
            <v>71.275000000008731</v>
          </cell>
          <cell r="AA316">
            <v>116.77400000000489</v>
          </cell>
          <cell r="AB316">
            <v>121.32500000001164</v>
          </cell>
          <cell r="AC316">
            <v>32.039999999979045</v>
          </cell>
          <cell r="AD316">
            <v>-74.860000000000582</v>
          </cell>
          <cell r="AE316">
            <v>1117.0039999999572</v>
          </cell>
          <cell r="AF316">
            <v>42.040000000008149</v>
          </cell>
          <cell r="AG316">
            <v>58.474999999991269</v>
          </cell>
          <cell r="AH316">
            <v>40.310000000012224</v>
          </cell>
          <cell r="AI316">
            <v>59.479999999995925</v>
          </cell>
          <cell r="AJ316">
            <v>10.152000000001863</v>
          </cell>
          <cell r="AK316">
            <v>53.160000000003492</v>
          </cell>
          <cell r="AL316">
            <v>67.529999999998836</v>
          </cell>
          <cell r="AM316">
            <v>140.69000000000233</v>
          </cell>
          <cell r="AN316">
            <v>440.08000000000175</v>
          </cell>
          <cell r="AO316">
            <v>144.73599999998987</v>
          </cell>
          <cell r="AP316">
            <v>27.625</v>
          </cell>
          <cell r="AQ316">
            <v>32.726000000009662</v>
          </cell>
          <cell r="AR316">
            <v>1101.410000000149</v>
          </cell>
          <cell r="AS316">
            <v>70.870000000009895</v>
          </cell>
          <cell r="AT316">
            <v>41.923999999999069</v>
          </cell>
          <cell r="AU316">
            <v>50.402999999998428</v>
          </cell>
          <cell r="AV316">
            <v>123.3700000000099</v>
          </cell>
          <cell r="AW316">
            <v>13.073000000003958</v>
          </cell>
          <cell r="AX316">
            <v>30.444999999992433</v>
          </cell>
          <cell r="AY316">
            <v>153.1140000000014</v>
          </cell>
          <cell r="AZ316">
            <v>191.91000000000349</v>
          </cell>
          <cell r="BA316">
            <v>153.14099999999598</v>
          </cell>
          <cell r="BB316">
            <v>145.78600000000733</v>
          </cell>
          <cell r="BC316">
            <v>121.37400000001071</v>
          </cell>
          <cell r="BD316">
            <v>6</v>
          </cell>
          <cell r="BE316">
            <v>586.10999999986961</v>
          </cell>
          <cell r="BF316">
            <v>84.315000000002328</v>
          </cell>
          <cell r="BG316">
            <v>56.194999999992433</v>
          </cell>
          <cell r="BH316">
            <v>4.5299999999988358</v>
          </cell>
          <cell r="BI316">
            <v>-70.040000000008149</v>
          </cell>
          <cell r="BJ316">
            <v>17.180000000000291</v>
          </cell>
          <cell r="BK316">
            <v>30.570999999996275</v>
          </cell>
          <cell r="BL316">
            <v>83.085000000006403</v>
          </cell>
          <cell r="BM316">
            <v>232.22400000000198</v>
          </cell>
          <cell r="BN316">
            <v>180.71899999999732</v>
          </cell>
          <cell r="BO316">
            <v>-65.445000000006985</v>
          </cell>
          <cell r="BP316">
            <v>19.440000000002328</v>
          </cell>
          <cell r="BQ316">
            <v>13.336000000010245</v>
          </cell>
          <cell r="BR316">
            <v>649.09899999992922</v>
          </cell>
          <cell r="BS316">
            <v>148.56999999999243</v>
          </cell>
          <cell r="BT316">
            <v>61.069999999992433</v>
          </cell>
          <cell r="BU316">
            <v>88.770000000004075</v>
          </cell>
          <cell r="BV316">
            <v>107.85499999999593</v>
          </cell>
          <cell r="BW316">
            <v>20.17500000000291</v>
          </cell>
          <cell r="BX316">
            <v>9</v>
          </cell>
          <cell r="BY316">
            <v>275.39800000000105</v>
          </cell>
          <cell r="BZ316">
            <v>123.39600000000792</v>
          </cell>
          <cell r="CA316">
            <v>-173.95500000000175</v>
          </cell>
          <cell r="CB316">
            <v>-31.320000000006985</v>
          </cell>
          <cell r="CC316">
            <v>-13.459999999991851</v>
          </cell>
          <cell r="CD316">
            <v>33.600000000005821</v>
          </cell>
          <cell r="CE316">
            <v>1062.8239999997895</v>
          </cell>
          <cell r="CF316">
            <v>-9.8699999999953434</v>
          </cell>
          <cell r="CG316">
            <v>56.19999999999709</v>
          </cell>
          <cell r="CH316">
            <v>80.790000000008149</v>
          </cell>
          <cell r="CI316">
            <v>74.820000000006985</v>
          </cell>
          <cell r="CJ316">
            <v>45.930000000000291</v>
          </cell>
          <cell r="CK316">
            <v>11.039999999993597</v>
          </cell>
          <cell r="CL316">
            <v>113.33999999999651</v>
          </cell>
          <cell r="CM316">
            <v>107.45499999998719</v>
          </cell>
          <cell r="CN316">
            <v>585.26900000000023</v>
          </cell>
          <cell r="CO316">
            <v>179.0399999999936</v>
          </cell>
          <cell r="CP316">
            <v>-194.17999999999302</v>
          </cell>
          <cell r="CQ316">
            <v>12.990000000005239</v>
          </cell>
          <cell r="CR316">
            <v>877.80099999997765</v>
          </cell>
          <cell r="CS316">
            <v>52.529999999998836</v>
          </cell>
          <cell r="CT316">
            <v>46.360000000000582</v>
          </cell>
          <cell r="CU316">
            <v>66.889999999999418</v>
          </cell>
          <cell r="CV316">
            <v>124.4600000000064</v>
          </cell>
          <cell r="CW316">
            <v>51.840000000003783</v>
          </cell>
          <cell r="CX316">
            <v>40.406000000002678</v>
          </cell>
          <cell r="CY316">
            <v>40.125</v>
          </cell>
          <cell r="CZ316">
            <v>147.67999999999302</v>
          </cell>
          <cell r="DA316">
            <v>124.58999999999651</v>
          </cell>
          <cell r="DB316">
            <v>175.13000000000466</v>
          </cell>
          <cell r="DC316">
            <v>1.0000000009313226E-2</v>
          </cell>
          <cell r="DD316">
            <v>7.7799999999988358</v>
          </cell>
          <cell r="DE316">
            <v>1218.0049999998882</v>
          </cell>
          <cell r="DF316">
            <v>25.514999999999418</v>
          </cell>
          <cell r="DG316">
            <v>62.410000000003492</v>
          </cell>
          <cell r="DH316">
            <v>52.039999999993597</v>
          </cell>
          <cell r="DI316">
            <v>140.45999999999185</v>
          </cell>
          <cell r="DJ316">
            <v>20.762000000002445</v>
          </cell>
          <cell r="DK316">
            <v>46.220000000001164</v>
          </cell>
          <cell r="DL316">
            <v>190.50400000000081</v>
          </cell>
          <cell r="DM316">
            <v>164.86000000000058</v>
          </cell>
          <cell r="DN316">
            <v>320.82300000000396</v>
          </cell>
          <cell r="DO316">
            <v>159.77599999999802</v>
          </cell>
          <cell r="DP316">
            <v>14.970000000001164</v>
          </cell>
          <cell r="DQ316">
            <v>19.665000000008149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8.625</v>
          </cell>
          <cell r="G317">
            <v>18.196000000003551</v>
          </cell>
          <cell r="H317">
            <v>28.919999999998254</v>
          </cell>
          <cell r="I317">
            <v>18.050999999999476</v>
          </cell>
          <cell r="J317">
            <v>15.641000000000531</v>
          </cell>
          <cell r="K317">
            <v>25.644999999996799</v>
          </cell>
          <cell r="L317">
            <v>-54.620000000024447</v>
          </cell>
          <cell r="M317">
            <v>141.59399999999732</v>
          </cell>
          <cell r="N317">
            <v>6.569999999992433</v>
          </cell>
          <cell r="O317">
            <v>16.059999999997672</v>
          </cell>
          <cell r="P317">
            <v>2.5190000000002328</v>
          </cell>
          <cell r="Q317">
            <v>-2011.8399999999965</v>
          </cell>
          <cell r="R317">
            <v>138.01179999986198</v>
          </cell>
          <cell r="S317">
            <v>5.6090000000003783</v>
          </cell>
          <cell r="T317">
            <v>15.493000000002212</v>
          </cell>
          <cell r="U317">
            <v>13.086000000002969</v>
          </cell>
          <cell r="V317">
            <v>84.75800000000163</v>
          </cell>
          <cell r="W317">
            <v>24.182800000000043</v>
          </cell>
          <cell r="X317">
            <v>19.10399999999936</v>
          </cell>
          <cell r="Y317">
            <v>-0.86000000001513399</v>
          </cell>
          <cell r="Z317">
            <v>108.62400000000343</v>
          </cell>
          <cell r="AA317">
            <v>0.58000000000174623</v>
          </cell>
          <cell r="AB317">
            <v>49.745999999999185</v>
          </cell>
          <cell r="AC317">
            <v>18.059000000001106</v>
          </cell>
          <cell r="AD317">
            <v>-200.37000000002445</v>
          </cell>
          <cell r="AE317">
            <v>-8759.721000000136</v>
          </cell>
          <cell r="AF317">
            <v>-953.97999999999593</v>
          </cell>
          <cell r="AG317">
            <v>-645.08600000001024</v>
          </cell>
          <cell r="AH317">
            <v>-114.82800000000134</v>
          </cell>
          <cell r="AI317">
            <v>-327.07700000000477</v>
          </cell>
          <cell r="AJ317">
            <v>-87.136000000000422</v>
          </cell>
          <cell r="AK317">
            <v>-480.02000000000407</v>
          </cell>
          <cell r="AL317">
            <v>-788.56000000005588</v>
          </cell>
          <cell r="AM317">
            <v>-217.26400000000285</v>
          </cell>
          <cell r="AN317">
            <v>-1808.1200000000244</v>
          </cell>
          <cell r="AO317">
            <v>-1647.7099999999919</v>
          </cell>
          <cell r="AP317">
            <v>-1050.0400000000081</v>
          </cell>
          <cell r="AQ317">
            <v>-639.89999999999418</v>
          </cell>
          <cell r="AR317">
            <v>-8808.6180000002496</v>
          </cell>
          <cell r="AS317">
            <v>-933.96500000000378</v>
          </cell>
          <cell r="AT317">
            <v>-594.74500000000262</v>
          </cell>
          <cell r="AU317">
            <v>-65.172000000002299</v>
          </cell>
          <cell r="AV317">
            <v>-225.47299999999814</v>
          </cell>
          <cell r="AW317">
            <v>-146.57799999999952</v>
          </cell>
          <cell r="AX317">
            <v>-532.68999999999505</v>
          </cell>
          <cell r="AY317">
            <v>-871.86999999999534</v>
          </cell>
          <cell r="AZ317">
            <v>-197.40999999999622</v>
          </cell>
          <cell r="BA317">
            <v>-1887.7000000000116</v>
          </cell>
          <cell r="BB317">
            <v>-1680.0499999999884</v>
          </cell>
          <cell r="BC317">
            <v>-1051.1849999999977</v>
          </cell>
          <cell r="BD317">
            <v>-621.78000000002794</v>
          </cell>
          <cell r="BE317">
            <v>-9583.7564000000712</v>
          </cell>
          <cell r="BF317">
            <v>-928.96500000000378</v>
          </cell>
          <cell r="BG317">
            <v>-578.92200000000594</v>
          </cell>
          <cell r="BH317">
            <v>-125.95699999999488</v>
          </cell>
          <cell r="BI317">
            <v>-731.375</v>
          </cell>
          <cell r="BJ317">
            <v>-97.933399999999892</v>
          </cell>
          <cell r="BK317">
            <v>-589.7699999999968</v>
          </cell>
          <cell r="BL317">
            <v>-846.20000000001164</v>
          </cell>
          <cell r="BM317">
            <v>-275.43400000000111</v>
          </cell>
          <cell r="BN317">
            <v>-1914.2399999999907</v>
          </cell>
          <cell r="BO317">
            <v>-1670.0300000000279</v>
          </cell>
          <cell r="BP317">
            <v>-1154.929999999993</v>
          </cell>
          <cell r="BQ317">
            <v>-670</v>
          </cell>
          <cell r="BR317">
            <v>-13249.342999999644</v>
          </cell>
          <cell r="BS317">
            <v>-911.97499999999854</v>
          </cell>
          <cell r="BT317">
            <v>-795.38999999999942</v>
          </cell>
          <cell r="BU317">
            <v>-814.46099999999569</v>
          </cell>
          <cell r="BV317">
            <v>-980.91000000000349</v>
          </cell>
          <cell r="BW317">
            <v>-859.43700000000536</v>
          </cell>
          <cell r="BX317">
            <v>-1212.7400000000052</v>
          </cell>
          <cell r="BY317">
            <v>-1238.0999999999767</v>
          </cell>
          <cell r="BZ317">
            <v>-588.27999999999884</v>
          </cell>
          <cell r="CA317">
            <v>-1969.8399999999965</v>
          </cell>
          <cell r="CB317">
            <v>-1817.390000000014</v>
          </cell>
          <cell r="CC317">
            <v>-1275.2200000000012</v>
          </cell>
          <cell r="CD317">
            <v>-785.59999999997672</v>
          </cell>
          <cell r="CE317">
            <v>-12759.309000000358</v>
          </cell>
          <cell r="CF317">
            <v>-926.5</v>
          </cell>
          <cell r="CG317">
            <v>-876.3640000000014</v>
          </cell>
          <cell r="CH317">
            <v>-749.62599999999657</v>
          </cell>
          <cell r="CI317">
            <v>-776.88000000000466</v>
          </cell>
          <cell r="CJ317">
            <v>-642.01199999999517</v>
          </cell>
          <cell r="CK317">
            <v>-1220.1350000000093</v>
          </cell>
          <cell r="CL317">
            <v>-1255.2400000000489</v>
          </cell>
          <cell r="CM317">
            <v>-520.65199999999459</v>
          </cell>
          <cell r="CN317">
            <v>-1957.9100000000035</v>
          </cell>
          <cell r="CO317">
            <v>-1799.359999999986</v>
          </cell>
          <cell r="CP317">
            <v>-1278.7099999999919</v>
          </cell>
          <cell r="CQ317">
            <v>-755.9199999999837</v>
          </cell>
          <cell r="CR317">
            <v>-11733.084999999963</v>
          </cell>
          <cell r="CS317">
            <v>-995.33999999999651</v>
          </cell>
          <cell r="CT317">
            <v>-852.55599999999686</v>
          </cell>
          <cell r="CU317">
            <v>-724.24400000000605</v>
          </cell>
          <cell r="CV317">
            <v>-1290.7799999999988</v>
          </cell>
          <cell r="CW317">
            <v>-824.44999999999709</v>
          </cell>
          <cell r="CX317">
            <v>-821.7549999999901</v>
          </cell>
          <cell r="CY317">
            <v>-889.89999999996508</v>
          </cell>
          <cell r="CZ317">
            <v>-380.02999999999884</v>
          </cell>
          <cell r="DA317">
            <v>-1741.6600000000035</v>
          </cell>
          <cell r="DB317">
            <v>-1292.2399999999907</v>
          </cell>
          <cell r="DC317">
            <v>-1141.3099999999977</v>
          </cell>
          <cell r="DD317">
            <v>-778.81999999994878</v>
          </cell>
          <cell r="DE317">
            <v>-9849.4820000000764</v>
          </cell>
          <cell r="DF317">
            <v>-925.11000000000058</v>
          </cell>
          <cell r="DG317">
            <v>-689.61500000000524</v>
          </cell>
          <cell r="DH317">
            <v>-530.19400000000314</v>
          </cell>
          <cell r="DI317">
            <v>-845.36999999999534</v>
          </cell>
          <cell r="DJ317">
            <v>-356.89099999999598</v>
          </cell>
          <cell r="DK317">
            <v>-713.86600000000908</v>
          </cell>
          <cell r="DL317">
            <v>-709.98000000003958</v>
          </cell>
          <cell r="DM317">
            <v>-206.03600000000006</v>
          </cell>
          <cell r="DN317">
            <v>-1650.390000000014</v>
          </cell>
          <cell r="DO317">
            <v>-1479.8999999999942</v>
          </cell>
          <cell r="DP317">
            <v>-1025.75</v>
          </cell>
          <cell r="DQ317">
            <v>-716.38000000000466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53.653999999994994</v>
          </cell>
          <cell r="G318">
            <v>72.754000000000815</v>
          </cell>
          <cell r="H318">
            <v>31.067000000010012</v>
          </cell>
          <cell r="I318">
            <v>37.461999999999534</v>
          </cell>
          <cell r="J318">
            <v>39.775000000008731</v>
          </cell>
          <cell r="K318">
            <v>17.739999999990687</v>
          </cell>
          <cell r="L318">
            <v>10.668000000005122</v>
          </cell>
          <cell r="M318">
            <v>8.6539999999949941</v>
          </cell>
          <cell r="N318">
            <v>114.90600000001723</v>
          </cell>
          <cell r="O318">
            <v>117.57199999998556</v>
          </cell>
          <cell r="P318">
            <v>170.68499999999767</v>
          </cell>
          <cell r="Q318">
            <v>-431.98999999999069</v>
          </cell>
          <cell r="R318">
            <v>746.21599999978207</v>
          </cell>
          <cell r="S318">
            <v>53.206000000005588</v>
          </cell>
          <cell r="T318">
            <v>46.158999999999651</v>
          </cell>
          <cell r="U318">
            <v>38.432999999997264</v>
          </cell>
          <cell r="V318">
            <v>45.527000000001863</v>
          </cell>
          <cell r="W318">
            <v>57.668999999994412</v>
          </cell>
          <cell r="X318">
            <v>8.0289999999949941</v>
          </cell>
          <cell r="Y318">
            <v>16.202999999994063</v>
          </cell>
          <cell r="Z318">
            <v>92.997999999992317</v>
          </cell>
          <cell r="AA318">
            <v>184.03399999999965</v>
          </cell>
          <cell r="AB318">
            <v>220.37299999999232</v>
          </cell>
          <cell r="AC318">
            <v>16.144999999989523</v>
          </cell>
          <cell r="AD318">
            <v>-32.559999999997672</v>
          </cell>
          <cell r="AE318">
            <v>933.92899999977089</v>
          </cell>
          <cell r="AF318">
            <v>97.001000000003842</v>
          </cell>
          <cell r="AG318">
            <v>94.069000000003143</v>
          </cell>
          <cell r="AH318">
            <v>30.682999999997264</v>
          </cell>
          <cell r="AI318">
            <v>58.555999999996857</v>
          </cell>
          <cell r="AJ318">
            <v>58.80800000000454</v>
          </cell>
          <cell r="AK318">
            <v>72.237999999997555</v>
          </cell>
          <cell r="AL318">
            <v>29.619999999995343</v>
          </cell>
          <cell r="AM318">
            <v>62.454999999987194</v>
          </cell>
          <cell r="AN318">
            <v>177.41400000000431</v>
          </cell>
          <cell r="AO318">
            <v>169.38299999997253</v>
          </cell>
          <cell r="AP318">
            <v>62.502000000007683</v>
          </cell>
          <cell r="AQ318">
            <v>21.199999999982538</v>
          </cell>
          <cell r="AR318">
            <v>770.0590000001248</v>
          </cell>
          <cell r="AS318">
            <v>66.889000000010128</v>
          </cell>
          <cell r="AT318">
            <v>-10.385000000009313</v>
          </cell>
          <cell r="AU318">
            <v>11.897000000004482</v>
          </cell>
          <cell r="AV318">
            <v>86.388999999995576</v>
          </cell>
          <cell r="AW318">
            <v>67.576000000000931</v>
          </cell>
          <cell r="AX318">
            <v>76.956000000005588</v>
          </cell>
          <cell r="AY318">
            <v>16.343999999997322</v>
          </cell>
          <cell r="AZ318">
            <v>13.731000000014319</v>
          </cell>
          <cell r="BA318">
            <v>222.13500000000931</v>
          </cell>
          <cell r="BB318">
            <v>165.08100000000559</v>
          </cell>
          <cell r="BC318">
            <v>49.706000000005588</v>
          </cell>
          <cell r="BD318">
            <v>3.7399999999906868</v>
          </cell>
          <cell r="BE318">
            <v>742.95699999993667</v>
          </cell>
          <cell r="BF318">
            <v>30.635999999998603</v>
          </cell>
          <cell r="BG318">
            <v>74.194000000003143</v>
          </cell>
          <cell r="BH318">
            <v>28.057000000000698</v>
          </cell>
          <cell r="BI318">
            <v>45.427999999999884</v>
          </cell>
          <cell r="BJ318">
            <v>60.531000000002678</v>
          </cell>
          <cell r="BK318">
            <v>27.664000000004307</v>
          </cell>
          <cell r="BL318">
            <v>5.228000000002794</v>
          </cell>
          <cell r="BM318">
            <v>105.02700000000186</v>
          </cell>
          <cell r="BN318">
            <v>177.8300000000163</v>
          </cell>
          <cell r="BO318">
            <v>115.20199999999022</v>
          </cell>
          <cell r="BP318">
            <v>43.440000000002328</v>
          </cell>
          <cell r="BQ318">
            <v>29.720000000001164</v>
          </cell>
          <cell r="BR318">
            <v>515.71300000022165</v>
          </cell>
          <cell r="BS318">
            <v>32.297999999995227</v>
          </cell>
          <cell r="BT318">
            <v>59.317999999999302</v>
          </cell>
          <cell r="BU318">
            <v>74.023999999997613</v>
          </cell>
          <cell r="BV318">
            <v>-45.720000000001164</v>
          </cell>
          <cell r="BW318">
            <v>47.494000000006054</v>
          </cell>
          <cell r="BX318">
            <v>23.836999999999534</v>
          </cell>
          <cell r="BY318">
            <v>25.975000000005821</v>
          </cell>
          <cell r="BZ318">
            <v>29.81699999999546</v>
          </cell>
          <cell r="CA318">
            <v>92.409000000014203</v>
          </cell>
          <cell r="CB318">
            <v>117.63000000000466</v>
          </cell>
          <cell r="CC318">
            <v>44.294999999998254</v>
          </cell>
          <cell r="CD318">
            <v>14.336000000010245</v>
          </cell>
          <cell r="CE318">
            <v>683.99199999985285</v>
          </cell>
          <cell r="CF318">
            <v>11.23399999999674</v>
          </cell>
          <cell r="CG318">
            <v>81.732000000003609</v>
          </cell>
          <cell r="CH318">
            <v>98.118999999998778</v>
          </cell>
          <cell r="CI318">
            <v>77.781000000002678</v>
          </cell>
          <cell r="CJ318">
            <v>33.576000000000931</v>
          </cell>
          <cell r="CK318">
            <v>10.039000000004307</v>
          </cell>
          <cell r="CL318">
            <v>20.480999999999767</v>
          </cell>
          <cell r="CM318">
            <v>32.756999999983236</v>
          </cell>
          <cell r="CN318">
            <v>127.77999999999884</v>
          </cell>
          <cell r="CO318">
            <v>149.31400000001304</v>
          </cell>
          <cell r="CP318">
            <v>32.864000000001397</v>
          </cell>
          <cell r="CQ318">
            <v>8.3150000000023283</v>
          </cell>
          <cell r="CR318">
            <v>521.41899999999441</v>
          </cell>
          <cell r="CS318">
            <v>21.261999999987893</v>
          </cell>
          <cell r="CT318">
            <v>42.796000000002095</v>
          </cell>
          <cell r="CU318">
            <v>56.928999999996449</v>
          </cell>
          <cell r="CV318">
            <v>116.08899999999994</v>
          </cell>
          <cell r="CW318">
            <v>39.927000000010594</v>
          </cell>
          <cell r="CX318">
            <v>52.362999999997555</v>
          </cell>
          <cell r="CY318">
            <v>26.028000000005704</v>
          </cell>
          <cell r="CZ318">
            <v>-12.227999999988242</v>
          </cell>
          <cell r="DA318">
            <v>122.20199999999022</v>
          </cell>
          <cell r="DB318">
            <v>44.914999999979045</v>
          </cell>
          <cell r="DC318">
            <v>0.44999999999708962</v>
          </cell>
          <cell r="DD318">
            <v>10.686000000016065</v>
          </cell>
          <cell r="DE318">
            <v>778.89500000001863</v>
          </cell>
          <cell r="DF318">
            <v>43.472999999998137</v>
          </cell>
          <cell r="DG318">
            <v>79.847999999998137</v>
          </cell>
          <cell r="DH318">
            <v>105.29099999999744</v>
          </cell>
          <cell r="DI318">
            <v>87.604999999995925</v>
          </cell>
          <cell r="DJ318">
            <v>67.877999999996973</v>
          </cell>
          <cell r="DK318">
            <v>30.747999999992317</v>
          </cell>
          <cell r="DL318">
            <v>17.876000000018394</v>
          </cell>
          <cell r="DM318">
            <v>41.964999999996508</v>
          </cell>
          <cell r="DN318">
            <v>162.97500000000582</v>
          </cell>
          <cell r="DO318">
            <v>93.447999999974854</v>
          </cell>
          <cell r="DP318">
            <v>40.067999999999302</v>
          </cell>
          <cell r="DQ318">
            <v>7.7200000000011642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0.72340000000076543</v>
          </cell>
          <cell r="H319">
            <v>2.8378999999995358</v>
          </cell>
          <cell r="I319">
            <v>0.94920000000001892</v>
          </cell>
          <cell r="J319">
            <v>0</v>
          </cell>
          <cell r="K319">
            <v>4.6769999999996799</v>
          </cell>
          <cell r="L319">
            <v>4.8586000000004788</v>
          </cell>
          <cell r="M319">
            <v>15.548499999999876</v>
          </cell>
          <cell r="N319">
            <v>32.086999999999534</v>
          </cell>
          <cell r="O319">
            <v>0</v>
          </cell>
          <cell r="P319">
            <v>10.799600000000282</v>
          </cell>
          <cell r="Q319">
            <v>0</v>
          </cell>
          <cell r="R319">
            <v>49.452100000009523</v>
          </cell>
          <cell r="S319">
            <v>0</v>
          </cell>
          <cell r="T319">
            <v>1.8237000000008265</v>
          </cell>
          <cell r="U319">
            <v>0</v>
          </cell>
          <cell r="V319">
            <v>8.8656000000000859</v>
          </cell>
          <cell r="W319">
            <v>0</v>
          </cell>
          <cell r="X319">
            <v>0</v>
          </cell>
          <cell r="Y319">
            <v>0.3249999999998181</v>
          </cell>
          <cell r="Z319">
            <v>3.0203000000001339</v>
          </cell>
          <cell r="AA319">
            <v>25.512700000000223</v>
          </cell>
          <cell r="AB319">
            <v>12.590799999999945</v>
          </cell>
          <cell r="AC319">
            <v>0</v>
          </cell>
          <cell r="AD319">
            <v>-2.6859999999996944</v>
          </cell>
          <cell r="AE319">
            <v>93.5450999999739</v>
          </cell>
          <cell r="AF319">
            <v>1.3520000000007713</v>
          </cell>
          <cell r="AG319">
            <v>5.1449999999995271</v>
          </cell>
          <cell r="AH319">
            <v>0.24809999999979482</v>
          </cell>
          <cell r="AI319">
            <v>0</v>
          </cell>
          <cell r="AJ319">
            <v>3.3479999999999563</v>
          </cell>
          <cell r="AK319">
            <v>9.1520000000000437</v>
          </cell>
          <cell r="AL319">
            <v>14.949399999999514</v>
          </cell>
          <cell r="AM319">
            <v>19.083000000000538</v>
          </cell>
          <cell r="AN319">
            <v>28.377999999999702</v>
          </cell>
          <cell r="AO319">
            <v>4.3225999999995111</v>
          </cell>
          <cell r="AP319">
            <v>7.5670000000000073</v>
          </cell>
          <cell r="AQ319">
            <v>0</v>
          </cell>
          <cell r="AR319">
            <v>70.256500000003143</v>
          </cell>
          <cell r="AS319">
            <v>0</v>
          </cell>
          <cell r="AT319">
            <v>4.7835999999997512</v>
          </cell>
          <cell r="AU319">
            <v>0</v>
          </cell>
          <cell r="AV319">
            <v>8.5263000000004467</v>
          </cell>
          <cell r="AW319">
            <v>0.11700000000018917</v>
          </cell>
          <cell r="AX319">
            <v>3.8439999999991414</v>
          </cell>
          <cell r="AY319">
            <v>8.4765000000006694</v>
          </cell>
          <cell r="AZ319">
            <v>12.871500000000196</v>
          </cell>
          <cell r="BA319">
            <v>21.988199999999779</v>
          </cell>
          <cell r="BB319">
            <v>9.6494000000002416</v>
          </cell>
          <cell r="BC319">
            <v>0</v>
          </cell>
          <cell r="BD319">
            <v>0</v>
          </cell>
          <cell r="BE319">
            <v>32.881600000007893</v>
          </cell>
          <cell r="BF319">
            <v>0</v>
          </cell>
          <cell r="BG319">
            <v>1.9830000000001746</v>
          </cell>
          <cell r="BH319">
            <v>2.7893000000003667</v>
          </cell>
          <cell r="BI319">
            <v>4.5190000000002328</v>
          </cell>
          <cell r="BJ319">
            <v>3.0419999999994616</v>
          </cell>
          <cell r="BK319">
            <v>0</v>
          </cell>
          <cell r="BL319">
            <v>7.8636999999998807</v>
          </cell>
          <cell r="BM319">
            <v>0</v>
          </cell>
          <cell r="BN319">
            <v>2.5961999999999534</v>
          </cell>
          <cell r="BO319">
            <v>10.069800000000214</v>
          </cell>
          <cell r="BP319">
            <v>1.8600000000333239E-2</v>
          </cell>
          <cell r="BQ319">
            <v>0</v>
          </cell>
          <cell r="BR319">
            <v>42.768800000019837</v>
          </cell>
          <cell r="BS319">
            <v>6.5434999999997672</v>
          </cell>
          <cell r="BT319">
            <v>0</v>
          </cell>
          <cell r="BU319">
            <v>3.2319999999999709</v>
          </cell>
          <cell r="BV319">
            <v>8.625</v>
          </cell>
          <cell r="BW319">
            <v>3.0049999999991996</v>
          </cell>
          <cell r="BX319">
            <v>0</v>
          </cell>
          <cell r="BY319">
            <v>13.444899999999507</v>
          </cell>
          <cell r="BZ319">
            <v>2.0643000000000029</v>
          </cell>
          <cell r="CA319">
            <v>2.2597999999998137</v>
          </cell>
          <cell r="CB319">
            <v>3.5942999999997483</v>
          </cell>
          <cell r="CC319">
            <v>0</v>
          </cell>
          <cell r="CD319">
            <v>0</v>
          </cell>
          <cell r="CE319">
            <v>70.504500000010012</v>
          </cell>
          <cell r="CF319">
            <v>4.6610000000000582</v>
          </cell>
          <cell r="CG319">
            <v>10.255000000000109</v>
          </cell>
          <cell r="CH319">
            <v>3.1314000000002125</v>
          </cell>
          <cell r="CI319">
            <v>9.3439999999991414</v>
          </cell>
          <cell r="CJ319">
            <v>0</v>
          </cell>
          <cell r="CK319">
            <v>0</v>
          </cell>
          <cell r="CL319">
            <v>15.429199999999582</v>
          </cell>
          <cell r="CM319">
            <v>16.650700000000143</v>
          </cell>
          <cell r="CN319">
            <v>7.5319999999992433</v>
          </cell>
          <cell r="CO319">
            <v>3.4655000000002474</v>
          </cell>
          <cell r="CP319">
            <v>3.5699999999451393E-2</v>
          </cell>
          <cell r="CQ319">
            <v>0</v>
          </cell>
          <cell r="CR319">
            <v>46.787800000005518</v>
          </cell>
          <cell r="CS319">
            <v>0</v>
          </cell>
          <cell r="CT319">
            <v>10.123700000000099</v>
          </cell>
          <cell r="CU319">
            <v>1.6577000000006592</v>
          </cell>
          <cell r="CV319">
            <v>10.965799999999945</v>
          </cell>
          <cell r="CW319">
            <v>0</v>
          </cell>
          <cell r="CX319">
            <v>0</v>
          </cell>
          <cell r="CY319">
            <v>12.149599999999737</v>
          </cell>
          <cell r="CZ319">
            <v>6.0959999999995489</v>
          </cell>
          <cell r="DA319">
            <v>5.7950000000000728</v>
          </cell>
          <cell r="DB319">
            <v>0</v>
          </cell>
          <cell r="DC319">
            <v>0</v>
          </cell>
          <cell r="DD319">
            <v>0</v>
          </cell>
          <cell r="DE319">
            <v>94.095100000005914</v>
          </cell>
          <cell r="DF319">
            <v>0</v>
          </cell>
          <cell r="DG319">
            <v>9.831000000000131</v>
          </cell>
          <cell r="DH319">
            <v>3.9050000000006548</v>
          </cell>
          <cell r="DI319">
            <v>0</v>
          </cell>
          <cell r="DJ319">
            <v>4.3505000000004657</v>
          </cell>
          <cell r="DK319">
            <v>2.5949999999993452</v>
          </cell>
          <cell r="DL319">
            <v>36.393600000000333</v>
          </cell>
          <cell r="DM319">
            <v>30.744000000000597</v>
          </cell>
          <cell r="DN319">
            <v>2.2653999999997723</v>
          </cell>
          <cell r="DO319">
            <v>4.0106000000005224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5.2050799999997253</v>
          </cell>
          <cell r="BS321">
            <v>0</v>
          </cell>
          <cell r="BT321">
            <v>5.2050800000000095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0.83581000000049244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0.83581000000000927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-89.056824150000466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-30.507384000000002</v>
          </cell>
          <cell r="AL322">
            <v>-48.615144999999757</v>
          </cell>
          <cell r="AM322">
            <v>-0.33029175</v>
          </cell>
          <cell r="AN322">
            <v>-9.6040033999999963</v>
          </cell>
          <cell r="AO322">
            <v>0</v>
          </cell>
          <cell r="AP322">
            <v>0</v>
          </cell>
          <cell r="AQ322">
            <v>0</v>
          </cell>
          <cell r="AR322">
            <v>-58.681363100000453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-28.722039999999993</v>
          </cell>
          <cell r="AY322">
            <v>-29.894046000001254</v>
          </cell>
          <cell r="AZ322">
            <v>-6.5277100000000005E-2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-139.07403429999977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-84.102049999999991</v>
          </cell>
          <cell r="BL322">
            <v>-9.9539793000003556</v>
          </cell>
          <cell r="BM322">
            <v>0</v>
          </cell>
          <cell r="BN322">
            <v>-28.442993000000001</v>
          </cell>
          <cell r="BO322">
            <v>-16.575012000000001</v>
          </cell>
          <cell r="BP322">
            <v>0</v>
          </cell>
          <cell r="BQ322">
            <v>0</v>
          </cell>
          <cell r="BR322">
            <v>521.40613600000506</v>
          </cell>
          <cell r="BS322">
            <v>61.338580000000547</v>
          </cell>
          <cell r="BT322">
            <v>0</v>
          </cell>
          <cell r="BU322">
            <v>54.425289999999677</v>
          </cell>
          <cell r="BV322">
            <v>136.19650399999955</v>
          </cell>
          <cell r="BW322">
            <v>92.597099999999955</v>
          </cell>
          <cell r="BX322">
            <v>114.63679599999978</v>
          </cell>
          <cell r="BY322">
            <v>-31.853183999999601</v>
          </cell>
          <cell r="BZ322">
            <v>0</v>
          </cell>
          <cell r="CA322">
            <v>-3.6108150000000023</v>
          </cell>
          <cell r="CB322">
            <v>37.324779999999919</v>
          </cell>
          <cell r="CC322">
            <v>60.351085000000239</v>
          </cell>
          <cell r="CD322">
            <v>0</v>
          </cell>
          <cell r="CE322">
            <v>371.61764560001029</v>
          </cell>
          <cell r="CF322">
            <v>28.35149999999976</v>
          </cell>
          <cell r="CG322">
            <v>26.585679999999911</v>
          </cell>
          <cell r="CH322">
            <v>6.0003990000000158</v>
          </cell>
          <cell r="CI322">
            <v>67.549052000000302</v>
          </cell>
          <cell r="CJ322">
            <v>94.519999999999982</v>
          </cell>
          <cell r="CK322">
            <v>120.44865300000038</v>
          </cell>
          <cell r="CL322">
            <v>-41.407501300000149</v>
          </cell>
          <cell r="CM322">
            <v>-2.8213195999999998</v>
          </cell>
          <cell r="CN322">
            <v>-6.9488120000000038</v>
          </cell>
          <cell r="CO322">
            <v>24.194284499999412</v>
          </cell>
          <cell r="CP322">
            <v>55.14571000000069</v>
          </cell>
          <cell r="CQ322">
            <v>0</v>
          </cell>
          <cell r="CR322">
            <v>-395.47031600000628</v>
          </cell>
          <cell r="CS322">
            <v>9.9797400000002199</v>
          </cell>
          <cell r="CT322">
            <v>0</v>
          </cell>
          <cell r="CU322">
            <v>75.189490000000205</v>
          </cell>
          <cell r="CV322">
            <v>137.01623600000039</v>
          </cell>
          <cell r="CW322">
            <v>88.692457999999988</v>
          </cell>
          <cell r="CX322">
            <v>-134.02729999999974</v>
          </cell>
          <cell r="CY322">
            <v>-186.83330000000205</v>
          </cell>
          <cell r="CZ322">
            <v>-131.66472999999996</v>
          </cell>
          <cell r="DA322">
            <v>-188.25351999999998</v>
          </cell>
          <cell r="DB322">
            <v>-92.954400000000533</v>
          </cell>
          <cell r="DC322">
            <v>27.385009999999966</v>
          </cell>
          <cell r="DD322">
            <v>0</v>
          </cell>
          <cell r="DE322">
            <v>-751.14713300000221</v>
          </cell>
          <cell r="DF322">
            <v>0</v>
          </cell>
          <cell r="DG322">
            <v>0</v>
          </cell>
          <cell r="DH322">
            <v>27.186000000000149</v>
          </cell>
          <cell r="DI322">
            <v>53.190673999999944</v>
          </cell>
          <cell r="DJ322">
            <v>8.3851030000000009</v>
          </cell>
          <cell r="DK322">
            <v>-183.72470000000021</v>
          </cell>
          <cell r="DL322">
            <v>-270.85880000000179</v>
          </cell>
          <cell r="DM322">
            <v>-136.85564000000005</v>
          </cell>
          <cell r="DN322">
            <v>-146.28410000000002</v>
          </cell>
          <cell r="DO322">
            <v>-102.18567000000002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122.42099999997299</v>
          </cell>
          <cell r="G323">
            <v>192.39140000005136</v>
          </cell>
          <cell r="H323">
            <v>115.074900000036</v>
          </cell>
          <cell r="I323">
            <v>185.71220000000903</v>
          </cell>
          <cell r="J323">
            <v>131.46300000001793</v>
          </cell>
          <cell r="K323">
            <v>138.15700000000652</v>
          </cell>
          <cell r="L323">
            <v>-33.969400000059977</v>
          </cell>
          <cell r="M323">
            <v>226.22649999998976</v>
          </cell>
          <cell r="N323">
            <v>320.55600000004051</v>
          </cell>
          <cell r="O323">
            <v>249.32600000000093</v>
          </cell>
          <cell r="P323">
            <v>333.72959999990417</v>
          </cell>
          <cell r="Q323">
            <v>-2877.8159999999916</v>
          </cell>
          <cell r="R323">
            <v>1928.658900000155</v>
          </cell>
          <cell r="S323">
            <v>138.14300000004005</v>
          </cell>
          <cell r="T323">
            <v>176.26870000001509</v>
          </cell>
          <cell r="U323">
            <v>96.445999999996275</v>
          </cell>
          <cell r="V323">
            <v>242.81260000003385</v>
          </cell>
          <cell r="W323">
            <v>163.39880000002449</v>
          </cell>
          <cell r="X323">
            <v>128.32200000001467</v>
          </cell>
          <cell r="Y323">
            <v>97.027999999991152</v>
          </cell>
          <cell r="Z323">
            <v>327.31730000005336</v>
          </cell>
          <cell r="AA323">
            <v>400.43369999999413</v>
          </cell>
          <cell r="AB323">
            <v>410.04980000003707</v>
          </cell>
          <cell r="AC323">
            <v>98.325999999942724</v>
          </cell>
          <cell r="AD323">
            <v>-349.88699999998789</v>
          </cell>
          <cell r="AE323">
            <v>-6224.8427241500467</v>
          </cell>
          <cell r="AF323">
            <v>-790.83500000007916</v>
          </cell>
          <cell r="AG323">
            <v>-439.18000000002212</v>
          </cell>
          <cell r="AH323">
            <v>-16.069899999973131</v>
          </cell>
          <cell r="AI323">
            <v>-169.08100000000559</v>
          </cell>
          <cell r="AJ323">
            <v>35.60899999999674</v>
          </cell>
          <cell r="AK323">
            <v>-303.4303840000066</v>
          </cell>
          <cell r="AL323">
            <v>-705.6887450000504</v>
          </cell>
          <cell r="AM323">
            <v>58.268708250019699</v>
          </cell>
          <cell r="AN323">
            <v>-1116.5360033999896</v>
          </cell>
          <cell r="AO323">
            <v>-1326.2764000000316</v>
          </cell>
          <cell r="AP323">
            <v>-891.95800000004238</v>
          </cell>
          <cell r="AQ323">
            <v>-559.66500000003725</v>
          </cell>
          <cell r="AR323">
            <v>-6500.962863100227</v>
          </cell>
          <cell r="AS323">
            <v>-760.59799999999814</v>
          </cell>
          <cell r="AT323">
            <v>-517.35140000001411</v>
          </cell>
          <cell r="AU323">
            <v>14.172999999980675</v>
          </cell>
          <cell r="AV323">
            <v>37.632299999997485</v>
          </cell>
          <cell r="AW323">
            <v>-40.0230000000156</v>
          </cell>
          <cell r="AX323">
            <v>-410.6410399999877</v>
          </cell>
          <cell r="AY323">
            <v>-712.56354600004852</v>
          </cell>
          <cell r="AZ323">
            <v>72.304222899954766</v>
          </cell>
          <cell r="BA323">
            <v>-1414.0178000000305</v>
          </cell>
          <cell r="BB323">
            <v>-1355.8925999999628</v>
          </cell>
          <cell r="BC323">
            <v>-832.0350000000326</v>
          </cell>
          <cell r="BD323">
            <v>-581.94999999995343</v>
          </cell>
          <cell r="BE323">
            <v>-7752.1908342996612</v>
          </cell>
          <cell r="BF323">
            <v>-786.30100000003586</v>
          </cell>
          <cell r="BG323">
            <v>-416.0910000000149</v>
          </cell>
          <cell r="BH323">
            <v>-58.601699999999255</v>
          </cell>
          <cell r="BI323">
            <v>-684.2159999999858</v>
          </cell>
          <cell r="BJ323">
            <v>123.6366000000271</v>
          </cell>
          <cell r="BK323">
            <v>-554.81104999996023</v>
          </cell>
          <cell r="BL323">
            <v>-755.03227930003777</v>
          </cell>
          <cell r="BM323">
            <v>125.32099999999627</v>
          </cell>
          <cell r="BN323">
            <v>-1510.0847929999582</v>
          </cell>
          <cell r="BO323">
            <v>-1618.6102120000869</v>
          </cell>
          <cell r="BP323">
            <v>-1049.687399999937</v>
          </cell>
          <cell r="BQ323">
            <v>-567.71299999987241</v>
          </cell>
          <cell r="BR323">
            <v>-11171.677983998321</v>
          </cell>
          <cell r="BS323">
            <v>-663.22491999994963</v>
          </cell>
          <cell r="BT323">
            <v>-644.00992000001133</v>
          </cell>
          <cell r="BU323">
            <v>-529.21270999996341</v>
          </cell>
          <cell r="BV323">
            <v>-680.8634960000054</v>
          </cell>
          <cell r="BW323">
            <v>-676.84190000002855</v>
          </cell>
          <cell r="BX323">
            <v>-1044.5872040000977</v>
          </cell>
          <cell r="BY323">
            <v>-951.36128399998415</v>
          </cell>
          <cell r="BZ323">
            <v>-432.960699999996</v>
          </cell>
          <cell r="CA323">
            <v>-2008.3840149999596</v>
          </cell>
          <cell r="CB323">
            <v>-1678.3329199999571</v>
          </cell>
          <cell r="CC323">
            <v>-1154.0029149999609</v>
          </cell>
          <cell r="CD323">
            <v>-707.89599999994971</v>
          </cell>
          <cell r="CE323">
            <v>-10170.857044400647</v>
          </cell>
          <cell r="CF323">
            <v>-887.26850000000559</v>
          </cell>
          <cell r="CG323">
            <v>-655.78131999995094</v>
          </cell>
          <cell r="CH323">
            <v>-454.32920099995681</v>
          </cell>
          <cell r="CI323">
            <v>-449.19494799996028</v>
          </cell>
          <cell r="CJ323">
            <v>-459.73999999999069</v>
          </cell>
          <cell r="CK323">
            <v>-1060.0213469999726</v>
          </cell>
          <cell r="CL323">
            <v>-1133.3253012999194</v>
          </cell>
          <cell r="CM323">
            <v>-353.10261960001662</v>
          </cell>
          <cell r="CN323">
            <v>-1201.8520020000287</v>
          </cell>
          <cell r="CO323">
            <v>-1440.3892154999776</v>
          </cell>
          <cell r="CP323">
            <v>-1358.1115899999859</v>
          </cell>
          <cell r="CQ323">
            <v>-717.74100000003818</v>
          </cell>
          <cell r="CR323">
            <v>-10071.861516000703</v>
          </cell>
          <cell r="CS323">
            <v>-894.50626000005286</v>
          </cell>
          <cell r="CT323">
            <v>-716.40629999997327</v>
          </cell>
          <cell r="CU323">
            <v>-418.63281000001007</v>
          </cell>
          <cell r="CV323">
            <v>-640.94096400006674</v>
          </cell>
          <cell r="CW323">
            <v>-643.990541999985</v>
          </cell>
          <cell r="CX323">
            <v>-836.0173000000068</v>
          </cell>
          <cell r="CY323">
            <v>-994.66669999994338</v>
          </cell>
          <cell r="CZ323">
            <v>-359.65673000004608</v>
          </cell>
          <cell r="DA323">
            <v>-1639.8655200000503</v>
          </cell>
          <cell r="DB323">
            <v>-1153.5093999999808</v>
          </cell>
          <cell r="DC323">
            <v>-1043.8969900000375</v>
          </cell>
          <cell r="DD323">
            <v>-729.77199999988079</v>
          </cell>
          <cell r="DE323">
            <v>-8143.4170329999179</v>
          </cell>
          <cell r="DF323">
            <v>-847.15600000007544</v>
          </cell>
          <cell r="DG323">
            <v>-523.0449999999837</v>
          </cell>
          <cell r="DH323">
            <v>-275.28300000002491</v>
          </cell>
          <cell r="DI323">
            <v>-565.39732600000571</v>
          </cell>
          <cell r="DJ323">
            <v>-238.02539699999033</v>
          </cell>
          <cell r="DK323">
            <v>-777.22070000006352</v>
          </cell>
          <cell r="DL323">
            <v>-733.56519999995362</v>
          </cell>
          <cell r="DM323">
            <v>-103.47863999998663</v>
          </cell>
          <cell r="DN323">
            <v>-1231.7187000000267</v>
          </cell>
          <cell r="DO323">
            <v>-1279.7410700001055</v>
          </cell>
          <cell r="DP323">
            <v>-918.74600000004284</v>
          </cell>
          <cell r="DQ323">
            <v>-650.04000000003725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5">
          <cell r="F325">
            <v>122.42099999997299</v>
          </cell>
          <cell r="G325">
            <v>192.39140000005136</v>
          </cell>
          <cell r="H325">
            <v>115.074900000036</v>
          </cell>
          <cell r="I325">
            <v>185.71220000000903</v>
          </cell>
          <cell r="J325">
            <v>131.46300000001793</v>
          </cell>
          <cell r="K325">
            <v>138.15700000000652</v>
          </cell>
          <cell r="L325">
            <v>-33.969400000059977</v>
          </cell>
          <cell r="M325">
            <v>226.22649999998976</v>
          </cell>
          <cell r="N325">
            <v>320.55600000004051</v>
          </cell>
          <cell r="O325">
            <v>249.32600000000093</v>
          </cell>
          <cell r="P325">
            <v>333.72959999990417</v>
          </cell>
          <cell r="Q325">
            <v>-2877.8159999999916</v>
          </cell>
          <cell r="R325">
            <v>1928.6589000006206</v>
          </cell>
          <cell r="S325">
            <v>138.14300000004005</v>
          </cell>
          <cell r="T325">
            <v>176.26870000001509</v>
          </cell>
          <cell r="U325">
            <v>96.445999999996275</v>
          </cell>
          <cell r="V325">
            <v>242.81260000003385</v>
          </cell>
          <cell r="W325">
            <v>163.39880000002449</v>
          </cell>
          <cell r="X325">
            <v>128.32200000001467</v>
          </cell>
          <cell r="Y325">
            <v>97.027999999991152</v>
          </cell>
          <cell r="Z325">
            <v>327.31730000005336</v>
          </cell>
          <cell r="AA325">
            <v>400.43369999999413</v>
          </cell>
          <cell r="AB325">
            <v>410.04980000003707</v>
          </cell>
          <cell r="AC325">
            <v>98.325999999942724</v>
          </cell>
          <cell r="AD325">
            <v>-349.88699999998789</v>
          </cell>
          <cell r="AE325">
            <v>-6224.8427241500467</v>
          </cell>
          <cell r="AF325">
            <v>-790.83500000007916</v>
          </cell>
          <cell r="AG325">
            <v>-439.18000000002212</v>
          </cell>
          <cell r="AH325">
            <v>-16.069899999973131</v>
          </cell>
          <cell r="AI325">
            <v>-169.08100000000559</v>
          </cell>
          <cell r="AJ325">
            <v>35.60899999999674</v>
          </cell>
          <cell r="AK325">
            <v>-303.4303840000066</v>
          </cell>
          <cell r="AL325">
            <v>-705.6887450000504</v>
          </cell>
          <cell r="AM325">
            <v>58.268708250019699</v>
          </cell>
          <cell r="AN325">
            <v>-1116.5360033999896</v>
          </cell>
          <cell r="AO325">
            <v>-1326.2764000000316</v>
          </cell>
          <cell r="AP325">
            <v>-891.95800000004238</v>
          </cell>
          <cell r="AQ325">
            <v>-559.66500000003725</v>
          </cell>
          <cell r="AR325">
            <v>-6500.962863100227</v>
          </cell>
          <cell r="AS325">
            <v>-760.59799999999814</v>
          </cell>
          <cell r="AT325">
            <v>-517.35140000001411</v>
          </cell>
          <cell r="AU325">
            <v>14.172999999980675</v>
          </cell>
          <cell r="AV325">
            <v>37.632299999997485</v>
          </cell>
          <cell r="AW325">
            <v>-40.0230000000156</v>
          </cell>
          <cell r="AX325">
            <v>-410.6410399999877</v>
          </cell>
          <cell r="AY325">
            <v>-712.56354600004852</v>
          </cell>
          <cell r="AZ325">
            <v>72.304222899954766</v>
          </cell>
          <cell r="BA325">
            <v>-1414.0178000000305</v>
          </cell>
          <cell r="BB325">
            <v>-1355.8925999999628</v>
          </cell>
          <cell r="BC325">
            <v>-832.0350000000326</v>
          </cell>
          <cell r="BD325">
            <v>-581.94999999995343</v>
          </cell>
          <cell r="BE325">
            <v>-7752.1908343005925</v>
          </cell>
          <cell r="BF325">
            <v>-786.30100000003586</v>
          </cell>
          <cell r="BG325">
            <v>-416.0910000000149</v>
          </cell>
          <cell r="BH325">
            <v>-58.601699999999255</v>
          </cell>
          <cell r="BI325">
            <v>-684.2159999999858</v>
          </cell>
          <cell r="BJ325">
            <v>123.6366000000271</v>
          </cell>
          <cell r="BK325">
            <v>-554.81104999996023</v>
          </cell>
          <cell r="BL325">
            <v>-755.03227930003777</v>
          </cell>
          <cell r="BM325">
            <v>125.32099999999627</v>
          </cell>
          <cell r="BN325">
            <v>-1510.0847929999582</v>
          </cell>
          <cell r="BO325">
            <v>-1618.6102120000869</v>
          </cell>
          <cell r="BP325">
            <v>-1049.687399999937</v>
          </cell>
          <cell r="BQ325">
            <v>-567.71299999987241</v>
          </cell>
          <cell r="BR325">
            <v>-11171.677984000184</v>
          </cell>
          <cell r="BS325">
            <v>-663.22491999994963</v>
          </cell>
          <cell r="BT325">
            <v>-644.00992000001133</v>
          </cell>
          <cell r="BU325">
            <v>-529.21270999996341</v>
          </cell>
          <cell r="BV325">
            <v>-680.8634960000054</v>
          </cell>
          <cell r="BW325">
            <v>-676.84190000002855</v>
          </cell>
          <cell r="BX325">
            <v>-1044.5872040000977</v>
          </cell>
          <cell r="BY325">
            <v>-951.36128399998415</v>
          </cell>
          <cell r="BZ325">
            <v>-432.960699999996</v>
          </cell>
          <cell r="CA325">
            <v>-2008.3840149999596</v>
          </cell>
          <cell r="CB325">
            <v>-1678.3329199999571</v>
          </cell>
          <cell r="CC325">
            <v>-1154.0029149999609</v>
          </cell>
          <cell r="CD325">
            <v>-707.89599999994971</v>
          </cell>
          <cell r="CE325">
            <v>-10170.857044399716</v>
          </cell>
          <cell r="CF325">
            <v>-887.26850000000559</v>
          </cell>
          <cell r="CG325">
            <v>-655.78131999995094</v>
          </cell>
          <cell r="CH325">
            <v>-454.32920099995681</v>
          </cell>
          <cell r="CI325">
            <v>-449.19494799996028</v>
          </cell>
          <cell r="CJ325">
            <v>-459.73999999999069</v>
          </cell>
          <cell r="CK325">
            <v>-1060.0213469999726</v>
          </cell>
          <cell r="CL325">
            <v>-1133.3253012999194</v>
          </cell>
          <cell r="CM325">
            <v>-353.10261960001662</v>
          </cell>
          <cell r="CN325">
            <v>-1201.8520020000287</v>
          </cell>
          <cell r="CO325">
            <v>-1440.3892154999776</v>
          </cell>
          <cell r="CP325">
            <v>-1358.1115899999859</v>
          </cell>
          <cell r="CQ325">
            <v>-717.74100000003818</v>
          </cell>
          <cell r="CR325">
            <v>-10071.861515999772</v>
          </cell>
          <cell r="CS325">
            <v>-894.50626000005286</v>
          </cell>
          <cell r="CT325">
            <v>-716.40629999997327</v>
          </cell>
          <cell r="CU325">
            <v>-418.63281000001007</v>
          </cell>
          <cell r="CV325">
            <v>-640.94096400006674</v>
          </cell>
          <cell r="CW325">
            <v>-643.990541999985</v>
          </cell>
          <cell r="CX325">
            <v>-836.0173000000068</v>
          </cell>
          <cell r="CY325">
            <v>-994.66669999994338</v>
          </cell>
          <cell r="CZ325">
            <v>-359.65673000004608</v>
          </cell>
          <cell r="DA325">
            <v>-1639.8655200000503</v>
          </cell>
          <cell r="DB325">
            <v>-1153.5093999999808</v>
          </cell>
          <cell r="DC325">
            <v>-1043.8969900000375</v>
          </cell>
          <cell r="DD325">
            <v>-729.77199999988079</v>
          </cell>
          <cell r="DE325">
            <v>-8143.4170329999179</v>
          </cell>
          <cell r="DF325">
            <v>-847.15600000007544</v>
          </cell>
          <cell r="DG325">
            <v>-523.0449999999837</v>
          </cell>
          <cell r="DH325">
            <v>-275.28300000002491</v>
          </cell>
          <cell r="DI325">
            <v>-565.39732600000571</v>
          </cell>
          <cell r="DJ325">
            <v>-238.02539699999033</v>
          </cell>
          <cell r="DK325">
            <v>-777.22070000006352</v>
          </cell>
          <cell r="DL325">
            <v>-733.56519999995362</v>
          </cell>
          <cell r="DM325">
            <v>-103.47863999998663</v>
          </cell>
          <cell r="DN325">
            <v>-1231.7187000000267</v>
          </cell>
          <cell r="DO325">
            <v>-1279.7410700001055</v>
          </cell>
          <cell r="DP325">
            <v>-918.74600000004284</v>
          </cell>
          <cell r="DQ325">
            <v>-650.04000000003725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F327">
            <v>122.42100000008941</v>
          </cell>
          <cell r="G327">
            <v>192.39140000008047</v>
          </cell>
          <cell r="H327">
            <v>115.07489999942482</v>
          </cell>
          <cell r="I327">
            <v>185.71219999995083</v>
          </cell>
          <cell r="J327">
            <v>131.46300000045449</v>
          </cell>
          <cell r="K327">
            <v>138.1570000005886</v>
          </cell>
          <cell r="L327">
            <v>-33.969400000758469</v>
          </cell>
          <cell r="M327">
            <v>226.22649999987334</v>
          </cell>
          <cell r="N327">
            <v>320.55599999986589</v>
          </cell>
          <cell r="O327">
            <v>249.32600000035018</v>
          </cell>
          <cell r="P327">
            <v>333.72960000019521</v>
          </cell>
          <cell r="Q327">
            <v>-2877.8159999996424</v>
          </cell>
          <cell r="R327">
            <v>1928.6589000150561</v>
          </cell>
          <cell r="S327">
            <v>138.14300000015646</v>
          </cell>
          <cell r="T327">
            <v>176.26870000082999</v>
          </cell>
          <cell r="U327">
            <v>96.446000000461936</v>
          </cell>
          <cell r="V327">
            <v>242.81260000076145</v>
          </cell>
          <cell r="W327">
            <v>163.39880000054836</v>
          </cell>
          <cell r="X327">
            <v>128.32200000062585</v>
          </cell>
          <cell r="Y327">
            <v>97.027999999932945</v>
          </cell>
          <cell r="Z327">
            <v>327.31730000022799</v>
          </cell>
          <cell r="AA327">
            <v>400.43369999993593</v>
          </cell>
          <cell r="AB327">
            <v>410.04980000015348</v>
          </cell>
          <cell r="AC327">
            <v>98.326000000350177</v>
          </cell>
          <cell r="AD327">
            <v>-349.88700000010431</v>
          </cell>
          <cell r="AE327">
            <v>-6224.8427241519094</v>
          </cell>
          <cell r="AF327">
            <v>-790.83499999996275</v>
          </cell>
          <cell r="AG327">
            <v>-439.17999999970198</v>
          </cell>
          <cell r="AH327">
            <v>-16.069899999536574</v>
          </cell>
          <cell r="AI327">
            <v>-169.08100000023842</v>
          </cell>
          <cell r="AJ327">
            <v>35.609000000171363</v>
          </cell>
          <cell r="AK327">
            <v>-303.43038399983197</v>
          </cell>
          <cell r="AL327">
            <v>-705.68874499946833</v>
          </cell>
          <cell r="AM327">
            <v>58.268708250485361</v>
          </cell>
          <cell r="AN327">
            <v>-1116.5360034005716</v>
          </cell>
          <cell r="AO327">
            <v>-1326.2764000007883</v>
          </cell>
          <cell r="AP327">
            <v>-891.95799999963492</v>
          </cell>
          <cell r="AQ327">
            <v>-559.66500000003725</v>
          </cell>
          <cell r="AR327">
            <v>-6500.9628631025553</v>
          </cell>
          <cell r="AS327">
            <v>-760.59800000023097</v>
          </cell>
          <cell r="AT327">
            <v>-517.35140000004321</v>
          </cell>
          <cell r="AU327">
            <v>14.173000000417233</v>
          </cell>
          <cell r="AV327">
            <v>37.632299999706447</v>
          </cell>
          <cell r="AW327">
            <v>-40.023000000044703</v>
          </cell>
          <cell r="AX327">
            <v>-410.64104000013322</v>
          </cell>
          <cell r="AY327">
            <v>-712.56354600004852</v>
          </cell>
          <cell r="AZ327">
            <v>72.304222899489105</v>
          </cell>
          <cell r="BA327">
            <v>-1414.0178000004962</v>
          </cell>
          <cell r="BB327">
            <v>-1355.8925999999046</v>
          </cell>
          <cell r="BC327">
            <v>-832.03500000014901</v>
          </cell>
          <cell r="BD327">
            <v>-581.95000000018626</v>
          </cell>
          <cell r="BE327">
            <v>-7752.1908342912793</v>
          </cell>
          <cell r="BF327">
            <v>-786.30099999997765</v>
          </cell>
          <cell r="BG327">
            <v>-416.0910000000149</v>
          </cell>
          <cell r="BH327">
            <v>-58.601699999533594</v>
          </cell>
          <cell r="BI327">
            <v>-684.2160000000149</v>
          </cell>
          <cell r="BJ327">
            <v>123.63659999985248</v>
          </cell>
          <cell r="BK327">
            <v>-554.81104999966919</v>
          </cell>
          <cell r="BL327">
            <v>-755.03227929957211</v>
          </cell>
          <cell r="BM327">
            <v>125.32100000046194</v>
          </cell>
          <cell r="BN327">
            <v>-1510.084793000482</v>
          </cell>
          <cell r="BO327">
            <v>-1618.6102120000869</v>
          </cell>
          <cell r="BP327">
            <v>-1049.6874000001699</v>
          </cell>
          <cell r="BQ327">
            <v>-567.71299999952316</v>
          </cell>
          <cell r="BR327">
            <v>-11171.677984006703</v>
          </cell>
          <cell r="BS327">
            <v>-663.22491999994963</v>
          </cell>
          <cell r="BT327">
            <v>-644.00992000009865</v>
          </cell>
          <cell r="BU327">
            <v>-529.21271000057459</v>
          </cell>
          <cell r="BV327">
            <v>-680.86349599994719</v>
          </cell>
          <cell r="BW327">
            <v>-676.84189999941736</v>
          </cell>
          <cell r="BX327">
            <v>-1044.5872039999813</v>
          </cell>
          <cell r="BY327">
            <v>-951.36128399986774</v>
          </cell>
          <cell r="BZ327">
            <v>-432.96070000063628</v>
          </cell>
          <cell r="CA327">
            <v>-2008.384014999494</v>
          </cell>
          <cell r="CB327">
            <v>-1678.3329199999571</v>
          </cell>
          <cell r="CC327">
            <v>-1154.0029149996117</v>
          </cell>
          <cell r="CD327">
            <v>-707.89599999971688</v>
          </cell>
          <cell r="CE327">
            <v>-10170.857044398785</v>
          </cell>
          <cell r="CF327">
            <v>-887.2684999993071</v>
          </cell>
          <cell r="CG327">
            <v>-655.78132000006735</v>
          </cell>
          <cell r="CH327">
            <v>-454.32920099981129</v>
          </cell>
          <cell r="CI327">
            <v>-449.19494799990207</v>
          </cell>
          <cell r="CJ327">
            <v>-459.73999999929219</v>
          </cell>
          <cell r="CK327">
            <v>-1060.0213470002636</v>
          </cell>
          <cell r="CL327">
            <v>-1133.325301299803</v>
          </cell>
          <cell r="CM327">
            <v>-353.10261959955096</v>
          </cell>
          <cell r="CN327">
            <v>-1201.8520019995049</v>
          </cell>
          <cell r="CO327">
            <v>-1440.389215500094</v>
          </cell>
          <cell r="CP327">
            <v>-1358.1115899998695</v>
          </cell>
          <cell r="CQ327">
            <v>-717.74099999945611</v>
          </cell>
          <cell r="CR327">
            <v>-10071.86151599884</v>
          </cell>
          <cell r="CS327">
            <v>-894.50626000016928</v>
          </cell>
          <cell r="CT327">
            <v>-716.40629999991506</v>
          </cell>
          <cell r="CU327">
            <v>-418.63281000033021</v>
          </cell>
          <cell r="CV327">
            <v>-640.94096399936825</v>
          </cell>
          <cell r="CW327">
            <v>-643.99054200015962</v>
          </cell>
          <cell r="CX327">
            <v>-836.01729999948293</v>
          </cell>
          <cell r="CY327">
            <v>-994.66669999994338</v>
          </cell>
          <cell r="CZ327">
            <v>-359.65672999992967</v>
          </cell>
          <cell r="DA327">
            <v>-1639.8655199995264</v>
          </cell>
          <cell r="DB327">
            <v>-1153.5093999998644</v>
          </cell>
          <cell r="DC327">
            <v>-1043.8969900002703</v>
          </cell>
          <cell r="DD327">
            <v>-729.77199999988079</v>
          </cell>
          <cell r="DE327">
            <v>-8143.4170329868793</v>
          </cell>
          <cell r="DF327">
            <v>-847.15600000042468</v>
          </cell>
          <cell r="DG327">
            <v>-523.04499999992549</v>
          </cell>
          <cell r="DH327">
            <v>-275.28299999982119</v>
          </cell>
          <cell r="DI327">
            <v>-565.39732600003481</v>
          </cell>
          <cell r="DJ327">
            <v>-238.02539699990302</v>
          </cell>
          <cell r="DK327">
            <v>-777.22070000041276</v>
          </cell>
          <cell r="DL327">
            <v>-733.56520000007004</v>
          </cell>
          <cell r="DM327">
            <v>-103.47863999940455</v>
          </cell>
          <cell r="DN327">
            <v>-1231.7187000000849</v>
          </cell>
          <cell r="DO327">
            <v>-1279.7410700004548</v>
          </cell>
          <cell r="DP327">
            <v>-918.74600000027567</v>
          </cell>
          <cell r="DQ327">
            <v>-650.03999999910593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 t="str">
            <v>=</v>
          </cell>
          <cell r="G328" t="str">
            <v>=</v>
          </cell>
          <cell r="H328" t="str">
            <v>=</v>
          </cell>
          <cell r="I328" t="str">
            <v>=</v>
          </cell>
          <cell r="J328" t="str">
            <v>=</v>
          </cell>
          <cell r="K328" t="str">
            <v>=</v>
          </cell>
          <cell r="L328" t="str">
            <v>=</v>
          </cell>
          <cell r="M328" t="str">
            <v>=</v>
          </cell>
          <cell r="N328" t="str">
            <v>=</v>
          </cell>
          <cell r="O328" t="str">
            <v>=</v>
          </cell>
          <cell r="P328" t="str">
            <v>=</v>
          </cell>
          <cell r="Q328" t="str">
            <v>=</v>
          </cell>
          <cell r="R328" t="str">
            <v>=</v>
          </cell>
          <cell r="S328" t="str">
            <v>=</v>
          </cell>
          <cell r="T328" t="str">
            <v>=</v>
          </cell>
          <cell r="U328" t="str">
            <v>=</v>
          </cell>
          <cell r="V328" t="str">
            <v>=</v>
          </cell>
          <cell r="W328" t="str">
            <v>=</v>
          </cell>
          <cell r="X328" t="str">
            <v>=</v>
          </cell>
          <cell r="Y328" t="str">
            <v>=</v>
          </cell>
          <cell r="Z328" t="str">
            <v>=</v>
          </cell>
          <cell r="AA328" t="str">
            <v>=</v>
          </cell>
          <cell r="AB328" t="str">
            <v>=</v>
          </cell>
          <cell r="AC328" t="str">
            <v>=</v>
          </cell>
          <cell r="AD328" t="str">
            <v>=</v>
          </cell>
          <cell r="AE328" t="str">
            <v>=</v>
          </cell>
          <cell r="AF328" t="str">
            <v>=</v>
          </cell>
          <cell r="AG328" t="str">
            <v>=</v>
          </cell>
          <cell r="AH328" t="str">
            <v>=</v>
          </cell>
          <cell r="AI328" t="str">
            <v>=</v>
          </cell>
          <cell r="AJ328" t="str">
            <v>=</v>
          </cell>
          <cell r="AK328" t="str">
            <v>=</v>
          </cell>
          <cell r="AL328" t="str">
            <v>=</v>
          </cell>
          <cell r="AM328" t="str">
            <v>=</v>
          </cell>
          <cell r="AN328" t="str">
            <v>=</v>
          </cell>
          <cell r="AO328" t="str">
            <v>=</v>
          </cell>
          <cell r="AP328" t="str">
            <v>=</v>
          </cell>
          <cell r="AQ328" t="str">
            <v>=</v>
          </cell>
          <cell r="AR328" t="str">
            <v>=</v>
          </cell>
          <cell r="AS328" t="str">
            <v>=</v>
          </cell>
          <cell r="AT328" t="str">
            <v>=</v>
          </cell>
          <cell r="AU328" t="str">
            <v>=</v>
          </cell>
          <cell r="AV328" t="str">
            <v>=</v>
          </cell>
          <cell r="AW328" t="str">
            <v>=</v>
          </cell>
          <cell r="AX328" t="str">
            <v>=</v>
          </cell>
          <cell r="AY328" t="str">
            <v>=</v>
          </cell>
          <cell r="AZ328" t="str">
            <v>=</v>
          </cell>
          <cell r="BA328" t="str">
            <v>=</v>
          </cell>
          <cell r="BB328" t="str">
            <v>=</v>
          </cell>
          <cell r="BC328" t="str">
            <v>=</v>
          </cell>
          <cell r="BD328" t="str">
            <v>=</v>
          </cell>
          <cell r="BE328" t="str">
            <v>=</v>
          </cell>
          <cell r="BF328" t="str">
            <v>=</v>
          </cell>
          <cell r="BG328" t="str">
            <v>=</v>
          </cell>
          <cell r="BH328" t="str">
            <v>=</v>
          </cell>
          <cell r="BI328" t="str">
            <v>=</v>
          </cell>
          <cell r="BJ328" t="str">
            <v>=</v>
          </cell>
          <cell r="BK328" t="str">
            <v>=</v>
          </cell>
          <cell r="BL328" t="str">
            <v>=</v>
          </cell>
          <cell r="BM328" t="str">
            <v>=</v>
          </cell>
          <cell r="BN328" t="str">
            <v>=</v>
          </cell>
          <cell r="BO328" t="str">
            <v>=</v>
          </cell>
          <cell r="BP328" t="str">
            <v>=</v>
          </cell>
          <cell r="BQ328" t="str">
            <v>=</v>
          </cell>
          <cell r="BR328" t="str">
            <v>=</v>
          </cell>
          <cell r="BS328" t="str">
            <v>=</v>
          </cell>
          <cell r="BT328" t="str">
            <v>=</v>
          </cell>
          <cell r="BU328" t="str">
            <v>=</v>
          </cell>
          <cell r="BV328" t="str">
            <v>=</v>
          </cell>
          <cell r="BW328" t="str">
            <v>=</v>
          </cell>
          <cell r="BX328" t="str">
            <v>=</v>
          </cell>
          <cell r="BY328" t="str">
            <v>=</v>
          </cell>
          <cell r="BZ328" t="str">
            <v>=</v>
          </cell>
          <cell r="CA328" t="str">
            <v>=</v>
          </cell>
          <cell r="CB328" t="str">
            <v>=</v>
          </cell>
          <cell r="CC328" t="str">
            <v>=</v>
          </cell>
          <cell r="CD328" t="str">
            <v>=</v>
          </cell>
          <cell r="CE328" t="str">
            <v>=</v>
          </cell>
          <cell r="CF328" t="str">
            <v>=</v>
          </cell>
          <cell r="CG328" t="str">
            <v>=</v>
          </cell>
          <cell r="CH328" t="str">
            <v>=</v>
          </cell>
          <cell r="CI328" t="str">
            <v>=</v>
          </cell>
          <cell r="CJ328" t="str">
            <v>=</v>
          </cell>
          <cell r="CK328" t="str">
            <v>=</v>
          </cell>
          <cell r="CL328" t="str">
            <v>=</v>
          </cell>
          <cell r="CM328" t="str">
            <v>=</v>
          </cell>
          <cell r="CN328" t="str">
            <v>=</v>
          </cell>
          <cell r="CO328" t="str">
            <v>=</v>
          </cell>
          <cell r="CP328" t="str">
            <v>=</v>
          </cell>
          <cell r="CQ328" t="str">
            <v>=</v>
          </cell>
          <cell r="CR328" t="str">
            <v>=</v>
          </cell>
          <cell r="CS328" t="str">
            <v>=</v>
          </cell>
          <cell r="CT328" t="str">
            <v>=</v>
          </cell>
          <cell r="CU328" t="str">
            <v>=</v>
          </cell>
          <cell r="CV328" t="str">
            <v>=</v>
          </cell>
          <cell r="CW328" t="str">
            <v>=</v>
          </cell>
          <cell r="CX328" t="str">
            <v>=</v>
          </cell>
          <cell r="CY328" t="str">
            <v>=</v>
          </cell>
          <cell r="CZ328" t="str">
            <v>=</v>
          </cell>
          <cell r="DA328" t="str">
            <v>=</v>
          </cell>
          <cell r="DB328" t="str">
            <v>=</v>
          </cell>
          <cell r="DC328" t="str">
            <v>=</v>
          </cell>
          <cell r="DD328" t="str">
            <v>=</v>
          </cell>
          <cell r="DE328" t="str">
            <v>=</v>
          </cell>
          <cell r="DF328" t="str">
            <v>=</v>
          </cell>
          <cell r="DG328" t="str">
            <v>=</v>
          </cell>
          <cell r="DH328" t="str">
            <v>=</v>
          </cell>
          <cell r="DI328" t="str">
            <v>=</v>
          </cell>
          <cell r="DJ328" t="str">
            <v>=</v>
          </cell>
          <cell r="DK328" t="str">
            <v>=</v>
          </cell>
          <cell r="DL328" t="str">
            <v>=</v>
          </cell>
          <cell r="DM328" t="str">
            <v>=</v>
          </cell>
          <cell r="DN328" t="str">
            <v>=</v>
          </cell>
          <cell r="DO328" t="str">
            <v>=</v>
          </cell>
          <cell r="DP328" t="str">
            <v>=</v>
          </cell>
          <cell r="DQ328" t="str">
            <v>=</v>
          </cell>
          <cell r="DR328" t="str">
            <v>=</v>
          </cell>
          <cell r="DS328" t="str">
            <v>=</v>
          </cell>
          <cell r="DT328" t="str">
            <v>=</v>
          </cell>
          <cell r="DU328" t="str">
            <v>=</v>
          </cell>
          <cell r="DV328" t="str">
            <v>=</v>
          </cell>
          <cell r="DW328" t="str">
            <v>=</v>
          </cell>
          <cell r="DX328" t="str">
            <v>=</v>
          </cell>
          <cell r="DY328" t="str">
            <v>=</v>
          </cell>
          <cell r="DZ328" t="str">
            <v>=</v>
          </cell>
          <cell r="EA328" t="str">
            <v>=</v>
          </cell>
          <cell r="EB328" t="str">
            <v>=</v>
          </cell>
          <cell r="EC328" t="str">
            <v>=</v>
          </cell>
          <cell r="ED328" t="str">
            <v>=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61">
          <cell r="F361">
            <v>1252.338</v>
          </cell>
          <cell r="G361">
            <v>1451.682</v>
          </cell>
          <cell r="H361">
            <v>2182.9580000000001</v>
          </cell>
          <cell r="I361">
            <v>2521.29</v>
          </cell>
          <cell r="J361">
            <v>2918.681</v>
          </cell>
          <cell r="K361">
            <v>3100.65</v>
          </cell>
          <cell r="L361">
            <v>2806.4920000000002</v>
          </cell>
          <cell r="M361">
            <v>2811.1109999999999</v>
          </cell>
          <cell r="N361">
            <v>2477.88</v>
          </cell>
          <cell r="O361">
            <v>2008.924</v>
          </cell>
          <cell r="P361">
            <v>1353.06</v>
          </cell>
          <cell r="Q361">
            <v>1043.8630000000001</v>
          </cell>
          <cell r="R361">
            <v>25749.292999999994</v>
          </cell>
          <cell r="S361">
            <v>1246.107</v>
          </cell>
          <cell r="T361">
            <v>1394.568</v>
          </cell>
          <cell r="U361">
            <v>2171.9839999999999</v>
          </cell>
          <cell r="V361">
            <v>2508.66</v>
          </cell>
          <cell r="W361">
            <v>2903.9560000000001</v>
          </cell>
          <cell r="X361">
            <v>3085.17</v>
          </cell>
          <cell r="Y361">
            <v>2792.4180000000001</v>
          </cell>
          <cell r="Z361">
            <v>2797.0369999999998</v>
          </cell>
          <cell r="AA361">
            <v>2465.58</v>
          </cell>
          <cell r="AB361">
            <v>1998.8489999999999</v>
          </cell>
          <cell r="AC361">
            <v>1346.34</v>
          </cell>
          <cell r="AD361">
            <v>1038.624</v>
          </cell>
          <cell r="AE361">
            <v>25620.780999999995</v>
          </cell>
          <cell r="AF361">
            <v>1239.876</v>
          </cell>
          <cell r="AG361">
            <v>1387.652</v>
          </cell>
          <cell r="AH361">
            <v>2161.134</v>
          </cell>
          <cell r="AI361">
            <v>2496.15</v>
          </cell>
          <cell r="AJ361">
            <v>2889.51</v>
          </cell>
          <cell r="AK361">
            <v>3069.75</v>
          </cell>
          <cell r="AL361">
            <v>2778.4369999999999</v>
          </cell>
          <cell r="AM361">
            <v>2783.056</v>
          </cell>
          <cell r="AN361">
            <v>2453.19</v>
          </cell>
          <cell r="AO361">
            <v>1988.867</v>
          </cell>
          <cell r="AP361">
            <v>1339.65</v>
          </cell>
          <cell r="AQ361">
            <v>1033.509</v>
          </cell>
          <cell r="AR361">
            <v>25492.672000000002</v>
          </cell>
          <cell r="AS361">
            <v>1233.7070000000001</v>
          </cell>
          <cell r="AT361">
            <v>1380.68</v>
          </cell>
          <cell r="AU361">
            <v>2150.377</v>
          </cell>
          <cell r="AV361">
            <v>2483.64</v>
          </cell>
          <cell r="AW361">
            <v>2875.0949999999998</v>
          </cell>
          <cell r="AX361">
            <v>3054.36</v>
          </cell>
          <cell r="AY361">
            <v>2764.6109999999999</v>
          </cell>
          <cell r="AZ361">
            <v>2769.0749999999998</v>
          </cell>
          <cell r="BA361">
            <v>2440.9499999999998</v>
          </cell>
          <cell r="BB361">
            <v>1978.9469999999999</v>
          </cell>
          <cell r="BC361">
            <v>1332.96</v>
          </cell>
          <cell r="BD361">
            <v>1028.27</v>
          </cell>
          <cell r="BE361">
            <v>25414.288999999997</v>
          </cell>
          <cell r="BF361">
            <v>1227.538</v>
          </cell>
          <cell r="BG361">
            <v>1422.885</v>
          </cell>
          <cell r="BH361">
            <v>2139.62</v>
          </cell>
          <cell r="BI361">
            <v>2471.2800000000002</v>
          </cell>
          <cell r="BJ361">
            <v>2860.6179999999999</v>
          </cell>
          <cell r="BK361">
            <v>3039.09</v>
          </cell>
          <cell r="BL361">
            <v>2750.7539999999999</v>
          </cell>
          <cell r="BM361">
            <v>2755.28</v>
          </cell>
          <cell r="BN361">
            <v>2428.71</v>
          </cell>
          <cell r="BO361">
            <v>1969.0889999999999</v>
          </cell>
          <cell r="BP361">
            <v>1326.27</v>
          </cell>
          <cell r="BQ361">
            <v>1023.155</v>
          </cell>
          <cell r="BR361">
            <v>25238.388999999996</v>
          </cell>
          <cell r="BS361">
            <v>1221.4000000000001</v>
          </cell>
          <cell r="BT361">
            <v>1366.96</v>
          </cell>
          <cell r="BU361">
            <v>2128.9250000000002</v>
          </cell>
          <cell r="BV361">
            <v>2458.89</v>
          </cell>
          <cell r="BW361">
            <v>2846.3890000000001</v>
          </cell>
          <cell r="BX361">
            <v>3023.91</v>
          </cell>
          <cell r="BY361">
            <v>2737.0520000000001</v>
          </cell>
          <cell r="BZ361">
            <v>2741.5160000000001</v>
          </cell>
          <cell r="CA361">
            <v>2416.59</v>
          </cell>
          <cell r="CB361">
            <v>1959.1379999999999</v>
          </cell>
          <cell r="CC361">
            <v>1319.61</v>
          </cell>
          <cell r="CD361">
            <v>1018.009</v>
          </cell>
          <cell r="CE361">
            <v>25112.16</v>
          </cell>
          <cell r="CF361">
            <v>1215.2619999999999</v>
          </cell>
          <cell r="CG361">
            <v>1360.1279999999999</v>
          </cell>
          <cell r="CH361">
            <v>2118.23</v>
          </cell>
          <cell r="CI361">
            <v>2446.59</v>
          </cell>
          <cell r="CJ361">
            <v>2832.098</v>
          </cell>
          <cell r="CK361">
            <v>3008.82</v>
          </cell>
          <cell r="CL361">
            <v>2723.35</v>
          </cell>
          <cell r="CM361">
            <v>2727.7829999999999</v>
          </cell>
          <cell r="CN361">
            <v>2404.56</v>
          </cell>
          <cell r="CO361">
            <v>1949.404</v>
          </cell>
          <cell r="CP361">
            <v>1313.01</v>
          </cell>
          <cell r="CQ361">
            <v>1012.925</v>
          </cell>
          <cell r="CR361">
            <v>24986.607999999997</v>
          </cell>
          <cell r="CS361">
            <v>1209.2170000000001</v>
          </cell>
          <cell r="CT361">
            <v>1353.296</v>
          </cell>
          <cell r="CU361">
            <v>2107.6590000000001</v>
          </cell>
          <cell r="CV361">
            <v>2434.38</v>
          </cell>
          <cell r="CW361">
            <v>2817.9929999999999</v>
          </cell>
          <cell r="CX361">
            <v>2993.76</v>
          </cell>
          <cell r="CY361">
            <v>2709.741</v>
          </cell>
          <cell r="CZ361">
            <v>2714.143</v>
          </cell>
          <cell r="DA361">
            <v>2392.5300000000002</v>
          </cell>
          <cell r="DB361">
            <v>1939.6079999999999</v>
          </cell>
          <cell r="DC361">
            <v>1306.44</v>
          </cell>
          <cell r="DD361">
            <v>1007.841</v>
          </cell>
          <cell r="DE361">
            <v>24909.631999999998</v>
          </cell>
          <cell r="DF361">
            <v>1203.079</v>
          </cell>
          <cell r="DG361">
            <v>1394.61</v>
          </cell>
          <cell r="DH361">
            <v>2097.15</v>
          </cell>
          <cell r="DI361">
            <v>2422.14</v>
          </cell>
          <cell r="DJ361">
            <v>2803.8879999999999</v>
          </cell>
          <cell r="DK361">
            <v>2978.79</v>
          </cell>
          <cell r="DL361">
            <v>2696.2249999999999</v>
          </cell>
          <cell r="DM361">
            <v>2700.596</v>
          </cell>
          <cell r="DN361">
            <v>2380.56</v>
          </cell>
          <cell r="DO361">
            <v>1929.905</v>
          </cell>
          <cell r="DP361">
            <v>1299.8699999999999</v>
          </cell>
          <cell r="DQ361">
            <v>1002.819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1252.338</v>
          </cell>
          <cell r="G363">
            <v>1451.682</v>
          </cell>
          <cell r="H363">
            <v>2182.9580000000001</v>
          </cell>
          <cell r="I363">
            <v>2521.29</v>
          </cell>
          <cell r="J363">
            <v>2918.681</v>
          </cell>
          <cell r="K363">
            <v>3100.65</v>
          </cell>
          <cell r="L363">
            <v>2806.4920000000002</v>
          </cell>
          <cell r="M363">
            <v>2811.1109999999999</v>
          </cell>
          <cell r="N363">
            <v>2477.88</v>
          </cell>
          <cell r="O363">
            <v>2008.924</v>
          </cell>
          <cell r="P363">
            <v>1353.06</v>
          </cell>
          <cell r="Q363">
            <v>1043.8630000000001</v>
          </cell>
          <cell r="R363">
            <v>25749.292999999994</v>
          </cell>
          <cell r="S363">
            <v>1246.107</v>
          </cell>
          <cell r="T363">
            <v>1394.568</v>
          </cell>
          <cell r="U363">
            <v>2171.9839999999999</v>
          </cell>
          <cell r="V363">
            <v>2508.66</v>
          </cell>
          <cell r="W363">
            <v>2903.9560000000001</v>
          </cell>
          <cell r="X363">
            <v>3085.17</v>
          </cell>
          <cell r="Y363">
            <v>2792.4180000000001</v>
          </cell>
          <cell r="Z363">
            <v>2797.0369999999998</v>
          </cell>
          <cell r="AA363">
            <v>2465.58</v>
          </cell>
          <cell r="AB363">
            <v>1998.8489999999999</v>
          </cell>
          <cell r="AC363">
            <v>1346.34</v>
          </cell>
          <cell r="AD363">
            <v>1038.624</v>
          </cell>
          <cell r="AE363">
            <v>25620.780999999995</v>
          </cell>
          <cell r="AF363">
            <v>1239.876</v>
          </cell>
          <cell r="AG363">
            <v>1387.652</v>
          </cell>
          <cell r="AH363">
            <v>2161.134</v>
          </cell>
          <cell r="AI363">
            <v>2496.15</v>
          </cell>
          <cell r="AJ363">
            <v>2889.51</v>
          </cell>
          <cell r="AK363">
            <v>3069.75</v>
          </cell>
          <cell r="AL363">
            <v>2778.4369999999999</v>
          </cell>
          <cell r="AM363">
            <v>2783.056</v>
          </cell>
          <cell r="AN363">
            <v>2453.19</v>
          </cell>
          <cell r="AO363">
            <v>1988.867</v>
          </cell>
          <cell r="AP363">
            <v>1339.65</v>
          </cell>
          <cell r="AQ363">
            <v>1033.509</v>
          </cell>
          <cell r="AR363">
            <v>25492.672000000002</v>
          </cell>
          <cell r="AS363">
            <v>1233.7070000000001</v>
          </cell>
          <cell r="AT363">
            <v>1380.68</v>
          </cell>
          <cell r="AU363">
            <v>2150.377</v>
          </cell>
          <cell r="AV363">
            <v>2483.64</v>
          </cell>
          <cell r="AW363">
            <v>2875.0949999999998</v>
          </cell>
          <cell r="AX363">
            <v>3054.36</v>
          </cell>
          <cell r="AY363">
            <v>2764.6109999999999</v>
          </cell>
          <cell r="AZ363">
            <v>2769.0749999999998</v>
          </cell>
          <cell r="BA363">
            <v>2440.9499999999998</v>
          </cell>
          <cell r="BB363">
            <v>1978.9469999999999</v>
          </cell>
          <cell r="BC363">
            <v>1332.96</v>
          </cell>
          <cell r="BD363">
            <v>1028.27</v>
          </cell>
          <cell r="BE363">
            <v>25414.288999999997</v>
          </cell>
          <cell r="BF363">
            <v>1227.538</v>
          </cell>
          <cell r="BG363">
            <v>1422.885</v>
          </cell>
          <cell r="BH363">
            <v>2139.62</v>
          </cell>
          <cell r="BI363">
            <v>2471.2800000000002</v>
          </cell>
          <cell r="BJ363">
            <v>2860.6179999999999</v>
          </cell>
          <cell r="BK363">
            <v>3039.09</v>
          </cell>
          <cell r="BL363">
            <v>2750.7539999999999</v>
          </cell>
          <cell r="BM363">
            <v>2755.28</v>
          </cell>
          <cell r="BN363">
            <v>2428.71</v>
          </cell>
          <cell r="BO363">
            <v>1969.0889999999999</v>
          </cell>
          <cell r="BP363">
            <v>1326.27</v>
          </cell>
          <cell r="BQ363">
            <v>1023.155</v>
          </cell>
          <cell r="BR363">
            <v>25238.388999999996</v>
          </cell>
          <cell r="BS363">
            <v>1221.4000000000001</v>
          </cell>
          <cell r="BT363">
            <v>1366.96</v>
          </cell>
          <cell r="BU363">
            <v>2128.9250000000002</v>
          </cell>
          <cell r="BV363">
            <v>2458.89</v>
          </cell>
          <cell r="BW363">
            <v>2846.3890000000001</v>
          </cell>
          <cell r="BX363">
            <v>3023.91</v>
          </cell>
          <cell r="BY363">
            <v>2737.0520000000001</v>
          </cell>
          <cell r="BZ363">
            <v>2741.5160000000001</v>
          </cell>
          <cell r="CA363">
            <v>2416.59</v>
          </cell>
          <cell r="CB363">
            <v>1959.1379999999999</v>
          </cell>
          <cell r="CC363">
            <v>1319.61</v>
          </cell>
          <cell r="CD363">
            <v>1018.009</v>
          </cell>
          <cell r="CE363">
            <v>25112.16</v>
          </cell>
          <cell r="CF363">
            <v>1215.2619999999999</v>
          </cell>
          <cell r="CG363">
            <v>1360.1279999999999</v>
          </cell>
          <cell r="CH363">
            <v>2118.23</v>
          </cell>
          <cell r="CI363">
            <v>2446.59</v>
          </cell>
          <cell r="CJ363">
            <v>2832.098</v>
          </cell>
          <cell r="CK363">
            <v>3008.82</v>
          </cell>
          <cell r="CL363">
            <v>2723.35</v>
          </cell>
          <cell r="CM363">
            <v>2727.7829999999999</v>
          </cell>
          <cell r="CN363">
            <v>2404.56</v>
          </cell>
          <cell r="CO363">
            <v>1949.404</v>
          </cell>
          <cell r="CP363">
            <v>1313.01</v>
          </cell>
          <cell r="CQ363">
            <v>1012.925</v>
          </cell>
          <cell r="CR363">
            <v>24986.607999999997</v>
          </cell>
          <cell r="CS363">
            <v>1209.2170000000001</v>
          </cell>
          <cell r="CT363">
            <v>1353.296</v>
          </cell>
          <cell r="CU363">
            <v>2107.6590000000001</v>
          </cell>
          <cell r="CV363">
            <v>2434.38</v>
          </cell>
          <cell r="CW363">
            <v>2817.9929999999999</v>
          </cell>
          <cell r="CX363">
            <v>2993.76</v>
          </cell>
          <cell r="CY363">
            <v>2709.741</v>
          </cell>
          <cell r="CZ363">
            <v>2714.143</v>
          </cell>
          <cell r="DA363">
            <v>2392.5300000000002</v>
          </cell>
          <cell r="DB363">
            <v>1939.6079999999999</v>
          </cell>
          <cell r="DC363">
            <v>1306.44</v>
          </cell>
          <cell r="DD363">
            <v>1007.841</v>
          </cell>
          <cell r="DE363">
            <v>24909.631999999998</v>
          </cell>
          <cell r="DF363">
            <v>1203.079</v>
          </cell>
          <cell r="DG363">
            <v>1394.61</v>
          </cell>
          <cell r="DH363">
            <v>2097.15</v>
          </cell>
          <cell r="DI363">
            <v>2422.14</v>
          </cell>
          <cell r="DJ363">
            <v>2803.8879999999999</v>
          </cell>
          <cell r="DK363">
            <v>2978.79</v>
          </cell>
          <cell r="DL363">
            <v>2696.2249999999999</v>
          </cell>
          <cell r="DM363">
            <v>2700.596</v>
          </cell>
          <cell r="DN363">
            <v>2380.56</v>
          </cell>
          <cell r="DO363">
            <v>1929.905</v>
          </cell>
          <cell r="DP363">
            <v>1299.8699999999999</v>
          </cell>
          <cell r="DQ363">
            <v>1002.819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4">
          <cell r="F424">
            <v>1252.3379999999888</v>
          </cell>
          <cell r="G424">
            <v>1451.6820000000298</v>
          </cell>
          <cell r="H424">
            <v>2182.9580000001006</v>
          </cell>
          <cell r="I424">
            <v>2521.2900000000373</v>
          </cell>
          <cell r="J424">
            <v>2918.6809999999823</v>
          </cell>
          <cell r="K424">
            <v>3100.6499999999069</v>
          </cell>
          <cell r="L424">
            <v>2806.4919999999693</v>
          </cell>
          <cell r="M424">
            <v>2811.1110000000335</v>
          </cell>
          <cell r="N424">
            <v>2477.8800000000047</v>
          </cell>
          <cell r="O424">
            <v>2008.9239999999991</v>
          </cell>
          <cell r="P424">
            <v>1353.0599999999977</v>
          </cell>
          <cell r="Q424">
            <v>1043.8630000000121</v>
          </cell>
          <cell r="R424">
            <v>25749.292999999598</v>
          </cell>
          <cell r="S424">
            <v>1246.10699999996</v>
          </cell>
          <cell r="T424">
            <v>1394.5679999999702</v>
          </cell>
          <cell r="U424">
            <v>2171.9839999999385</v>
          </cell>
          <cell r="V424">
            <v>2508.6600000000326</v>
          </cell>
          <cell r="W424">
            <v>2903.9560000000056</v>
          </cell>
          <cell r="X424">
            <v>3085.1699999999255</v>
          </cell>
          <cell r="Y424">
            <v>2792.4179999999469</v>
          </cell>
          <cell r="Z424">
            <v>2797.0370000000694</v>
          </cell>
          <cell r="AA424">
            <v>2465.5800000000745</v>
          </cell>
          <cell r="AB424">
            <v>1998.8489999999292</v>
          </cell>
          <cell r="AC424">
            <v>1346.3400000000256</v>
          </cell>
          <cell r="AD424">
            <v>1038.6240000000689</v>
          </cell>
          <cell r="AE424">
            <v>25620.781000000425</v>
          </cell>
          <cell r="AF424">
            <v>1239.8760000000475</v>
          </cell>
          <cell r="AG424">
            <v>1387.6520000000019</v>
          </cell>
          <cell r="AH424">
            <v>2161.13400000002</v>
          </cell>
          <cell r="AI424">
            <v>2496.1499999999069</v>
          </cell>
          <cell r="AJ424">
            <v>2889.5100000000093</v>
          </cell>
          <cell r="AK424">
            <v>3069.75</v>
          </cell>
          <cell r="AL424">
            <v>2778.4370000000345</v>
          </cell>
          <cell r="AM424">
            <v>2783.0559999999823</v>
          </cell>
          <cell r="AN424">
            <v>2453.1900000000023</v>
          </cell>
          <cell r="AO424">
            <v>1988.8670000000857</v>
          </cell>
          <cell r="AP424">
            <v>1339.6500000000233</v>
          </cell>
          <cell r="AQ424">
            <v>1033.5089999999618</v>
          </cell>
          <cell r="AR424">
            <v>25492.671999999322</v>
          </cell>
          <cell r="AS424">
            <v>1233.7069999999367</v>
          </cell>
          <cell r="AT424">
            <v>1380.6800000000512</v>
          </cell>
          <cell r="AU424">
            <v>2150.377000000095</v>
          </cell>
          <cell r="AV424">
            <v>2483.640000000014</v>
          </cell>
          <cell r="AW424">
            <v>2875.0949999999721</v>
          </cell>
          <cell r="AX424">
            <v>3054.359999999986</v>
          </cell>
          <cell r="AY424">
            <v>2764.6109999999753</v>
          </cell>
          <cell r="AZ424">
            <v>2769.0750000000698</v>
          </cell>
          <cell r="BA424">
            <v>2440.9499999999534</v>
          </cell>
          <cell r="BB424">
            <v>1978.9470000000438</v>
          </cell>
          <cell r="BC424">
            <v>1332.960000000021</v>
          </cell>
          <cell r="BD424">
            <v>1028.2699999999604</v>
          </cell>
          <cell r="BE424">
            <v>25414.288999999873</v>
          </cell>
          <cell r="BF424">
            <v>1227.5380000000587</v>
          </cell>
          <cell r="BG424">
            <v>1422.8850000000093</v>
          </cell>
          <cell r="BH424">
            <v>2139.6199999999953</v>
          </cell>
          <cell r="BI424">
            <v>2471.2799999999697</v>
          </cell>
          <cell r="BJ424">
            <v>2860.6179999999003</v>
          </cell>
          <cell r="BK424">
            <v>3039.0900000000838</v>
          </cell>
          <cell r="BL424">
            <v>2750.7539999999572</v>
          </cell>
          <cell r="BM424">
            <v>2755.2800000000279</v>
          </cell>
          <cell r="BN424">
            <v>2428.7099999999627</v>
          </cell>
          <cell r="BO424">
            <v>1969.0890000000363</v>
          </cell>
          <cell r="BP424">
            <v>1326.2700000000186</v>
          </cell>
          <cell r="BQ424">
            <v>1023.1549999999697</v>
          </cell>
          <cell r="BR424">
            <v>25238.389000000432</v>
          </cell>
          <cell r="BS424">
            <v>1221.3999999999651</v>
          </cell>
          <cell r="BT424">
            <v>1366.9600000000792</v>
          </cell>
          <cell r="BU424">
            <v>2128.9249999999884</v>
          </cell>
          <cell r="BV424">
            <v>2458.890000000014</v>
          </cell>
          <cell r="BW424">
            <v>2846.3890000000247</v>
          </cell>
          <cell r="BX424">
            <v>3023.9100000000326</v>
          </cell>
          <cell r="BY424">
            <v>2737.0520000000251</v>
          </cell>
          <cell r="BZ424">
            <v>2741.5160000000033</v>
          </cell>
          <cell r="CA424">
            <v>2416.5899999999674</v>
          </cell>
          <cell r="CB424">
            <v>1959.1380000000354</v>
          </cell>
          <cell r="CC424">
            <v>1319.609999999986</v>
          </cell>
          <cell r="CD424">
            <v>1018.00900000002</v>
          </cell>
          <cell r="CE424">
            <v>25112.159999999218</v>
          </cell>
          <cell r="CF424">
            <v>1215.2619999999879</v>
          </cell>
          <cell r="CG424">
            <v>1360.1279999999679</v>
          </cell>
          <cell r="CH424">
            <v>2118.2299999999814</v>
          </cell>
          <cell r="CI424">
            <v>2446.5899999999674</v>
          </cell>
          <cell r="CJ424">
            <v>2832.0979999999981</v>
          </cell>
          <cell r="CK424">
            <v>3008.820000000007</v>
          </cell>
          <cell r="CL424">
            <v>2723.3499999999767</v>
          </cell>
          <cell r="CM424">
            <v>2727.7829999999958</v>
          </cell>
          <cell r="CN424">
            <v>2404.5600000000559</v>
          </cell>
          <cell r="CO424">
            <v>1949.4040000000386</v>
          </cell>
          <cell r="CP424">
            <v>1313.0099999999511</v>
          </cell>
          <cell r="CQ424">
            <v>1012.9250000000466</v>
          </cell>
          <cell r="CR424">
            <v>24986.608000000007</v>
          </cell>
          <cell r="CS424">
            <v>1209.2170000000042</v>
          </cell>
          <cell r="CT424">
            <v>1353.295999999973</v>
          </cell>
          <cell r="CU424">
            <v>2107.6590000000433</v>
          </cell>
          <cell r="CV424">
            <v>2434.3800000000047</v>
          </cell>
          <cell r="CW424">
            <v>2817.9930000000168</v>
          </cell>
          <cell r="CX424">
            <v>2993.7600000000093</v>
          </cell>
          <cell r="CY424">
            <v>2709.7410000000382</v>
          </cell>
          <cell r="CZ424">
            <v>2714.1429999999818</v>
          </cell>
          <cell r="DA424">
            <v>2392.5300000000279</v>
          </cell>
          <cell r="DB424">
            <v>1939.6080000000075</v>
          </cell>
          <cell r="DC424">
            <v>1306.4400000000023</v>
          </cell>
          <cell r="DD424">
            <v>1007.8410000000149</v>
          </cell>
          <cell r="DE424">
            <v>24909.631999999285</v>
          </cell>
          <cell r="DF424">
            <v>1203.0789999999979</v>
          </cell>
          <cell r="DG424">
            <v>1394.6100000000442</v>
          </cell>
          <cell r="DH424">
            <v>2097.1500000000233</v>
          </cell>
          <cell r="DI424">
            <v>2422.140000000014</v>
          </cell>
          <cell r="DJ424">
            <v>2803.8880000000354</v>
          </cell>
          <cell r="DK424">
            <v>2978.7900000000373</v>
          </cell>
          <cell r="DL424">
            <v>2696.2249999999767</v>
          </cell>
          <cell r="DM424">
            <v>2700.5960000000196</v>
          </cell>
          <cell r="DN424">
            <v>2380.5599999999977</v>
          </cell>
          <cell r="DO424">
            <v>1929.9049999999697</v>
          </cell>
          <cell r="DP424">
            <v>1299.8699999999953</v>
          </cell>
          <cell r="DQ424">
            <v>1002.8189999999886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4">
          <cell r="F434">
            <v>1252.3379999999888</v>
          </cell>
          <cell r="G434">
            <v>1451.6820000000298</v>
          </cell>
          <cell r="H434">
            <v>2182.9580000001006</v>
          </cell>
          <cell r="I434">
            <v>2521.2900000000373</v>
          </cell>
          <cell r="J434">
            <v>2918.6809999999823</v>
          </cell>
          <cell r="K434">
            <v>3100.6499999999069</v>
          </cell>
          <cell r="L434">
            <v>2806.4919999999693</v>
          </cell>
          <cell r="M434">
            <v>2811.1110000000335</v>
          </cell>
          <cell r="N434">
            <v>2477.8800000000047</v>
          </cell>
          <cell r="O434">
            <v>2008.9239999999991</v>
          </cell>
          <cell r="P434">
            <v>1353.0599999999977</v>
          </cell>
          <cell r="Q434">
            <v>1043.8630000000121</v>
          </cell>
          <cell r="R434">
            <v>25749.292999999598</v>
          </cell>
          <cell r="S434">
            <v>1246.10699999996</v>
          </cell>
          <cell r="T434">
            <v>1394.5679999999702</v>
          </cell>
          <cell r="U434">
            <v>2171.9839999999385</v>
          </cell>
          <cell r="V434">
            <v>2508.6600000000326</v>
          </cell>
          <cell r="W434">
            <v>2903.9560000000056</v>
          </cell>
          <cell r="X434">
            <v>3085.1699999999255</v>
          </cell>
          <cell r="Y434">
            <v>2792.4179999999469</v>
          </cell>
          <cell r="Z434">
            <v>2797.0370000000694</v>
          </cell>
          <cell r="AA434">
            <v>2465.5800000000745</v>
          </cell>
          <cell r="AB434">
            <v>1998.8489999999292</v>
          </cell>
          <cell r="AC434">
            <v>1346.3400000000256</v>
          </cell>
          <cell r="AD434">
            <v>1038.6240000000689</v>
          </cell>
          <cell r="AE434">
            <v>25620.781000000425</v>
          </cell>
          <cell r="AF434">
            <v>1239.8760000000475</v>
          </cell>
          <cell r="AG434">
            <v>1387.6520000000019</v>
          </cell>
          <cell r="AH434">
            <v>2161.13400000002</v>
          </cell>
          <cell r="AI434">
            <v>2496.1499999999069</v>
          </cell>
          <cell r="AJ434">
            <v>2889.5100000000093</v>
          </cell>
          <cell r="AK434">
            <v>3069.75</v>
          </cell>
          <cell r="AL434">
            <v>2778.4370000000345</v>
          </cell>
          <cell r="AM434">
            <v>2783.0559999999823</v>
          </cell>
          <cell r="AN434">
            <v>2453.1900000000023</v>
          </cell>
          <cell r="AO434">
            <v>1988.8670000000857</v>
          </cell>
          <cell r="AP434">
            <v>1339.6500000000233</v>
          </cell>
          <cell r="AQ434">
            <v>1033.5089999999618</v>
          </cell>
          <cell r="AR434">
            <v>25492.671999999322</v>
          </cell>
          <cell r="AS434">
            <v>1233.7069999999367</v>
          </cell>
          <cell r="AT434">
            <v>1380.6800000000512</v>
          </cell>
          <cell r="AU434">
            <v>2150.377000000095</v>
          </cell>
          <cell r="AV434">
            <v>2483.640000000014</v>
          </cell>
          <cell r="AW434">
            <v>2875.0949999999721</v>
          </cell>
          <cell r="AX434">
            <v>3054.359999999986</v>
          </cell>
          <cell r="AY434">
            <v>2764.6109999999753</v>
          </cell>
          <cell r="AZ434">
            <v>2769.0750000000698</v>
          </cell>
          <cell r="BA434">
            <v>2440.9499999999534</v>
          </cell>
          <cell r="BB434">
            <v>1978.9470000000438</v>
          </cell>
          <cell r="BC434">
            <v>1332.960000000021</v>
          </cell>
          <cell r="BD434">
            <v>1028.2699999999604</v>
          </cell>
          <cell r="BE434">
            <v>25414.288999999873</v>
          </cell>
          <cell r="BF434">
            <v>1227.5380000000587</v>
          </cell>
          <cell r="BG434">
            <v>1422.8850000000093</v>
          </cell>
          <cell r="BH434">
            <v>2139.6199999999953</v>
          </cell>
          <cell r="BI434">
            <v>2471.2799999999697</v>
          </cell>
          <cell r="BJ434">
            <v>2860.6179999999003</v>
          </cell>
          <cell r="BK434">
            <v>3039.0900000000838</v>
          </cell>
          <cell r="BL434">
            <v>2750.7539999999572</v>
          </cell>
          <cell r="BM434">
            <v>2755.2800000000279</v>
          </cell>
          <cell r="BN434">
            <v>2428.7099999999627</v>
          </cell>
          <cell r="BO434">
            <v>1969.0890000000363</v>
          </cell>
          <cell r="BP434">
            <v>1326.2700000000186</v>
          </cell>
          <cell r="BQ434">
            <v>1023.1549999999697</v>
          </cell>
          <cell r="BR434">
            <v>25238.389000000432</v>
          </cell>
          <cell r="BS434">
            <v>1221.3999999999651</v>
          </cell>
          <cell r="BT434">
            <v>1366.9600000000792</v>
          </cell>
          <cell r="BU434">
            <v>2128.9249999999884</v>
          </cell>
          <cell r="BV434">
            <v>2458.890000000014</v>
          </cell>
          <cell r="BW434">
            <v>2846.3890000000247</v>
          </cell>
          <cell r="BX434">
            <v>3023.9100000000326</v>
          </cell>
          <cell r="BY434">
            <v>2737.0520000000251</v>
          </cell>
          <cell r="BZ434">
            <v>2741.5160000000033</v>
          </cell>
          <cell r="CA434">
            <v>2416.5899999999674</v>
          </cell>
          <cell r="CB434">
            <v>1959.1380000000354</v>
          </cell>
          <cell r="CC434">
            <v>1319.609999999986</v>
          </cell>
          <cell r="CD434">
            <v>1018.00900000002</v>
          </cell>
          <cell r="CE434">
            <v>25112.159999999218</v>
          </cell>
          <cell r="CF434">
            <v>1215.2619999999879</v>
          </cell>
          <cell r="CG434">
            <v>1360.1279999999679</v>
          </cell>
          <cell r="CH434">
            <v>2118.2299999999814</v>
          </cell>
          <cell r="CI434">
            <v>2446.5899999999674</v>
          </cell>
          <cell r="CJ434">
            <v>2832.0979999999981</v>
          </cell>
          <cell r="CK434">
            <v>3008.820000000007</v>
          </cell>
          <cell r="CL434">
            <v>2723.3499999999767</v>
          </cell>
          <cell r="CM434">
            <v>2727.7829999999958</v>
          </cell>
          <cell r="CN434">
            <v>2404.5600000000559</v>
          </cell>
          <cell r="CO434">
            <v>1949.4040000000386</v>
          </cell>
          <cell r="CP434">
            <v>1313.0099999999511</v>
          </cell>
          <cell r="CQ434">
            <v>1012.9250000000466</v>
          </cell>
          <cell r="CR434">
            <v>24986.608000000007</v>
          </cell>
          <cell r="CS434">
            <v>1209.2170000000042</v>
          </cell>
          <cell r="CT434">
            <v>1353.295999999973</v>
          </cell>
          <cell r="CU434">
            <v>2107.6590000000433</v>
          </cell>
          <cell r="CV434">
            <v>2434.3800000000047</v>
          </cell>
          <cell r="CW434">
            <v>2817.9930000000168</v>
          </cell>
          <cell r="CX434">
            <v>2993.7600000000093</v>
          </cell>
          <cell r="CY434">
            <v>2709.7410000000382</v>
          </cell>
          <cell r="CZ434">
            <v>2714.1429999999818</v>
          </cell>
          <cell r="DA434">
            <v>2392.5300000000279</v>
          </cell>
          <cell r="DB434">
            <v>1939.6080000000075</v>
          </cell>
          <cell r="DC434">
            <v>1306.4400000000023</v>
          </cell>
          <cell r="DD434">
            <v>1007.8410000000149</v>
          </cell>
          <cell r="DE434">
            <v>24909.631999999285</v>
          </cell>
          <cell r="DF434">
            <v>1203.0789999999979</v>
          </cell>
          <cell r="DG434">
            <v>1394.6100000000442</v>
          </cell>
          <cell r="DH434">
            <v>2097.1500000000233</v>
          </cell>
          <cell r="DI434">
            <v>2422.140000000014</v>
          </cell>
          <cell r="DJ434">
            <v>2803.8880000000354</v>
          </cell>
          <cell r="DK434">
            <v>2978.7900000000373</v>
          </cell>
          <cell r="DL434">
            <v>2696.2249999999767</v>
          </cell>
          <cell r="DM434">
            <v>2700.5960000000196</v>
          </cell>
          <cell r="DN434">
            <v>2380.5599999999977</v>
          </cell>
          <cell r="DO434">
            <v>1929.9049999999697</v>
          </cell>
          <cell r="DP434">
            <v>1299.8699999999953</v>
          </cell>
          <cell r="DQ434">
            <v>1002.8189999999886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3">
          <cell r="F463">
            <v>-49.992000000002008</v>
          </cell>
          <cell r="G463">
            <v>-116.56600000000617</v>
          </cell>
          <cell r="H463">
            <v>-104.87899999999354</v>
          </cell>
          <cell r="I463">
            <v>-97.581000000005588</v>
          </cell>
          <cell r="J463">
            <v>-182.79969999999958</v>
          </cell>
          <cell r="K463">
            <v>-140.47539999999935</v>
          </cell>
          <cell r="L463">
            <v>-2.6179000000001906</v>
          </cell>
          <cell r="M463">
            <v>-89.343799999998737</v>
          </cell>
          <cell r="N463">
            <v>-22.045330000000831</v>
          </cell>
          <cell r="O463">
            <v>-3.0321999999996478</v>
          </cell>
          <cell r="P463">
            <v>-40.34400000000096</v>
          </cell>
          <cell r="Q463">
            <v>-41.067999999999302</v>
          </cell>
          <cell r="R463">
            <v>-1095.2853299999842</v>
          </cell>
          <cell r="S463">
            <v>-19.583000000002357</v>
          </cell>
          <cell r="T463">
            <v>21.261000000005879</v>
          </cell>
          <cell r="U463">
            <v>-177.47149999999965</v>
          </cell>
          <cell r="V463">
            <v>-242.9539999999979</v>
          </cell>
          <cell r="W463">
            <v>-251.59050000000207</v>
          </cell>
          <cell r="X463">
            <v>-204.54850000000079</v>
          </cell>
          <cell r="Y463">
            <v>2.6570999999999003</v>
          </cell>
          <cell r="Z463">
            <v>-135.56000000000131</v>
          </cell>
          <cell r="AA463">
            <v>-63.117000000002008</v>
          </cell>
          <cell r="AB463">
            <v>-8.9914000000007945</v>
          </cell>
          <cell r="AC463">
            <v>-91.69999999999709</v>
          </cell>
          <cell r="AD463">
            <v>76.312470000000758</v>
          </cell>
          <cell r="AE463">
            <v>-1358.3957000001101</v>
          </cell>
          <cell r="AF463">
            <v>-41.069999999999709</v>
          </cell>
          <cell r="AG463">
            <v>-74.493500000011409</v>
          </cell>
          <cell r="AH463">
            <v>-122.13200000001234</v>
          </cell>
          <cell r="AI463">
            <v>-106.31750000000466</v>
          </cell>
          <cell r="AJ463">
            <v>-215.70400000000154</v>
          </cell>
          <cell r="AK463">
            <v>-153.17439999999988</v>
          </cell>
          <cell r="AL463">
            <v>-50.643299999999726</v>
          </cell>
          <cell r="AM463">
            <v>-229.87099999999919</v>
          </cell>
          <cell r="AN463">
            <v>-121.66800000000148</v>
          </cell>
          <cell r="AO463">
            <v>-3.0389999999970314</v>
          </cell>
          <cell r="AP463">
            <v>-131.4230000000025</v>
          </cell>
          <cell r="AQ463">
            <v>-108.86000000000058</v>
          </cell>
          <cell r="AR463">
            <v>-1132.132340000011</v>
          </cell>
          <cell r="AS463">
            <v>-84.236199999999371</v>
          </cell>
          <cell r="AT463">
            <v>-45.137900000001537</v>
          </cell>
          <cell r="AU463">
            <v>-165.6359999999986</v>
          </cell>
          <cell r="AV463">
            <v>11.676000000006752</v>
          </cell>
          <cell r="AW463">
            <v>-138.43869999999879</v>
          </cell>
          <cell r="AX463">
            <v>-86.82499999999709</v>
          </cell>
          <cell r="AY463">
            <v>-18.617899999999281</v>
          </cell>
          <cell r="AZ463">
            <v>-186.34000000000378</v>
          </cell>
          <cell r="BA463">
            <v>-158.6212400000004</v>
          </cell>
          <cell r="BB463">
            <v>-5.966999999998734</v>
          </cell>
          <cell r="BC463">
            <v>-112.34943000000203</v>
          </cell>
          <cell r="BD463">
            <v>-141.63896999999997</v>
          </cell>
          <cell r="BE463">
            <v>-1195.1670000000158</v>
          </cell>
          <cell r="BF463">
            <v>-76.621299999998882</v>
          </cell>
          <cell r="BG463">
            <v>-98.359000000011292</v>
          </cell>
          <cell r="BH463">
            <v>-131.51000000000931</v>
          </cell>
          <cell r="BI463">
            <v>-49.574000000022352</v>
          </cell>
          <cell r="BJ463">
            <v>-146.46399999999267</v>
          </cell>
          <cell r="BK463">
            <v>-74.761399999999412</v>
          </cell>
          <cell r="BL463">
            <v>-24.144100000001345</v>
          </cell>
          <cell r="BM463">
            <v>-183.07400000000052</v>
          </cell>
          <cell r="BN463">
            <v>-146.28830000000016</v>
          </cell>
          <cell r="BO463">
            <v>-21.664000000000669</v>
          </cell>
          <cell r="BP463">
            <v>-149.37899999999354</v>
          </cell>
          <cell r="BQ463">
            <v>-93.327900000003865</v>
          </cell>
          <cell r="BR463">
            <v>-878.53779999993276</v>
          </cell>
          <cell r="BS463">
            <v>-36.836000000002969</v>
          </cell>
          <cell r="BT463">
            <v>-87.480000000010477</v>
          </cell>
          <cell r="BU463">
            <v>-143.55000000000291</v>
          </cell>
          <cell r="BV463">
            <v>-316.32499999999709</v>
          </cell>
          <cell r="BW463">
            <v>-21.340000000003783</v>
          </cell>
          <cell r="BX463">
            <v>-13.319999999999709</v>
          </cell>
          <cell r="BY463">
            <v>-11.76549999999952</v>
          </cell>
          <cell r="BZ463">
            <v>-67.722000000001572</v>
          </cell>
          <cell r="CA463">
            <v>-40.42609999999695</v>
          </cell>
          <cell r="CB463">
            <v>-10.069999999999709</v>
          </cell>
          <cell r="CC463">
            <v>-56.324000000000524</v>
          </cell>
          <cell r="CD463">
            <v>-73.379199999995762</v>
          </cell>
          <cell r="CE463">
            <v>-1068.661039999919</v>
          </cell>
          <cell r="CF463">
            <v>-32.479440000002796</v>
          </cell>
          <cell r="CG463">
            <v>-72.238000000004831</v>
          </cell>
          <cell r="CH463">
            <v>-305.0290000000241</v>
          </cell>
          <cell r="CI463">
            <v>-287.89699999999721</v>
          </cell>
          <cell r="CJ463">
            <v>-40.217000000004191</v>
          </cell>
          <cell r="CK463">
            <v>-19.654099999999744</v>
          </cell>
          <cell r="CL463">
            <v>-4.6036999999996624</v>
          </cell>
          <cell r="CM463">
            <v>-81.817000000002736</v>
          </cell>
          <cell r="CN463">
            <v>-56.571799999997893</v>
          </cell>
          <cell r="CO463">
            <v>-9.4679999999971187</v>
          </cell>
          <cell r="CP463">
            <v>-65.410000000003492</v>
          </cell>
          <cell r="CQ463">
            <v>-93.275999999990745</v>
          </cell>
          <cell r="CR463">
            <v>-574.78186999994796</v>
          </cell>
          <cell r="CS463">
            <v>-74.304999999993015</v>
          </cell>
          <cell r="CT463">
            <v>-53.44189999999071</v>
          </cell>
          <cell r="CU463">
            <v>-23.948000000003958</v>
          </cell>
          <cell r="CV463">
            <v>-45.389999999984866</v>
          </cell>
          <cell r="CW463">
            <v>-32.270000000000437</v>
          </cell>
          <cell r="CX463">
            <v>-8.07129999999961</v>
          </cell>
          <cell r="CY463">
            <v>-11.958999999998923</v>
          </cell>
          <cell r="CZ463">
            <v>-57.081999999994878</v>
          </cell>
          <cell r="DA463">
            <v>-80.283899999994901</v>
          </cell>
          <cell r="DB463">
            <v>-19.974700000002485</v>
          </cell>
          <cell r="DC463">
            <v>-105.36300000000483</v>
          </cell>
          <cell r="DD463">
            <v>-62.693070000001171</v>
          </cell>
          <cell r="DE463">
            <v>-705.71679999993648</v>
          </cell>
          <cell r="DF463">
            <v>-54.164000000004307</v>
          </cell>
          <cell r="DG463">
            <v>-46.297000000005937</v>
          </cell>
          <cell r="DH463">
            <v>44.656000000002678</v>
          </cell>
          <cell r="DI463">
            <v>-73.364000000001397</v>
          </cell>
          <cell r="DJ463">
            <v>-43.921000000002095</v>
          </cell>
          <cell r="DK463">
            <v>-44.470499999999447</v>
          </cell>
          <cell r="DL463">
            <v>-4.5473000000001775</v>
          </cell>
          <cell r="DM463">
            <v>-59.225999999995111</v>
          </cell>
          <cell r="DN463">
            <v>-108.0422000000035</v>
          </cell>
          <cell r="DO463">
            <v>-69.170799999999872</v>
          </cell>
          <cell r="DP463">
            <v>-165.25</v>
          </cell>
          <cell r="DQ463">
            <v>-81.919999999998254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-74.60399999999936</v>
          </cell>
          <cell r="G464">
            <v>-126.03500000000349</v>
          </cell>
          <cell r="H464">
            <v>42.054999999993015</v>
          </cell>
          <cell r="I464">
            <v>-445.91000000000349</v>
          </cell>
          <cell r="J464">
            <v>-135.71299999999974</v>
          </cell>
          <cell r="K464">
            <v>-51.398799999999937</v>
          </cell>
          <cell r="L464">
            <v>5.8659999999999854</v>
          </cell>
          <cell r="M464">
            <v>-103.19280000000072</v>
          </cell>
          <cell r="N464">
            <v>-542.78199999999924</v>
          </cell>
          <cell r="O464">
            <v>-396.28500000000349</v>
          </cell>
          <cell r="P464">
            <v>-338.93700000000172</v>
          </cell>
          <cell r="Q464">
            <v>207.79799999999886</v>
          </cell>
          <cell r="R464">
            <v>-1862.8645000001416</v>
          </cell>
          <cell r="S464">
            <v>-135.21799999999712</v>
          </cell>
          <cell r="T464">
            <v>-166</v>
          </cell>
          <cell r="U464">
            <v>-71.134000000005472</v>
          </cell>
          <cell r="V464">
            <v>-468.59999999999127</v>
          </cell>
          <cell r="W464">
            <v>-44.067000000002736</v>
          </cell>
          <cell r="X464">
            <v>-68.871999999999389</v>
          </cell>
          <cell r="Y464">
            <v>40.569999999999709</v>
          </cell>
          <cell r="Z464">
            <v>-182.39550000000054</v>
          </cell>
          <cell r="AA464">
            <v>-504.19000000000233</v>
          </cell>
          <cell r="AB464">
            <v>-395.80400000000373</v>
          </cell>
          <cell r="AC464">
            <v>-10.291000000001077</v>
          </cell>
          <cell r="AD464">
            <v>143.13700000000244</v>
          </cell>
          <cell r="AE464">
            <v>-2773.8640000000596</v>
          </cell>
          <cell r="AF464">
            <v>-184.75</v>
          </cell>
          <cell r="AG464">
            <v>-166.97400000000198</v>
          </cell>
          <cell r="AH464">
            <v>-177.44000000000233</v>
          </cell>
          <cell r="AI464">
            <v>-381.74000000000524</v>
          </cell>
          <cell r="AJ464">
            <v>-245.10300000000279</v>
          </cell>
          <cell r="AK464">
            <v>-131.63699999999881</v>
          </cell>
          <cell r="AL464">
            <v>-275.50799999999435</v>
          </cell>
          <cell r="AM464">
            <v>-277.39400000000023</v>
          </cell>
          <cell r="AN464">
            <v>-385.8799999999901</v>
          </cell>
          <cell r="AO464">
            <v>-408.5</v>
          </cell>
          <cell r="AP464">
            <v>-87.173999999999069</v>
          </cell>
          <cell r="AQ464">
            <v>-51.764000000002852</v>
          </cell>
          <cell r="AR464">
            <v>-2850.6620000000112</v>
          </cell>
          <cell r="AS464">
            <v>-147.92599999999948</v>
          </cell>
          <cell r="AT464">
            <v>-202.46600000000035</v>
          </cell>
          <cell r="AU464">
            <v>180.68999999997322</v>
          </cell>
          <cell r="AV464">
            <v>-427.6299999999901</v>
          </cell>
          <cell r="AW464">
            <v>-215.26900000000023</v>
          </cell>
          <cell r="AX464">
            <v>-241.86799999999857</v>
          </cell>
          <cell r="AY464">
            <v>-238.86000000000058</v>
          </cell>
          <cell r="AZ464">
            <v>-409.94000000000233</v>
          </cell>
          <cell r="BA464">
            <v>-597.45000000001164</v>
          </cell>
          <cell r="BB464">
            <v>-482.63000000000466</v>
          </cell>
          <cell r="BC464">
            <v>-28.961000000002969</v>
          </cell>
          <cell r="BD464">
            <v>-38.351999999998952</v>
          </cell>
          <cell r="BE464">
            <v>-3739.9440000000177</v>
          </cell>
          <cell r="BF464">
            <v>-170.16999999999825</v>
          </cell>
          <cell r="BG464">
            <v>-174.65600000000268</v>
          </cell>
          <cell r="BH464">
            <v>-208.01000000000931</v>
          </cell>
          <cell r="BI464">
            <v>-546.27999999999884</v>
          </cell>
          <cell r="BJ464">
            <v>-194.18400000000111</v>
          </cell>
          <cell r="BK464">
            <v>-240.96800000000076</v>
          </cell>
          <cell r="BL464">
            <v>-364.03800000000047</v>
          </cell>
          <cell r="BM464">
            <v>-419.88300000000163</v>
          </cell>
          <cell r="BN464">
            <v>-605.19000000000233</v>
          </cell>
          <cell r="BO464">
            <v>-775.25599999999395</v>
          </cell>
          <cell r="BP464">
            <v>-19.519999999996799</v>
          </cell>
          <cell r="BQ464">
            <v>-21.788999999997031</v>
          </cell>
          <cell r="BR464">
            <v>-3029.7450000002282</v>
          </cell>
          <cell r="BS464">
            <v>-13.525999999998021</v>
          </cell>
          <cell r="BT464">
            <v>-199.57500000001164</v>
          </cell>
          <cell r="BU464">
            <v>-411.86000000000058</v>
          </cell>
          <cell r="BV464">
            <v>-383.05500000000029</v>
          </cell>
          <cell r="BW464">
            <v>-254.60299999999916</v>
          </cell>
          <cell r="BX464">
            <v>-74.398000000001048</v>
          </cell>
          <cell r="BY464">
            <v>-113.30000000000291</v>
          </cell>
          <cell r="BZ464">
            <v>-209.11000000000058</v>
          </cell>
          <cell r="CA464">
            <v>-676.79999999998836</v>
          </cell>
          <cell r="CB464">
            <v>-597.45600000000559</v>
          </cell>
          <cell r="CC464">
            <v>-79.211000000002969</v>
          </cell>
          <cell r="CD464">
            <v>-16.851000000002387</v>
          </cell>
          <cell r="CE464">
            <v>-2486.8070000001462</v>
          </cell>
          <cell r="CF464">
            <v>-157.57999999999811</v>
          </cell>
          <cell r="CG464">
            <v>-189.73500000000058</v>
          </cell>
          <cell r="CH464">
            <v>-350.33999999999651</v>
          </cell>
          <cell r="CI464">
            <v>-327.95700000000215</v>
          </cell>
          <cell r="CJ464">
            <v>-138.18699999999808</v>
          </cell>
          <cell r="CK464">
            <v>-60.522000000000844</v>
          </cell>
          <cell r="CL464">
            <v>-297.47000000000116</v>
          </cell>
          <cell r="CM464">
            <v>-174.69400000000314</v>
          </cell>
          <cell r="CN464">
            <v>4.0700000000069849</v>
          </cell>
          <cell r="CO464">
            <v>-506.66399999998976</v>
          </cell>
          <cell r="CP464">
            <v>-279.40200000000186</v>
          </cell>
          <cell r="CQ464">
            <v>-8.3260000000009313</v>
          </cell>
          <cell r="CR464">
            <v>-2853.5269999998854</v>
          </cell>
          <cell r="CS464">
            <v>-76.093999999999141</v>
          </cell>
          <cell r="CT464">
            <v>-277.47200000000157</v>
          </cell>
          <cell r="CU464">
            <v>-364.94999999998254</v>
          </cell>
          <cell r="CV464">
            <v>-407.72000000000116</v>
          </cell>
          <cell r="CW464">
            <v>-236.96100000000297</v>
          </cell>
          <cell r="CX464">
            <v>-53.518000000000029</v>
          </cell>
          <cell r="CY464">
            <v>-377.93400000000838</v>
          </cell>
          <cell r="CZ464">
            <v>-324.10399999999208</v>
          </cell>
          <cell r="DA464">
            <v>-426.15000000002328</v>
          </cell>
          <cell r="DB464">
            <v>-282.75400000000081</v>
          </cell>
          <cell r="DC464">
            <v>-3.0319999999992433</v>
          </cell>
          <cell r="DD464">
            <v>-22.8379999999961</v>
          </cell>
          <cell r="DE464">
            <v>-3380.1199999996461</v>
          </cell>
          <cell r="DF464">
            <v>-67.611999999999171</v>
          </cell>
          <cell r="DG464">
            <v>-286.33400000000256</v>
          </cell>
          <cell r="DH464">
            <v>-280.42999999999302</v>
          </cell>
          <cell r="DI464">
            <v>-444.44399999999587</v>
          </cell>
          <cell r="DJ464">
            <v>-280.08200000000215</v>
          </cell>
          <cell r="DK464">
            <v>-167.55099999999948</v>
          </cell>
          <cell r="DL464">
            <v>-405.38499999999476</v>
          </cell>
          <cell r="DM464">
            <v>-480.11999999999534</v>
          </cell>
          <cell r="DN464">
            <v>-451.51999999998952</v>
          </cell>
          <cell r="DO464">
            <v>-467.0850000000064</v>
          </cell>
          <cell r="DP464">
            <v>-9.6849999999976717</v>
          </cell>
          <cell r="DQ464">
            <v>-39.872000000003027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-196.94000000000233</v>
          </cell>
          <cell r="G465">
            <v>-423.63000000000466</v>
          </cell>
          <cell r="H465">
            <v>-1195.5</v>
          </cell>
          <cell r="I465">
            <v>-684.76000000000931</v>
          </cell>
          <cell r="J465">
            <v>-938.68999999994412</v>
          </cell>
          <cell r="K465">
            <v>-1048.2200000000303</v>
          </cell>
          <cell r="L465">
            <v>-145.66500000000815</v>
          </cell>
          <cell r="M465">
            <v>-1428.7300000000396</v>
          </cell>
          <cell r="N465">
            <v>-41.716000000000349</v>
          </cell>
          <cell r="O465">
            <v>-236.69400000000314</v>
          </cell>
          <cell r="P465">
            <v>-50.087999999999738</v>
          </cell>
          <cell r="Q465">
            <v>200.53899999999703</v>
          </cell>
          <cell r="R465">
            <v>-6147.6380000007339</v>
          </cell>
          <cell r="S465">
            <v>-133.91000000000349</v>
          </cell>
          <cell r="T465">
            <v>-386.46100000001024</v>
          </cell>
          <cell r="U465">
            <v>-921.63000000000466</v>
          </cell>
          <cell r="V465">
            <v>-470.76999999998952</v>
          </cell>
          <cell r="W465">
            <v>-1029</v>
          </cell>
          <cell r="X465">
            <v>-949.30999999999767</v>
          </cell>
          <cell r="Y465">
            <v>-218.79000000000815</v>
          </cell>
          <cell r="Z465">
            <v>-1514.4500000000116</v>
          </cell>
          <cell r="AA465">
            <v>-132.55600000000413</v>
          </cell>
          <cell r="AB465">
            <v>-270.5</v>
          </cell>
          <cell r="AC465">
            <v>-213.68699999999808</v>
          </cell>
          <cell r="AD465">
            <v>93.425999999999476</v>
          </cell>
          <cell r="AE465">
            <v>4031.8059999994002</v>
          </cell>
          <cell r="AF465">
            <v>-53.289999999993597</v>
          </cell>
          <cell r="AG465">
            <v>292.47000000000116</v>
          </cell>
          <cell r="AH465">
            <v>779.95000000001164</v>
          </cell>
          <cell r="AI465">
            <v>779.18999999994412</v>
          </cell>
          <cell r="AJ465">
            <v>1031.8399999999674</v>
          </cell>
          <cell r="AK465">
            <v>580.65999999997439</v>
          </cell>
          <cell r="AL465">
            <v>33.519999999989523</v>
          </cell>
          <cell r="AM465">
            <v>550.77999999996973</v>
          </cell>
          <cell r="AN465">
            <v>29.211000000002969</v>
          </cell>
          <cell r="AO465">
            <v>-44.69999999999709</v>
          </cell>
          <cell r="AP465">
            <v>-8.5</v>
          </cell>
          <cell r="AQ465">
            <v>60.67500000000291</v>
          </cell>
          <cell r="AR465">
            <v>4071.1289999997243</v>
          </cell>
          <cell r="AS465">
            <v>-31.720000000001164</v>
          </cell>
          <cell r="AT465">
            <v>249.52999999999884</v>
          </cell>
          <cell r="AU465">
            <v>325.62999999994645</v>
          </cell>
          <cell r="AV465">
            <v>1140.7600000000093</v>
          </cell>
          <cell r="AW465">
            <v>1024.3800000000047</v>
          </cell>
          <cell r="AX465">
            <v>656.78000000002794</v>
          </cell>
          <cell r="AY465">
            <v>21.829999999987194</v>
          </cell>
          <cell r="AZ465">
            <v>689.69000000000233</v>
          </cell>
          <cell r="BA465">
            <v>10.05000000000291</v>
          </cell>
          <cell r="BB465">
            <v>-36.940000000002328</v>
          </cell>
          <cell r="BC465">
            <v>-7.1500000000087311</v>
          </cell>
          <cell r="BD465">
            <v>28.289000000004307</v>
          </cell>
          <cell r="BE465">
            <v>3814.3899999996647</v>
          </cell>
          <cell r="BF465">
            <v>-29.379999999975553</v>
          </cell>
          <cell r="BG465">
            <v>262.26999999998952</v>
          </cell>
          <cell r="BH465">
            <v>844.44000000000233</v>
          </cell>
          <cell r="BI465">
            <v>454.10000000003492</v>
          </cell>
          <cell r="BJ465">
            <v>989.84999999997672</v>
          </cell>
          <cell r="BK465">
            <v>371.34999999997672</v>
          </cell>
          <cell r="BL465">
            <v>37.439999999973224</v>
          </cell>
          <cell r="BM465">
            <v>880.15000000002328</v>
          </cell>
          <cell r="BN465">
            <v>-1.5200000000040745</v>
          </cell>
          <cell r="BO465">
            <v>-3.2900000000081491</v>
          </cell>
          <cell r="BP465">
            <v>-27.520000000000437</v>
          </cell>
          <cell r="BQ465">
            <v>36.5</v>
          </cell>
          <cell r="BR465">
            <v>1473.9009999991395</v>
          </cell>
          <cell r="BS465">
            <v>-3.4100000000034925</v>
          </cell>
          <cell r="BT465">
            <v>134.95000000001164</v>
          </cell>
          <cell r="BU465">
            <v>375.6699999999837</v>
          </cell>
          <cell r="BV465">
            <v>455.26000000000931</v>
          </cell>
          <cell r="BW465">
            <v>146.89999999996508</v>
          </cell>
          <cell r="BX465">
            <v>11.239999999990687</v>
          </cell>
          <cell r="BY465">
            <v>53.899999999965075</v>
          </cell>
          <cell r="BZ465">
            <v>329.55999999999767</v>
          </cell>
          <cell r="CA465">
            <v>14.905000000013388</v>
          </cell>
          <cell r="CB465">
            <v>-33.669999999983702</v>
          </cell>
          <cell r="CC465">
            <v>-29.408000000003085</v>
          </cell>
          <cell r="CD465">
            <v>18.004000000000815</v>
          </cell>
          <cell r="CE465">
            <v>1614.7350000003353</v>
          </cell>
          <cell r="CF465">
            <v>-41.029999999998836</v>
          </cell>
          <cell r="CG465">
            <v>70.519999999989523</v>
          </cell>
          <cell r="CH465">
            <v>540.05999999999767</v>
          </cell>
          <cell r="CI465">
            <v>561.9199999999837</v>
          </cell>
          <cell r="CJ465">
            <v>157.40000000002328</v>
          </cell>
          <cell r="CK465">
            <v>21.589999999967404</v>
          </cell>
          <cell r="CL465">
            <v>68</v>
          </cell>
          <cell r="CM465">
            <v>243.28000000002794</v>
          </cell>
          <cell r="CN465">
            <v>14.320000000006985</v>
          </cell>
          <cell r="CO465">
            <v>-10.100000000005821</v>
          </cell>
          <cell r="CP465">
            <v>-28.364999999997963</v>
          </cell>
          <cell r="CQ465">
            <v>17.139999999999418</v>
          </cell>
          <cell r="CR465">
            <v>1219.9549999996088</v>
          </cell>
          <cell r="CS465">
            <v>-50.720000000001164</v>
          </cell>
          <cell r="CT465">
            <v>149.90999999997439</v>
          </cell>
          <cell r="CU465">
            <v>314.18999999994412</v>
          </cell>
          <cell r="CV465">
            <v>266.79999999998836</v>
          </cell>
          <cell r="CW465">
            <v>63.190000000002328</v>
          </cell>
          <cell r="CX465">
            <v>22.620000000053551</v>
          </cell>
          <cell r="CY465">
            <v>67.029999999998836</v>
          </cell>
          <cell r="CZ465">
            <v>417.17999999999302</v>
          </cell>
          <cell r="DA465">
            <v>31.945000000006985</v>
          </cell>
          <cell r="DB465">
            <v>-54.579999999987194</v>
          </cell>
          <cell r="DC465">
            <v>-9.1300000000046566</v>
          </cell>
          <cell r="DD465">
            <v>1.5200000000040745</v>
          </cell>
          <cell r="DE465">
            <v>2029.8080000001937</v>
          </cell>
          <cell r="DF465">
            <v>-48.429999999993015</v>
          </cell>
          <cell r="DG465">
            <v>209.34999999997672</v>
          </cell>
          <cell r="DH465">
            <v>168.31999999994878</v>
          </cell>
          <cell r="DI465">
            <v>166.56000000005588</v>
          </cell>
          <cell r="DJ465">
            <v>536.37999999994645</v>
          </cell>
          <cell r="DK465">
            <v>212.5899999999674</v>
          </cell>
          <cell r="DL465">
            <v>93.910000000003492</v>
          </cell>
          <cell r="DM465">
            <v>619.65999999997439</v>
          </cell>
          <cell r="DN465">
            <v>93.217999999993481</v>
          </cell>
          <cell r="DO465">
            <v>-5.75</v>
          </cell>
          <cell r="DP465">
            <v>-8.3399999999965075</v>
          </cell>
          <cell r="DQ465">
            <v>-7.6600000000034925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F466">
            <v>-100.05600000000049</v>
          </cell>
          <cell r="G466">
            <v>-43.285000000003492</v>
          </cell>
          <cell r="H466">
            <v>0.40075999999680789</v>
          </cell>
          <cell r="I466">
            <v>-160.39100000000326</v>
          </cell>
          <cell r="J466">
            <v>-47.610999999998967</v>
          </cell>
          <cell r="K466">
            <v>-25.481000000000677</v>
          </cell>
          <cell r="L466">
            <v>-24.747100000000046</v>
          </cell>
          <cell r="M466">
            <v>-8.6498600000001034</v>
          </cell>
          <cell r="N466">
            <v>-97.231483999999909</v>
          </cell>
          <cell r="O466">
            <v>-80.166999999997643</v>
          </cell>
          <cell r="P466">
            <v>-75.350999999998749</v>
          </cell>
          <cell r="Q466">
            <v>569.72699999999895</v>
          </cell>
          <cell r="R466">
            <v>-574.97883400000865</v>
          </cell>
          <cell r="S466">
            <v>-52.673999999999069</v>
          </cell>
          <cell r="T466">
            <v>-26.408450000002631</v>
          </cell>
          <cell r="U466">
            <v>-64.400000000001455</v>
          </cell>
          <cell r="V466">
            <v>-95.841000000000349</v>
          </cell>
          <cell r="W466">
            <v>-46.507999999999811</v>
          </cell>
          <cell r="X466">
            <v>-85.497383999999329</v>
          </cell>
          <cell r="Y466">
            <v>-2.5194999999998799</v>
          </cell>
          <cell r="Z466">
            <v>-0.21450000000004366</v>
          </cell>
          <cell r="AA466">
            <v>-131.86100000000079</v>
          </cell>
          <cell r="AB466">
            <v>-101.63800000000265</v>
          </cell>
          <cell r="AC466">
            <v>-7.5780000000013388</v>
          </cell>
          <cell r="AD466">
            <v>40.161000000000058</v>
          </cell>
          <cell r="AE466">
            <v>-940.96261000004597</v>
          </cell>
          <cell r="AF466">
            <v>-69.085999999999331</v>
          </cell>
          <cell r="AG466">
            <v>-49.44999999999709</v>
          </cell>
          <cell r="AH466">
            <v>-49.878000000004249</v>
          </cell>
          <cell r="AI466">
            <v>-58.463639999994484</v>
          </cell>
          <cell r="AJ466">
            <v>-56.145000000000437</v>
          </cell>
          <cell r="AK466">
            <v>-65.119999999998981</v>
          </cell>
          <cell r="AL466">
            <v>-97.403959999999643</v>
          </cell>
          <cell r="AM466">
            <v>-54.345500000000357</v>
          </cell>
          <cell r="AN466">
            <v>-169.37219999999797</v>
          </cell>
          <cell r="AO466">
            <v>-171.66931000000113</v>
          </cell>
          <cell r="AP466">
            <v>-63.043000000005122</v>
          </cell>
          <cell r="AQ466">
            <v>-36.985999999997148</v>
          </cell>
          <cell r="AR466">
            <v>-921.75161999999546</v>
          </cell>
          <cell r="AS466">
            <v>-51.546999999998661</v>
          </cell>
          <cell r="AT466">
            <v>-164.72389000000112</v>
          </cell>
          <cell r="AU466">
            <v>233.39799999999377</v>
          </cell>
          <cell r="AV466">
            <v>-195.36952000000019</v>
          </cell>
          <cell r="AW466">
            <v>-75.995999999999185</v>
          </cell>
          <cell r="AX466">
            <v>-109.23877999999968</v>
          </cell>
          <cell r="AY466">
            <v>-30.022200000000339</v>
          </cell>
          <cell r="AZ466">
            <v>-82.349600000000009</v>
          </cell>
          <cell r="BA466">
            <v>-200.58178999999654</v>
          </cell>
          <cell r="BB466">
            <v>-144.50784000000203</v>
          </cell>
          <cell r="BC466">
            <v>-91.019999999996799</v>
          </cell>
          <cell r="BD466">
            <v>-9.7930000000014843</v>
          </cell>
          <cell r="BE466">
            <v>-1021.2703219999676</v>
          </cell>
          <cell r="BF466">
            <v>-67.394000000000233</v>
          </cell>
          <cell r="BG466">
            <v>-38.043999999994412</v>
          </cell>
          <cell r="BH466">
            <v>-29.310460000000603</v>
          </cell>
          <cell r="BI466">
            <v>-144.68600000000151</v>
          </cell>
          <cell r="BJ466">
            <v>-93.680060000002413</v>
          </cell>
          <cell r="BK466">
            <v>-51.75</v>
          </cell>
          <cell r="BL466">
            <v>-59.475301999998919</v>
          </cell>
          <cell r="BM466">
            <v>-142.14649999999983</v>
          </cell>
          <cell r="BN466">
            <v>-196.77300000000105</v>
          </cell>
          <cell r="BO466">
            <v>-131.61199999999735</v>
          </cell>
          <cell r="BP466">
            <v>-30.416000000001077</v>
          </cell>
          <cell r="BQ466">
            <v>-35.983000000000175</v>
          </cell>
          <cell r="BR466">
            <v>-977.82335000002058</v>
          </cell>
          <cell r="BS466">
            <v>-80.471999999997934</v>
          </cell>
          <cell r="BT466">
            <v>-112.21500000000378</v>
          </cell>
          <cell r="BU466">
            <v>-91.177149999995891</v>
          </cell>
          <cell r="BV466">
            <v>-290.42199999999866</v>
          </cell>
          <cell r="BW466">
            <v>-75.872999999999593</v>
          </cell>
          <cell r="BX466">
            <v>-41.064130000000659</v>
          </cell>
          <cell r="BY466">
            <v>-40.805070000000342</v>
          </cell>
          <cell r="BZ466">
            <v>-35.670000000000073</v>
          </cell>
          <cell r="CA466">
            <v>-76.552999999999884</v>
          </cell>
          <cell r="CB466">
            <v>-58.889000000002852</v>
          </cell>
          <cell r="CC466">
            <v>-50.097999999998137</v>
          </cell>
          <cell r="CD466">
            <v>-24.584999999999127</v>
          </cell>
          <cell r="CE466">
            <v>-730.61967000010191</v>
          </cell>
          <cell r="CF466">
            <v>-52.349999999998545</v>
          </cell>
          <cell r="CG466">
            <v>-59.222000000001572</v>
          </cell>
          <cell r="CH466">
            <v>-14.887899999994261</v>
          </cell>
          <cell r="CI466">
            <v>-91.079379999999219</v>
          </cell>
          <cell r="CJ466">
            <v>-83.282309999998688</v>
          </cell>
          <cell r="CK466">
            <v>-34.823999999998705</v>
          </cell>
          <cell r="CL466">
            <v>-59.474380000001474</v>
          </cell>
          <cell r="CM466">
            <v>-18.244000000000597</v>
          </cell>
          <cell r="CN466">
            <v>-103.36669999999867</v>
          </cell>
          <cell r="CO466">
            <v>-120.91400000000067</v>
          </cell>
          <cell r="CP466">
            <v>-52.563000000001921</v>
          </cell>
          <cell r="CQ466">
            <v>-40.412000000000262</v>
          </cell>
          <cell r="CR466">
            <v>-981.12575000000652</v>
          </cell>
          <cell r="CS466">
            <v>-54.504000000000815</v>
          </cell>
          <cell r="CT466">
            <v>-92.874000000003434</v>
          </cell>
          <cell r="CU466">
            <v>-106.34073999999237</v>
          </cell>
          <cell r="CV466">
            <v>-189.28300999999192</v>
          </cell>
          <cell r="CW466">
            <v>-54.417000000001281</v>
          </cell>
          <cell r="CX466">
            <v>-114.17700000000332</v>
          </cell>
          <cell r="CY466">
            <v>-24.843999999999141</v>
          </cell>
          <cell r="CZ466">
            <v>-89.393000000000029</v>
          </cell>
          <cell r="DA466">
            <v>-182.66700000000128</v>
          </cell>
          <cell r="DB466">
            <v>-54.313000000000102</v>
          </cell>
          <cell r="DC466">
            <v>-14.412000000000262</v>
          </cell>
          <cell r="DD466">
            <v>-3.9009999999998399</v>
          </cell>
          <cell r="DE466">
            <v>-825.95771000004606</v>
          </cell>
          <cell r="DF466">
            <v>-50.872999999999593</v>
          </cell>
          <cell r="DG466">
            <v>-97.412859999996726</v>
          </cell>
          <cell r="DH466">
            <v>67.811999999998079</v>
          </cell>
          <cell r="DI466">
            <v>-94.555000000000291</v>
          </cell>
          <cell r="DJ466">
            <v>-90.164000000000669</v>
          </cell>
          <cell r="DK466">
            <v>-63.807000000000698</v>
          </cell>
          <cell r="DL466">
            <v>-37.088569999999891</v>
          </cell>
          <cell r="DM466">
            <v>-48.42667999999685</v>
          </cell>
          <cell r="DN466">
            <v>-254.32860000000801</v>
          </cell>
          <cell r="DO466">
            <v>-108.01699999999983</v>
          </cell>
          <cell r="DP466">
            <v>-49.097000000001572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-1.8999999999999773</v>
          </cell>
          <cell r="J467">
            <v>-1.3110599999999977</v>
          </cell>
          <cell r="K467">
            <v>0</v>
          </cell>
          <cell r="L467">
            <v>-1.7788600000000088</v>
          </cell>
          <cell r="M467">
            <v>-4.0364000000000146</v>
          </cell>
          <cell r="N467">
            <v>-10.31695000000002</v>
          </cell>
          <cell r="O467">
            <v>0</v>
          </cell>
          <cell r="P467">
            <v>-1.8999999999999986</v>
          </cell>
          <cell r="Q467">
            <v>0</v>
          </cell>
          <cell r="R467">
            <v>-8.744010000000344</v>
          </cell>
          <cell r="S467">
            <v>0</v>
          </cell>
          <cell r="T467">
            <v>0</v>
          </cell>
          <cell r="U467">
            <v>0</v>
          </cell>
          <cell r="V467">
            <v>-1.8999799999999709</v>
          </cell>
          <cell r="W467">
            <v>0</v>
          </cell>
          <cell r="X467">
            <v>0</v>
          </cell>
          <cell r="Y467">
            <v>2.7047500000000468</v>
          </cell>
          <cell r="Z467">
            <v>-6.9440700000000106</v>
          </cell>
          <cell r="AA467">
            <v>-1.4058999999999742</v>
          </cell>
          <cell r="AB467">
            <v>-3.0988099999999577</v>
          </cell>
          <cell r="AC467">
            <v>0</v>
          </cell>
          <cell r="AD467">
            <v>1.8999999999999915</v>
          </cell>
          <cell r="AE467">
            <v>-21.461452000001373</v>
          </cell>
          <cell r="AF467">
            <v>0</v>
          </cell>
          <cell r="AG467">
            <v>-2.0114200000000437</v>
          </cell>
          <cell r="AH467">
            <v>0</v>
          </cell>
          <cell r="AI467">
            <v>0</v>
          </cell>
          <cell r="AJ467">
            <v>0</v>
          </cell>
          <cell r="AK467">
            <v>-3.1350619999999978</v>
          </cell>
          <cell r="AL467">
            <v>-5.1948399999999992</v>
          </cell>
          <cell r="AM467">
            <v>-6.1326000000000249</v>
          </cell>
          <cell r="AN467">
            <v>-3.8580999999999221</v>
          </cell>
          <cell r="AO467">
            <v>-0.44553999999999405</v>
          </cell>
          <cell r="AP467">
            <v>-0.68389000000001943</v>
          </cell>
          <cell r="AQ467">
            <v>0</v>
          </cell>
          <cell r="AR467">
            <v>-18.906535999999505</v>
          </cell>
          <cell r="AS467">
            <v>0</v>
          </cell>
          <cell r="AT467">
            <v>0</v>
          </cell>
          <cell r="AU467">
            <v>2.0775000000001</v>
          </cell>
          <cell r="AV467">
            <v>-1.8341299999999876</v>
          </cell>
          <cell r="AW467">
            <v>0</v>
          </cell>
          <cell r="AX467">
            <v>-2.8857360000000085</v>
          </cell>
          <cell r="AY467">
            <v>-1.1346999999999525</v>
          </cell>
          <cell r="AZ467">
            <v>-8.9764699999999493</v>
          </cell>
          <cell r="BA467">
            <v>-4.2530000000001564</v>
          </cell>
          <cell r="BB467">
            <v>-1.9000000000000057</v>
          </cell>
          <cell r="BC467">
            <v>0</v>
          </cell>
          <cell r="BD467">
            <v>0</v>
          </cell>
          <cell r="BE467">
            <v>-13.970599999999649</v>
          </cell>
          <cell r="BF467">
            <v>0</v>
          </cell>
          <cell r="BG467">
            <v>0</v>
          </cell>
          <cell r="BH467">
            <v>-2.6309999999966749E-2</v>
          </cell>
          <cell r="BI467">
            <v>-1.8999900000000025</v>
          </cell>
          <cell r="BJ467">
            <v>-4.0836199999999963</v>
          </cell>
          <cell r="BK467">
            <v>0</v>
          </cell>
          <cell r="BL467">
            <v>-3.7839999999999918</v>
          </cell>
          <cell r="BM467">
            <v>-0.47433999999998377</v>
          </cell>
          <cell r="BN467">
            <v>-3.3780000000001564</v>
          </cell>
          <cell r="BO467">
            <v>-0.32434000000000651</v>
          </cell>
          <cell r="BP467">
            <v>0</v>
          </cell>
          <cell r="BQ467">
            <v>0</v>
          </cell>
          <cell r="BR467">
            <v>-33.068361999999979</v>
          </cell>
          <cell r="BS467">
            <v>-0.41042699999999854</v>
          </cell>
          <cell r="BT467">
            <v>0</v>
          </cell>
          <cell r="BU467">
            <v>-8.871599999999944</v>
          </cell>
          <cell r="BV467">
            <v>-1.9000049999999931</v>
          </cell>
          <cell r="BW467">
            <v>0</v>
          </cell>
          <cell r="BX467">
            <v>0</v>
          </cell>
          <cell r="BY467">
            <v>-7.4063999999999623</v>
          </cell>
          <cell r="BZ467">
            <v>-9.9100399999999809</v>
          </cell>
          <cell r="CA467">
            <v>-1.5826399999999694</v>
          </cell>
          <cell r="CB467">
            <v>-2.9872500000000173</v>
          </cell>
          <cell r="CC467">
            <v>0</v>
          </cell>
          <cell r="CD467">
            <v>0</v>
          </cell>
          <cell r="CE467">
            <v>-17.477190000000519</v>
          </cell>
          <cell r="CF467">
            <v>0</v>
          </cell>
          <cell r="CG467">
            <v>0</v>
          </cell>
          <cell r="CH467">
            <v>-2.279399999999896</v>
          </cell>
          <cell r="CI467">
            <v>0</v>
          </cell>
          <cell r="CJ467">
            <v>0</v>
          </cell>
          <cell r="CK467">
            <v>0</v>
          </cell>
          <cell r="CL467">
            <v>-7.1292000000000826</v>
          </cell>
          <cell r="CM467">
            <v>-5.5820999999999685</v>
          </cell>
          <cell r="CN467">
            <v>-0.5865000000001146</v>
          </cell>
          <cell r="CO467">
            <v>-1.8999900000000025</v>
          </cell>
          <cell r="CP467">
            <v>0</v>
          </cell>
          <cell r="CQ467">
            <v>0</v>
          </cell>
          <cell r="CR467">
            <v>-23.968710000000101</v>
          </cell>
          <cell r="CS467">
            <v>0</v>
          </cell>
          <cell r="CT467">
            <v>-2.7071400000000381</v>
          </cell>
          <cell r="CU467">
            <v>0</v>
          </cell>
          <cell r="CV467">
            <v>0</v>
          </cell>
          <cell r="CW467">
            <v>-3.648969999999963</v>
          </cell>
          <cell r="CX467">
            <v>0</v>
          </cell>
          <cell r="CY467">
            <v>-3.4809999999999945</v>
          </cell>
          <cell r="CZ467">
            <v>-10.8121000000001</v>
          </cell>
          <cell r="DA467">
            <v>-3.3195000000000618</v>
          </cell>
          <cell r="DB467">
            <v>0</v>
          </cell>
          <cell r="DC467">
            <v>0</v>
          </cell>
          <cell r="DD467">
            <v>0</v>
          </cell>
          <cell r="DE467">
            <v>-12.473722000000635</v>
          </cell>
          <cell r="DF467">
            <v>0</v>
          </cell>
          <cell r="DG467">
            <v>-4.5599999999694774E-3</v>
          </cell>
          <cell r="DH467">
            <v>0</v>
          </cell>
          <cell r="DI467">
            <v>0</v>
          </cell>
          <cell r="DJ467">
            <v>-3.9297000000000253</v>
          </cell>
          <cell r="DK467">
            <v>-1.9000020000000006</v>
          </cell>
          <cell r="DL467">
            <v>-1.2070000000001073</v>
          </cell>
          <cell r="DM467">
            <v>0</v>
          </cell>
          <cell r="DN467">
            <v>-3.9700000000000273</v>
          </cell>
          <cell r="DO467">
            <v>-1.462459999999993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1">
          <cell r="F471">
            <v>-421.59200000003329</v>
          </cell>
          <cell r="G471">
            <v>-709.51600000006147</v>
          </cell>
          <cell r="H471">
            <v>-1257.9232400000328</v>
          </cell>
          <cell r="I471">
            <v>-1390.5420000000158</v>
          </cell>
          <cell r="J471">
            <v>-1306.1247600000352</v>
          </cell>
          <cell r="K471">
            <v>-1265.5751999999629</v>
          </cell>
          <cell r="L471">
            <v>-168.94286000001011</v>
          </cell>
          <cell r="M471">
            <v>-1633.9528600000776</v>
          </cell>
          <cell r="N471">
            <v>-714.0917639999825</v>
          </cell>
          <cell r="O471">
            <v>-716.17820000002393</v>
          </cell>
          <cell r="P471">
            <v>-506.61999999999534</v>
          </cell>
          <cell r="Q471">
            <v>936.99599999999919</v>
          </cell>
          <cell r="R471">
            <v>-9689.5106739988551</v>
          </cell>
          <cell r="S471">
            <v>-341.38500000000931</v>
          </cell>
          <cell r="T471">
            <v>-557.60844999999972</v>
          </cell>
          <cell r="U471">
            <v>-1234.6354999999749</v>
          </cell>
          <cell r="V471">
            <v>-1280.0649800000247</v>
          </cell>
          <cell r="W471">
            <v>-1371.1655000000028</v>
          </cell>
          <cell r="X471">
            <v>-1308.2278839999926</v>
          </cell>
          <cell r="Y471">
            <v>-175.37765000000945</v>
          </cell>
          <cell r="Z471">
            <v>-1839.5640700000222</v>
          </cell>
          <cell r="AA471">
            <v>-833.12989999999991</v>
          </cell>
          <cell r="AB471">
            <v>-780.03220999997575</v>
          </cell>
          <cell r="AC471">
            <v>-323.25600000002305</v>
          </cell>
          <cell r="AD471">
            <v>354.93647000001511</v>
          </cell>
          <cell r="AE471">
            <v>-1062.8777620000765</v>
          </cell>
          <cell r="AF471">
            <v>-348.19599999999627</v>
          </cell>
          <cell r="AG471">
            <v>-0.45892000000458211</v>
          </cell>
          <cell r="AH471">
            <v>430.5</v>
          </cell>
          <cell r="AI471">
            <v>232.66885999985971</v>
          </cell>
          <cell r="AJ471">
            <v>514.88799999991897</v>
          </cell>
          <cell r="AK471">
            <v>227.59353799995733</v>
          </cell>
          <cell r="AL471">
            <v>-395.23009999998612</v>
          </cell>
          <cell r="AM471">
            <v>-16.963100000051782</v>
          </cell>
          <cell r="AN471">
            <v>-651.56729999996605</v>
          </cell>
          <cell r="AO471">
            <v>-628.35384999995586</v>
          </cell>
          <cell r="AP471">
            <v>-290.82388999999966</v>
          </cell>
          <cell r="AQ471">
            <v>-136.93499999999767</v>
          </cell>
          <cell r="AR471">
            <v>-852.32349599990994</v>
          </cell>
          <cell r="AS471">
            <v>-315.42919999998412</v>
          </cell>
          <cell r="AT471">
            <v>-162.79779000004055</v>
          </cell>
          <cell r="AU471">
            <v>576.15950000006706</v>
          </cell>
          <cell r="AV471">
            <v>527.60235000005923</v>
          </cell>
          <cell r="AW471">
            <v>594.67630000005011</v>
          </cell>
          <cell r="AX471">
            <v>215.96248400001787</v>
          </cell>
          <cell r="AY471">
            <v>-266.80480000001262</v>
          </cell>
          <cell r="AZ471">
            <v>2.0839299999643117</v>
          </cell>
          <cell r="BA471">
            <v>-950.85603000002448</v>
          </cell>
          <cell r="BB471">
            <v>-671.94484000001103</v>
          </cell>
          <cell r="BC471">
            <v>-239.48042999999598</v>
          </cell>
          <cell r="BD471">
            <v>-161.49496999997064</v>
          </cell>
          <cell r="BE471">
            <v>-2155.9619220010936</v>
          </cell>
          <cell r="BF471">
            <v>-343.56530000001658</v>
          </cell>
          <cell r="BG471">
            <v>-48.788999999989755</v>
          </cell>
          <cell r="BH471">
            <v>475.58322999987286</v>
          </cell>
          <cell r="BI471">
            <v>-288.33999000000767</v>
          </cell>
          <cell r="BJ471">
            <v>551.43831999995746</v>
          </cell>
          <cell r="BK471">
            <v>3.8705999999656342</v>
          </cell>
          <cell r="BL471">
            <v>-414.00140200002352</v>
          </cell>
          <cell r="BM471">
            <v>134.57216000009794</v>
          </cell>
          <cell r="BN471">
            <v>-953.14929999999003</v>
          </cell>
          <cell r="BO471">
            <v>-932.14634000003571</v>
          </cell>
          <cell r="BP471">
            <v>-226.8350000000064</v>
          </cell>
          <cell r="BQ471">
            <v>-114.59990000000107</v>
          </cell>
          <cell r="BR471">
            <v>-3445.273512000218</v>
          </cell>
          <cell r="BS471">
            <v>-134.6544269999722</v>
          </cell>
          <cell r="BT471">
            <v>-264.32000000000698</v>
          </cell>
          <cell r="BU471">
            <v>-279.78875000006519</v>
          </cell>
          <cell r="BV471">
            <v>-536.44200499996077</v>
          </cell>
          <cell r="BW471">
            <v>-204.91600000008475</v>
          </cell>
          <cell r="BX471">
            <v>-117.54213000007439</v>
          </cell>
          <cell r="BY471">
            <v>-119.37696999998298</v>
          </cell>
          <cell r="BZ471">
            <v>7.1479599998565391</v>
          </cell>
          <cell r="CA471">
            <v>-780.45674000005238</v>
          </cell>
          <cell r="CB471">
            <v>-703.07224999996834</v>
          </cell>
          <cell r="CC471">
            <v>-215.04099999999744</v>
          </cell>
          <cell r="CD471">
            <v>-96.811199999996461</v>
          </cell>
          <cell r="CE471">
            <v>-2688.8299000002444</v>
          </cell>
          <cell r="CF471">
            <v>-283.43944000001648</v>
          </cell>
          <cell r="CG471">
            <v>-250.67499999998836</v>
          </cell>
          <cell r="CH471">
            <v>-132.47629999998026</v>
          </cell>
          <cell r="CI471">
            <v>-145.01338000001851</v>
          </cell>
          <cell r="CJ471">
            <v>-104.28630999987945</v>
          </cell>
          <cell r="CK471">
            <v>-93.410099999979138</v>
          </cell>
          <cell r="CL471">
            <v>-300.67728000000352</v>
          </cell>
          <cell r="CM471">
            <v>-37.057099999859929</v>
          </cell>
          <cell r="CN471">
            <v>-142.13500000000931</v>
          </cell>
          <cell r="CO471">
            <v>-649.04599000001326</v>
          </cell>
          <cell r="CP471">
            <v>-425.73999999999069</v>
          </cell>
          <cell r="CQ471">
            <v>-124.87400000001071</v>
          </cell>
          <cell r="CR471">
            <v>-3213.4483300000429</v>
          </cell>
          <cell r="CS471">
            <v>-255.62299999996321</v>
          </cell>
          <cell r="CT471">
            <v>-276.58503999997629</v>
          </cell>
          <cell r="CU471">
            <v>-181.04874000011478</v>
          </cell>
          <cell r="CV471">
            <v>-375.59301000001142</v>
          </cell>
          <cell r="CW471">
            <v>-264.10697000002256</v>
          </cell>
          <cell r="CX471">
            <v>-153.14629999990575</v>
          </cell>
          <cell r="CY471">
            <v>-351.18800000002375</v>
          </cell>
          <cell r="CZ471">
            <v>-64.211100000189617</v>
          </cell>
          <cell r="DA471">
            <v>-660.47539999993751</v>
          </cell>
          <cell r="DB471">
            <v>-411.62170000001788</v>
          </cell>
          <cell r="DC471">
            <v>-131.93700000000536</v>
          </cell>
          <cell r="DD471">
            <v>-87.912069999991218</v>
          </cell>
          <cell r="DE471">
            <v>-2894.4602319998667</v>
          </cell>
          <cell r="DF471">
            <v>-221.07900000002701</v>
          </cell>
          <cell r="DG471">
            <v>-220.69842000008794</v>
          </cell>
          <cell r="DH471">
            <v>0.35799999989103526</v>
          </cell>
          <cell r="DI471">
            <v>-445.80299999995623</v>
          </cell>
          <cell r="DJ471">
            <v>118.28330000001006</v>
          </cell>
          <cell r="DK471">
            <v>-65.138501999957953</v>
          </cell>
          <cell r="DL471">
            <v>-354.31786999991164</v>
          </cell>
          <cell r="DM471">
            <v>31.887319999979809</v>
          </cell>
          <cell r="DN471">
            <v>-724.64279999997234</v>
          </cell>
          <cell r="DO471">
            <v>-651.48526000004495</v>
          </cell>
          <cell r="DP471">
            <v>-232.37200000000303</v>
          </cell>
          <cell r="DQ471">
            <v>-129.45200000001932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3">
          <cell r="F473">
            <v>830.74599999992643</v>
          </cell>
          <cell r="G473">
            <v>742.16599999996834</v>
          </cell>
          <cell r="H473">
            <v>925.03476000018418</v>
          </cell>
          <cell r="I473">
            <v>1130.7480000001378</v>
          </cell>
          <cell r="J473">
            <v>1612.5562400000636</v>
          </cell>
          <cell r="K473">
            <v>1835.0747999998275</v>
          </cell>
          <cell r="L473">
            <v>2637.5491400000174</v>
          </cell>
          <cell r="M473">
            <v>1177.1581399999559</v>
          </cell>
          <cell r="N473">
            <v>1763.7882360001095</v>
          </cell>
          <cell r="O473">
            <v>1292.7458000000333</v>
          </cell>
          <cell r="P473">
            <v>846.44000000006054</v>
          </cell>
          <cell r="Q473">
            <v>1980.8589999999385</v>
          </cell>
          <cell r="R473">
            <v>16059.782325997949</v>
          </cell>
          <cell r="S473">
            <v>904.72199999995064</v>
          </cell>
          <cell r="T473">
            <v>836.95954999991227</v>
          </cell>
          <cell r="U473">
            <v>937.34849999984726</v>
          </cell>
          <cell r="V473">
            <v>1228.5950199998915</v>
          </cell>
          <cell r="W473">
            <v>1532.7904999998864</v>
          </cell>
          <cell r="X473">
            <v>1776.9421159999911</v>
          </cell>
          <cell r="Y473">
            <v>2617.0403500000248</v>
          </cell>
          <cell r="Z473">
            <v>957.4729300000472</v>
          </cell>
          <cell r="AA473">
            <v>1632.4501000000164</v>
          </cell>
          <cell r="AB473">
            <v>1218.8167899998371</v>
          </cell>
          <cell r="AC473">
            <v>1023.0840000000317</v>
          </cell>
          <cell r="AD473">
            <v>1393.5604700001422</v>
          </cell>
          <cell r="AE473">
            <v>24557.903237998486</v>
          </cell>
          <cell r="AF473">
            <v>891.68000000005122</v>
          </cell>
          <cell r="AG473">
            <v>1387.1930799998809</v>
          </cell>
          <cell r="AH473">
            <v>2591.6340000000782</v>
          </cell>
          <cell r="AI473">
            <v>2728.8188599995337</v>
          </cell>
          <cell r="AJ473">
            <v>3404.3980000000447</v>
          </cell>
          <cell r="AK473">
            <v>3297.3435379997827</v>
          </cell>
          <cell r="AL473">
            <v>2383.2068999999901</v>
          </cell>
          <cell r="AM473">
            <v>2766.0929000000469</v>
          </cell>
          <cell r="AN473">
            <v>1801.6227000000654</v>
          </cell>
          <cell r="AO473">
            <v>1360.5131500001298</v>
          </cell>
          <cell r="AP473">
            <v>1048.8261100000236</v>
          </cell>
          <cell r="AQ473">
            <v>896.57399999990594</v>
          </cell>
          <cell r="AR473">
            <v>24640.348503999412</v>
          </cell>
          <cell r="AS473">
            <v>918.27780000003986</v>
          </cell>
          <cell r="AT473">
            <v>1217.8822100000689</v>
          </cell>
          <cell r="AU473">
            <v>2726.5365000003949</v>
          </cell>
          <cell r="AV473">
            <v>3011.2423499999568</v>
          </cell>
          <cell r="AW473">
            <v>3469.7713000001386</v>
          </cell>
          <cell r="AX473">
            <v>3270.3224840000039</v>
          </cell>
          <cell r="AY473">
            <v>2497.8062000001082</v>
          </cell>
          <cell r="AZ473">
            <v>2771.1589300000342</v>
          </cell>
          <cell r="BA473">
            <v>1490.093969999929</v>
          </cell>
          <cell r="BB473">
            <v>1307.0021600000327</v>
          </cell>
          <cell r="BC473">
            <v>1093.4795699999668</v>
          </cell>
          <cell r="BD473">
            <v>866.77503000001889</v>
          </cell>
          <cell r="BE473">
            <v>23258.327078001574</v>
          </cell>
          <cell r="BF473">
            <v>883.9727000000421</v>
          </cell>
          <cell r="BG473">
            <v>1374.096000000136</v>
          </cell>
          <cell r="BH473">
            <v>2615.2032299996354</v>
          </cell>
          <cell r="BI473">
            <v>2182.9400100000203</v>
          </cell>
          <cell r="BJ473">
            <v>3412.0563199997414</v>
          </cell>
          <cell r="BK473">
            <v>3042.9606000001077</v>
          </cell>
          <cell r="BL473">
            <v>2336.7525979999918</v>
          </cell>
          <cell r="BM473">
            <v>2889.8521600001259</v>
          </cell>
          <cell r="BN473">
            <v>1475.5606999999145</v>
          </cell>
          <cell r="BO473">
            <v>1036.9426599999424</v>
          </cell>
          <cell r="BP473">
            <v>1099.4350000000559</v>
          </cell>
          <cell r="BQ473">
            <v>908.55509999999776</v>
          </cell>
          <cell r="BR473">
            <v>21793.115487998351</v>
          </cell>
          <cell r="BS473">
            <v>1086.7455729999347</v>
          </cell>
          <cell r="BT473">
            <v>1102.640000000014</v>
          </cell>
          <cell r="BU473">
            <v>1849.1362499999814</v>
          </cell>
          <cell r="BV473">
            <v>1922.4479950000532</v>
          </cell>
          <cell r="BW473">
            <v>2641.4729999998817</v>
          </cell>
          <cell r="BX473">
            <v>2906.3678699999582</v>
          </cell>
          <cell r="BY473">
            <v>2617.6750300000422</v>
          </cell>
          <cell r="BZ473">
            <v>2748.663959999918</v>
          </cell>
          <cell r="CA473">
            <v>1636.1332600000314</v>
          </cell>
          <cell r="CB473">
            <v>1256.0657500000671</v>
          </cell>
          <cell r="CC473">
            <v>1104.5689999999595</v>
          </cell>
          <cell r="CD473">
            <v>921.19779999996535</v>
          </cell>
          <cell r="CE473">
            <v>22423.330099999905</v>
          </cell>
          <cell r="CF473">
            <v>931.82256000000052</v>
          </cell>
          <cell r="CG473">
            <v>1109.4529999999795</v>
          </cell>
          <cell r="CH473">
            <v>1985.7537000000011</v>
          </cell>
          <cell r="CI473">
            <v>2301.5766199999489</v>
          </cell>
          <cell r="CJ473">
            <v>2727.8116900001187</v>
          </cell>
          <cell r="CK473">
            <v>2915.4098999999696</v>
          </cell>
          <cell r="CL473">
            <v>2422.6727200000314</v>
          </cell>
          <cell r="CM473">
            <v>2690.7259000000777</v>
          </cell>
          <cell r="CN473">
            <v>2262.4250000000466</v>
          </cell>
          <cell r="CO473">
            <v>1300.3580100000836</v>
          </cell>
          <cell r="CP473">
            <v>887.26999999990221</v>
          </cell>
          <cell r="CQ473">
            <v>888.05099999997765</v>
          </cell>
          <cell r="CR473">
            <v>21773.159670000896</v>
          </cell>
          <cell r="CS473">
            <v>953.59400000004098</v>
          </cell>
          <cell r="CT473">
            <v>1076.7109599999385</v>
          </cell>
          <cell r="CU473">
            <v>1926.6102599999867</v>
          </cell>
          <cell r="CV473">
            <v>2058.7869900000514</v>
          </cell>
          <cell r="CW473">
            <v>2553.886029999936</v>
          </cell>
          <cell r="CX473">
            <v>2840.6137000001036</v>
          </cell>
          <cell r="CY473">
            <v>2358.5530000000726</v>
          </cell>
          <cell r="CZ473">
            <v>2649.931899999734</v>
          </cell>
          <cell r="DA473">
            <v>1732.0546000000322</v>
          </cell>
          <cell r="DB473">
            <v>1527.9862999999896</v>
          </cell>
          <cell r="DC473">
            <v>1174.5029999999679</v>
          </cell>
          <cell r="DD473">
            <v>919.92893000005279</v>
          </cell>
          <cell r="DE473">
            <v>22015.171768000349</v>
          </cell>
          <cell r="DF473">
            <v>982</v>
          </cell>
          <cell r="DG473">
            <v>1173.9115799998399</v>
          </cell>
          <cell r="DH473">
            <v>2097.5079999999143</v>
          </cell>
          <cell r="DI473">
            <v>1976.3370000000577</v>
          </cell>
          <cell r="DJ473">
            <v>2922.1713000000454</v>
          </cell>
          <cell r="DK473">
            <v>2913.6514980001375</v>
          </cell>
          <cell r="DL473">
            <v>2341.9071299999487</v>
          </cell>
          <cell r="DM473">
            <v>2732.483319999883</v>
          </cell>
          <cell r="DN473">
            <v>1655.9172000000253</v>
          </cell>
          <cell r="DO473">
            <v>1278.4197399999248</v>
          </cell>
          <cell r="DP473">
            <v>1067.4979999999632</v>
          </cell>
          <cell r="DQ473">
            <v>873.36699999996927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-13.434981999998854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-19.971923000004608</v>
          </cell>
          <cell r="P477">
            <v>0</v>
          </cell>
          <cell r="Q477">
            <v>0</v>
          </cell>
          <cell r="R477">
            <v>-24.942865000106394</v>
          </cell>
          <cell r="S477">
            <v>0</v>
          </cell>
          <cell r="T477">
            <v>0</v>
          </cell>
          <cell r="U477">
            <v>-6.923826000012923</v>
          </cell>
          <cell r="V477">
            <v>-9.052001999996719</v>
          </cell>
          <cell r="W477">
            <v>0</v>
          </cell>
          <cell r="X477">
            <v>-8.9670369999948889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-29.342437000013888</v>
          </cell>
          <cell r="AF477">
            <v>0</v>
          </cell>
          <cell r="AG477">
            <v>0</v>
          </cell>
          <cell r="AH477">
            <v>-20.714263999994728</v>
          </cell>
          <cell r="AI477">
            <v>0</v>
          </cell>
          <cell r="AJ477">
            <v>0</v>
          </cell>
          <cell r="AK477">
            <v>-8.6281730000046082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-0.24308000016026199</v>
          </cell>
          <cell r="AS477">
            <v>0</v>
          </cell>
          <cell r="AT477">
            <v>-0.24308000000019092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-5.1699210000224411</v>
          </cell>
          <cell r="BF477">
            <v>0</v>
          </cell>
          <cell r="BG477">
            <v>0</v>
          </cell>
          <cell r="BH477">
            <v>-4.9910899999958929</v>
          </cell>
          <cell r="BI477">
            <v>-1.8388669999985723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1.6600360000011278</v>
          </cell>
          <cell r="BP477">
            <v>0</v>
          </cell>
          <cell r="BQ477">
            <v>0</v>
          </cell>
          <cell r="BR477">
            <v>-184.55877100024372</v>
          </cell>
          <cell r="BS477">
            <v>-10.387298000001465</v>
          </cell>
          <cell r="BT477">
            <v>-5.8789059999980964</v>
          </cell>
          <cell r="BU477">
            <v>-14.488764000008814</v>
          </cell>
          <cell r="BV477">
            <v>-14.811040000000503</v>
          </cell>
          <cell r="BW477">
            <v>-7.8836640000008629</v>
          </cell>
          <cell r="BX477">
            <v>-49.275456999996095</v>
          </cell>
          <cell r="BY477">
            <v>0</v>
          </cell>
          <cell r="BZ477">
            <v>0</v>
          </cell>
          <cell r="CA477">
            <v>-21.408625999989454</v>
          </cell>
          <cell r="CB477">
            <v>-43.734622999996645</v>
          </cell>
          <cell r="CC477">
            <v>-16.690393000011682</v>
          </cell>
          <cell r="CD477">
            <v>0</v>
          </cell>
          <cell r="CE477">
            <v>-131.9687449997291</v>
          </cell>
          <cell r="CF477">
            <v>0</v>
          </cell>
          <cell r="CG477">
            <v>0</v>
          </cell>
          <cell r="CH477">
            <v>-12.189743999988423</v>
          </cell>
          <cell r="CI477">
            <v>-14.434081999992486</v>
          </cell>
          <cell r="CJ477">
            <v>-20.79174900000362</v>
          </cell>
          <cell r="CK477">
            <v>-56.829171999997925</v>
          </cell>
          <cell r="CL477">
            <v>0</v>
          </cell>
          <cell r="CM477">
            <v>0</v>
          </cell>
          <cell r="CN477">
            <v>0.87805100000696257</v>
          </cell>
          <cell r="CO477">
            <v>-14.454100000002654</v>
          </cell>
          <cell r="CP477">
            <v>-9.7680659999896307</v>
          </cell>
          <cell r="CQ477">
            <v>-4.3798830000014277</v>
          </cell>
          <cell r="CR477">
            <v>-140.29844500008039</v>
          </cell>
          <cell r="CS477">
            <v>-12.757813000003807</v>
          </cell>
          <cell r="CT477">
            <v>-15.157474999999977</v>
          </cell>
          <cell r="CU477">
            <v>0</v>
          </cell>
          <cell r="CV477">
            <v>-16.656109000003198</v>
          </cell>
          <cell r="CW477">
            <v>-15.355960000000778</v>
          </cell>
          <cell r="CX477">
            <v>-10.68034799999441</v>
          </cell>
          <cell r="CY477">
            <v>0</v>
          </cell>
          <cell r="CZ477">
            <v>0</v>
          </cell>
          <cell r="DA477">
            <v>-42.986632999993162</v>
          </cell>
          <cell r="DB477">
            <v>-11.010013999999501</v>
          </cell>
          <cell r="DC477">
            <v>-15.694092999998247</v>
          </cell>
          <cell r="DD477">
            <v>0</v>
          </cell>
          <cell r="DE477">
            <v>-144.58266699989326</v>
          </cell>
          <cell r="DF477">
            <v>-14.122074999992037</v>
          </cell>
          <cell r="DG477">
            <v>0</v>
          </cell>
          <cell r="DH477">
            <v>-8.6602980000025127</v>
          </cell>
          <cell r="DI477">
            <v>-14.861817999990308</v>
          </cell>
          <cell r="DJ477">
            <v>-15.238038000003144</v>
          </cell>
          <cell r="DK477">
            <v>-73.558837999997195</v>
          </cell>
          <cell r="DL477">
            <v>0</v>
          </cell>
          <cell r="DM477">
            <v>0</v>
          </cell>
          <cell r="DN477">
            <v>-7.402832000007038</v>
          </cell>
          <cell r="DO477">
            <v>-6.4028340000077151</v>
          </cell>
          <cell r="DP477">
            <v>0</v>
          </cell>
          <cell r="DQ477">
            <v>-4.3359339999879012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-2.329066000005696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-192.69948200014187</v>
          </cell>
          <cell r="S478">
            <v>-31.71060800000123</v>
          </cell>
          <cell r="T478">
            <v>-13.487730000000738</v>
          </cell>
          <cell r="U478">
            <v>0</v>
          </cell>
          <cell r="V478">
            <v>-1.4680159999988973</v>
          </cell>
          <cell r="W478">
            <v>-32.985153000001446</v>
          </cell>
          <cell r="X478">
            <v>-67.216871999997238</v>
          </cell>
          <cell r="Y478">
            <v>2.513994000000821</v>
          </cell>
          <cell r="Z478">
            <v>0</v>
          </cell>
          <cell r="AA478">
            <v>-18.24616899999819</v>
          </cell>
          <cell r="AB478">
            <v>0</v>
          </cell>
          <cell r="AC478">
            <v>-26.549566000001505</v>
          </cell>
          <cell r="AD478">
            <v>-3.5493619999979273</v>
          </cell>
          <cell r="AE478">
            <v>-258.8818639999372</v>
          </cell>
          <cell r="AF478">
            <v>-30.35864600000059</v>
          </cell>
          <cell r="AG478">
            <v>-1.7520890000014333</v>
          </cell>
          <cell r="AH478">
            <v>-10.135926000002655</v>
          </cell>
          <cell r="AI478">
            <v>-1.9107360000052722</v>
          </cell>
          <cell r="AJ478">
            <v>-40.779020999994827</v>
          </cell>
          <cell r="AK478">
            <v>-72.634060000003956</v>
          </cell>
          <cell r="AL478">
            <v>-18.043946999998298</v>
          </cell>
          <cell r="AM478">
            <v>-8.2370799999989686</v>
          </cell>
          <cell r="AN478">
            <v>-20.020260999997845</v>
          </cell>
          <cell r="AO478">
            <v>0</v>
          </cell>
          <cell r="AP478">
            <v>-26.249547999999777</v>
          </cell>
          <cell r="AQ478">
            <v>-28.760549999999057</v>
          </cell>
          <cell r="AR478">
            <v>-328.94975700002396</v>
          </cell>
          <cell r="AS478">
            <v>-21.66263600000093</v>
          </cell>
          <cell r="AT478">
            <v>-19.140625</v>
          </cell>
          <cell r="AU478">
            <v>-6.7139289999977336</v>
          </cell>
          <cell r="AV478">
            <v>-13.347014999999374</v>
          </cell>
          <cell r="AW478">
            <v>-23.601774000002479</v>
          </cell>
          <cell r="AX478">
            <v>-92.23829499999556</v>
          </cell>
          <cell r="AY478">
            <v>-55.933023999998113</v>
          </cell>
          <cell r="AZ478">
            <v>-23.450801999999385</v>
          </cell>
          <cell r="BA478">
            <v>-40.551201000002038</v>
          </cell>
          <cell r="BB478">
            <v>-12.737659000002168</v>
          </cell>
          <cell r="BC478">
            <v>-11.151856999997108</v>
          </cell>
          <cell r="BD478">
            <v>-8.4209400000036112</v>
          </cell>
          <cell r="BE478">
            <v>-253.44628700002795</v>
          </cell>
          <cell r="BF478">
            <v>-14.155723999996553</v>
          </cell>
          <cell r="BG478">
            <v>-5.7910180000035325</v>
          </cell>
          <cell r="BH478">
            <v>-14.877738000002864</v>
          </cell>
          <cell r="BI478">
            <v>-35.611300999997184</v>
          </cell>
          <cell r="BJ478">
            <v>-20.803654000003007</v>
          </cell>
          <cell r="BK478">
            <v>-43.854906000000483</v>
          </cell>
          <cell r="BL478">
            <v>-19.040594000005512</v>
          </cell>
          <cell r="BM478">
            <v>-2.6540129999993951</v>
          </cell>
          <cell r="BN478">
            <v>-31.00429200000508</v>
          </cell>
          <cell r="BO478">
            <v>-2.4398000000001048</v>
          </cell>
          <cell r="BP478">
            <v>-26.248808000003919</v>
          </cell>
          <cell r="BQ478">
            <v>-36.964438999995764</v>
          </cell>
          <cell r="BR478">
            <v>-343.17424999992363</v>
          </cell>
          <cell r="BS478">
            <v>-39.792205999998259</v>
          </cell>
          <cell r="BT478">
            <v>0</v>
          </cell>
          <cell r="BU478">
            <v>-18.225129999998899</v>
          </cell>
          <cell r="BV478">
            <v>-10.910066999997071</v>
          </cell>
          <cell r="BW478">
            <v>-22.044072999997297</v>
          </cell>
          <cell r="BX478">
            <v>-49.694403999994393</v>
          </cell>
          <cell r="BY478">
            <v>-78.162589999999909</v>
          </cell>
          <cell r="BZ478">
            <v>-34.346174999998766</v>
          </cell>
          <cell r="CA478">
            <v>-58.605831000000762</v>
          </cell>
          <cell r="CB478">
            <v>-5.366359999999986</v>
          </cell>
          <cell r="CC478">
            <v>-15.485303000001295</v>
          </cell>
          <cell r="CD478">
            <v>-10.542111000002478</v>
          </cell>
          <cell r="CE478">
            <v>-302.88199900003383</v>
          </cell>
          <cell r="CF478">
            <v>-14.566484999995737</v>
          </cell>
          <cell r="CG478">
            <v>-1.9233080000049085</v>
          </cell>
          <cell r="CH478">
            <v>-3.82894700000179</v>
          </cell>
          <cell r="CI478">
            <v>-5.2177119999978459</v>
          </cell>
          <cell r="CJ478">
            <v>-5.6473100000002887</v>
          </cell>
          <cell r="CK478">
            <v>-97.135905999995884</v>
          </cell>
          <cell r="CL478">
            <v>-33.814550999995845</v>
          </cell>
          <cell r="CM478">
            <v>-45.055460999996285</v>
          </cell>
          <cell r="CN478">
            <v>-43.276893000002019</v>
          </cell>
          <cell r="CO478">
            <v>-6.5117800000007264</v>
          </cell>
          <cell r="CP478">
            <v>-16.179761999999755</v>
          </cell>
          <cell r="CQ478">
            <v>-29.723883999999089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-4.4591670000008889</v>
          </cell>
          <cell r="K480">
            <v>0</v>
          </cell>
          <cell r="L480">
            <v>-10.177039999995031</v>
          </cell>
          <cell r="M480">
            <v>-6.6262820000047213</v>
          </cell>
          <cell r="N480">
            <v>-7.7379570000011881</v>
          </cell>
          <cell r="O480">
            <v>-6.1470035000020289</v>
          </cell>
          <cell r="P480">
            <v>0</v>
          </cell>
          <cell r="Q480">
            <v>11.499996999998984</v>
          </cell>
          <cell r="R480">
            <v>-40.62593299994478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-6.2307060000021011</v>
          </cell>
          <cell r="Y480">
            <v>-7.6515149999977439</v>
          </cell>
          <cell r="Z480">
            <v>0</v>
          </cell>
          <cell r="AA480">
            <v>-23.157871999996132</v>
          </cell>
          <cell r="AB480">
            <v>-6.6160600000002887</v>
          </cell>
          <cell r="AC480">
            <v>0</v>
          </cell>
          <cell r="AD480">
            <v>3.0302200000005541</v>
          </cell>
          <cell r="AE480">
            <v>-25.701740999997128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-0.17932199999631848</v>
          </cell>
          <cell r="AK480">
            <v>0</v>
          </cell>
          <cell r="AL480">
            <v>0</v>
          </cell>
          <cell r="AM480">
            <v>0</v>
          </cell>
          <cell r="AN480">
            <v>-7.2752289999916684</v>
          </cell>
          <cell r="AO480">
            <v>-16.4519650000002</v>
          </cell>
          <cell r="AP480">
            <v>0</v>
          </cell>
          <cell r="AQ480">
            <v>-1.7952250000016647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-142.93323999992572</v>
          </cell>
          <cell r="G481">
            <v>-171.23330800002441</v>
          </cell>
          <cell r="H481">
            <v>-212.4391459999606</v>
          </cell>
          <cell r="I481">
            <v>-217.02920500002801</v>
          </cell>
          <cell r="J481">
            <v>-439.96460399986245</v>
          </cell>
          <cell r="K481">
            <v>-603.04806499998085</v>
          </cell>
          <cell r="L481">
            <v>-4.855779999983497</v>
          </cell>
          <cell r="M481">
            <v>-70.09265000000596</v>
          </cell>
          <cell r="N481">
            <v>-277.13116899994202</v>
          </cell>
          <cell r="O481">
            <v>-335.56038999999873</v>
          </cell>
          <cell r="P481">
            <v>-46.643039999995381</v>
          </cell>
          <cell r="Q481">
            <v>672.13721000007354</v>
          </cell>
          <cell r="R481">
            <v>-2494.9406160004437</v>
          </cell>
          <cell r="S481">
            <v>-230.98866599996109</v>
          </cell>
          <cell r="T481">
            <v>-184.61873999994714</v>
          </cell>
          <cell r="U481">
            <v>-210.83168099995237</v>
          </cell>
          <cell r="V481">
            <v>-284.04240400006529</v>
          </cell>
          <cell r="W481">
            <v>-469.42696699989028</v>
          </cell>
          <cell r="X481">
            <v>-489.71129799995106</v>
          </cell>
          <cell r="Y481">
            <v>-15.783819999895059</v>
          </cell>
          <cell r="Z481">
            <v>-8.9089899999089539</v>
          </cell>
          <cell r="AA481">
            <v>-127.18648999999277</v>
          </cell>
          <cell r="AB481">
            <v>-291.35551000013947</v>
          </cell>
          <cell r="AC481">
            <v>-217.13369999988936</v>
          </cell>
          <cell r="AD481">
            <v>35.047649999964051</v>
          </cell>
          <cell r="AE481">
            <v>-2149.8916710000485</v>
          </cell>
          <cell r="AF481">
            <v>-165.75673999998253</v>
          </cell>
          <cell r="AG481">
            <v>-180.93971699988469</v>
          </cell>
          <cell r="AH481">
            <v>-156.37309300003108</v>
          </cell>
          <cell r="AI481">
            <v>-276.7013099999167</v>
          </cell>
          <cell r="AJ481">
            <v>-338.07862600008957</v>
          </cell>
          <cell r="AK481">
            <v>-388.44391500006896</v>
          </cell>
          <cell r="AL481">
            <v>-15.291310000000522</v>
          </cell>
          <cell r="AM481">
            <v>-44.092290000058711</v>
          </cell>
          <cell r="AN481">
            <v>-96.922194999991916</v>
          </cell>
          <cell r="AO481">
            <v>-202.65715500013903</v>
          </cell>
          <cell r="AP481">
            <v>-170.95613000006415</v>
          </cell>
          <cell r="AQ481">
            <v>-113.67918999982066</v>
          </cell>
          <cell r="AR481">
            <v>-2143.8180509991944</v>
          </cell>
          <cell r="AS481">
            <v>-101.91406999994069</v>
          </cell>
          <cell r="AT481">
            <v>-174.60380999988411</v>
          </cell>
          <cell r="AU481">
            <v>-155.34558399999514</v>
          </cell>
          <cell r="AV481">
            <v>-244.63801100000273</v>
          </cell>
          <cell r="AW481">
            <v>-525.43545200000517</v>
          </cell>
          <cell r="AX481">
            <v>-443.62849399982952</v>
          </cell>
          <cell r="AY481">
            <v>-7.0122199999168515</v>
          </cell>
          <cell r="AZ481">
            <v>-0.50175000005401671</v>
          </cell>
          <cell r="BA481">
            <v>-46.353830000152811</v>
          </cell>
          <cell r="BB481">
            <v>-220.2634600000456</v>
          </cell>
          <cell r="BC481">
            <v>-189.61933999985922</v>
          </cell>
          <cell r="BD481">
            <v>-34.502029999974184</v>
          </cell>
          <cell r="BE481">
            <v>-1918.2445630002767</v>
          </cell>
          <cell r="BF481">
            <v>-137.62595999997575</v>
          </cell>
          <cell r="BG481">
            <v>-210.43942499998957</v>
          </cell>
          <cell r="BH481">
            <v>-146.94614600006025</v>
          </cell>
          <cell r="BI481">
            <v>-266.86179400002584</v>
          </cell>
          <cell r="BJ481">
            <v>-404.81723799998872</v>
          </cell>
          <cell r="BK481">
            <v>-358.94878999993671</v>
          </cell>
          <cell r="BL481">
            <v>0.41605999995954335</v>
          </cell>
          <cell r="BM481">
            <v>-16.769319999963045</v>
          </cell>
          <cell r="BN481">
            <v>-69.861709999968298</v>
          </cell>
          <cell r="BO481">
            <v>-118.30384000006597</v>
          </cell>
          <cell r="BP481">
            <v>-144.38376999995671</v>
          </cell>
          <cell r="BQ481">
            <v>-43.702630000072531</v>
          </cell>
          <cell r="BR481">
            <v>-3599.9222349999472</v>
          </cell>
          <cell r="BS481">
            <v>-209.43812000006437</v>
          </cell>
          <cell r="BT481">
            <v>-152.94819000002462</v>
          </cell>
          <cell r="BU481">
            <v>-156.84359399997629</v>
          </cell>
          <cell r="BV481">
            <v>-132.38528600003337</v>
          </cell>
          <cell r="BW481">
            <v>-438.25879999995232</v>
          </cell>
          <cell r="BX481">
            <v>-484.1468580000801</v>
          </cell>
          <cell r="BY481">
            <v>-141.75370000000112</v>
          </cell>
          <cell r="BZ481">
            <v>-184.72819399996661</v>
          </cell>
          <cell r="CA481">
            <v>-528.26364400004968</v>
          </cell>
          <cell r="CB481">
            <v>-505.07572899991646</v>
          </cell>
          <cell r="CC481">
            <v>-421.30992400005925</v>
          </cell>
          <cell r="CD481">
            <v>-244.77019600011408</v>
          </cell>
          <cell r="CE481">
            <v>-3634.989410999231</v>
          </cell>
          <cell r="CF481">
            <v>-287.79017399996519</v>
          </cell>
          <cell r="CG481">
            <v>-196.27308000007179</v>
          </cell>
          <cell r="CH481">
            <v>-167.27826900000218</v>
          </cell>
          <cell r="CI481">
            <v>-184.94183799996972</v>
          </cell>
          <cell r="CJ481">
            <v>-355.63260000012815</v>
          </cell>
          <cell r="CK481">
            <v>-426.18807999987621</v>
          </cell>
          <cell r="CL481">
            <v>-139.99704000004567</v>
          </cell>
          <cell r="CM481">
            <v>-224.58917000005022</v>
          </cell>
          <cell r="CN481">
            <v>-568.01836000010371</v>
          </cell>
          <cell r="CO481">
            <v>-333.1186699999962</v>
          </cell>
          <cell r="CP481">
            <v>-465.1537150000222</v>
          </cell>
          <cell r="CQ481">
            <v>-286.00841499993112</v>
          </cell>
          <cell r="CR481">
            <v>-3816.9770809998736</v>
          </cell>
          <cell r="CS481">
            <v>-363.44859599997289</v>
          </cell>
          <cell r="CT481">
            <v>-187.05729000002611</v>
          </cell>
          <cell r="CU481">
            <v>-144.29627399996389</v>
          </cell>
          <cell r="CV481">
            <v>-206.28362600004766</v>
          </cell>
          <cell r="CW481">
            <v>-413.88484500010964</v>
          </cell>
          <cell r="CX481">
            <v>-598.76946499990299</v>
          </cell>
          <cell r="CY481">
            <v>-139.14546000002883</v>
          </cell>
          <cell r="CZ481">
            <v>-228.14828000008129</v>
          </cell>
          <cell r="DA481">
            <v>-466.97345499997027</v>
          </cell>
          <cell r="DB481">
            <v>-315.63045499986038</v>
          </cell>
          <cell r="DC481">
            <v>-407.11555999994744</v>
          </cell>
          <cell r="DD481">
            <v>-346.22377499996219</v>
          </cell>
          <cell r="DE481">
            <v>-2647.5873150024563</v>
          </cell>
          <cell r="DF481">
            <v>-342.92985999991652</v>
          </cell>
          <cell r="DG481">
            <v>-199.42310499993619</v>
          </cell>
          <cell r="DH481">
            <v>-113.11203999997815</v>
          </cell>
          <cell r="DI481">
            <v>-133.08241400000406</v>
          </cell>
          <cell r="DJ481">
            <v>-371.03139999986161</v>
          </cell>
          <cell r="DK481">
            <v>-439.08187500014901</v>
          </cell>
          <cell r="DL481">
            <v>-31.543730000033975</v>
          </cell>
          <cell r="DM481">
            <v>-59.457840000046417</v>
          </cell>
          <cell r="DN481">
            <v>-234.89831500011496</v>
          </cell>
          <cell r="DO481">
            <v>-248.63792599993758</v>
          </cell>
          <cell r="DP481">
            <v>-278.60094999999274</v>
          </cell>
          <cell r="DQ481">
            <v>-195.78786000004038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-68.314705000026152</v>
          </cell>
          <cell r="G482">
            <v>-178.77762399998028</v>
          </cell>
          <cell r="H482">
            <v>-246.45302400004584</v>
          </cell>
          <cell r="I482">
            <v>-411.94660500000464</v>
          </cell>
          <cell r="J482">
            <v>-685.94546099985018</v>
          </cell>
          <cell r="K482">
            <v>-228.46664899995085</v>
          </cell>
          <cell r="L482">
            <v>0</v>
          </cell>
          <cell r="M482">
            <v>0</v>
          </cell>
          <cell r="N482">
            <v>-44.619179999979679</v>
          </cell>
          <cell r="O482">
            <v>-170.85043000004953</v>
          </cell>
          <cell r="P482">
            <v>-80.48949999990873</v>
          </cell>
          <cell r="Q482">
            <v>-38.678960000048392</v>
          </cell>
          <cell r="R482">
            <v>-2009.3812140002847</v>
          </cell>
          <cell r="S482">
            <v>-55.86106999986805</v>
          </cell>
          <cell r="T482">
            <v>-204.33945600001607</v>
          </cell>
          <cell r="U482">
            <v>-310.91044999996666</v>
          </cell>
          <cell r="V482">
            <v>-325.32917500002077</v>
          </cell>
          <cell r="W482">
            <v>-518.22005000011995</v>
          </cell>
          <cell r="X482">
            <v>-264.29105899995193</v>
          </cell>
          <cell r="Y482">
            <v>0</v>
          </cell>
          <cell r="Z482">
            <v>-17.418959999922663</v>
          </cell>
          <cell r="AA482">
            <v>-84.122209999943152</v>
          </cell>
          <cell r="AB482">
            <v>-154.80205399997067</v>
          </cell>
          <cell r="AC482">
            <v>-91.135810000123456</v>
          </cell>
          <cell r="AD482">
            <v>17.049080000026152</v>
          </cell>
          <cell r="AE482">
            <v>-1757.4224780006334</v>
          </cell>
          <cell r="AF482">
            <v>-83.571340000024065</v>
          </cell>
          <cell r="AG482">
            <v>-170.07711499999277</v>
          </cell>
          <cell r="AH482">
            <v>-183.32464000000618</v>
          </cell>
          <cell r="AI482">
            <v>-330.28773999999976</v>
          </cell>
          <cell r="AJ482">
            <v>-442.53559099999256</v>
          </cell>
          <cell r="AK482">
            <v>-188.67781000002287</v>
          </cell>
          <cell r="AL482">
            <v>-0.60874999989755452</v>
          </cell>
          <cell r="AM482">
            <v>-5.5576400000136346</v>
          </cell>
          <cell r="AN482">
            <v>-31.36951000004774</v>
          </cell>
          <cell r="AO482">
            <v>-169.65884199994616</v>
          </cell>
          <cell r="AP482">
            <v>-113.00505000003614</v>
          </cell>
          <cell r="AQ482">
            <v>-38.748449999955483</v>
          </cell>
          <cell r="AR482">
            <v>-1957.9653950016946</v>
          </cell>
          <cell r="AS482">
            <v>-149.28194000001531</v>
          </cell>
          <cell r="AT482">
            <v>-122.63578000001144</v>
          </cell>
          <cell r="AU482">
            <v>-228.98208799998974</v>
          </cell>
          <cell r="AV482">
            <v>-303.16471500002081</v>
          </cell>
          <cell r="AW482">
            <v>-377.32193600002211</v>
          </cell>
          <cell r="AX482">
            <v>-212.85248000011779</v>
          </cell>
          <cell r="AY482">
            <v>-37.059690000023693</v>
          </cell>
          <cell r="AZ482">
            <v>-24.747330000041984</v>
          </cell>
          <cell r="BA482">
            <v>-22.460195999941789</v>
          </cell>
          <cell r="BB482">
            <v>-204.20965999999316</v>
          </cell>
          <cell r="BC482">
            <v>-157.06195000000298</v>
          </cell>
          <cell r="BD482">
            <v>-118.18763000005856</v>
          </cell>
          <cell r="BE482">
            <v>-1797.2963640000671</v>
          </cell>
          <cell r="BF482">
            <v>-176.62117100006435</v>
          </cell>
          <cell r="BG482">
            <v>-128.32094400003552</v>
          </cell>
          <cell r="BH482">
            <v>-236.59237999992911</v>
          </cell>
          <cell r="BI482">
            <v>-232.22602499998175</v>
          </cell>
          <cell r="BJ482">
            <v>-276.85276499995962</v>
          </cell>
          <cell r="BK482">
            <v>-208.95188300008886</v>
          </cell>
          <cell r="BL482">
            <v>-26.954829999944195</v>
          </cell>
          <cell r="BM482">
            <v>-47.568789999932051</v>
          </cell>
          <cell r="BN482">
            <v>-18.808276000025216</v>
          </cell>
          <cell r="BO482">
            <v>-135.20902000000933</v>
          </cell>
          <cell r="BP482">
            <v>-238.16799999994691</v>
          </cell>
          <cell r="BQ482">
            <v>-71.022280000033788</v>
          </cell>
          <cell r="BR482">
            <v>-3654.4927179990336</v>
          </cell>
          <cell r="BS482">
            <v>-262.34396600001492</v>
          </cell>
          <cell r="BT482">
            <v>-240.49928899999941</v>
          </cell>
          <cell r="BU482">
            <v>-215.37658000004012</v>
          </cell>
          <cell r="BV482">
            <v>-311.62228000001051</v>
          </cell>
          <cell r="BW482">
            <v>-419.65655600000173</v>
          </cell>
          <cell r="BX482">
            <v>-636.78265199996531</v>
          </cell>
          <cell r="BY482">
            <v>-164.58419400011189</v>
          </cell>
          <cell r="BZ482">
            <v>-264.71125499997288</v>
          </cell>
          <cell r="CA482">
            <v>-312.2094550000038</v>
          </cell>
          <cell r="CB482">
            <v>-309.92638099996839</v>
          </cell>
          <cell r="CC482">
            <v>-290.54274500004249</v>
          </cell>
          <cell r="CD482">
            <v>-226.23736499994993</v>
          </cell>
          <cell r="CE482">
            <v>-3569.3556299991906</v>
          </cell>
          <cell r="CF482">
            <v>-312.32536999997683</v>
          </cell>
          <cell r="CG482">
            <v>-183.94759999995586</v>
          </cell>
          <cell r="CH482">
            <v>-249.77950499998406</v>
          </cell>
          <cell r="CI482">
            <v>-310.94665000005625</v>
          </cell>
          <cell r="CJ482">
            <v>-399.05650199996307</v>
          </cell>
          <cell r="CK482">
            <v>-682.26699599996209</v>
          </cell>
          <cell r="CL482">
            <v>-237.74669600010384</v>
          </cell>
          <cell r="CM482">
            <v>-201.90912000008393</v>
          </cell>
          <cell r="CN482">
            <v>-280.05321000004187</v>
          </cell>
          <cell r="CO482">
            <v>-277.62745400005952</v>
          </cell>
          <cell r="CP482">
            <v>-267.36968499992508</v>
          </cell>
          <cell r="CQ482">
            <v>-166.32684200000949</v>
          </cell>
          <cell r="CR482">
            <v>-3083.2365460004658</v>
          </cell>
          <cell r="CS482">
            <v>-222.55222599988338</v>
          </cell>
          <cell r="CT482">
            <v>-197.53053500002716</v>
          </cell>
          <cell r="CU482">
            <v>-211.11092300002929</v>
          </cell>
          <cell r="CV482">
            <v>-237.74434800003655</v>
          </cell>
          <cell r="CW482">
            <v>-405.97322199994233</v>
          </cell>
          <cell r="CX482">
            <v>-393.63106499996502</v>
          </cell>
          <cell r="CY482">
            <v>-170.20551899995189</v>
          </cell>
          <cell r="CZ482">
            <v>-210.05563999991864</v>
          </cell>
          <cell r="DA482">
            <v>-277.68448599998374</v>
          </cell>
          <cell r="DB482">
            <v>-238.32663499994669</v>
          </cell>
          <cell r="DC482">
            <v>-295.10820000013337</v>
          </cell>
          <cell r="DD482">
            <v>-223.31374699994922</v>
          </cell>
          <cell r="DE482">
            <v>-2806.8450979990885</v>
          </cell>
          <cell r="DF482">
            <v>-237.19357899995521</v>
          </cell>
          <cell r="DG482">
            <v>-159.84407400002237</v>
          </cell>
          <cell r="DH482">
            <v>-179.57005799998296</v>
          </cell>
          <cell r="DI482">
            <v>-278.62853500002529</v>
          </cell>
          <cell r="DJ482">
            <v>-386.81790999998339</v>
          </cell>
          <cell r="DK482">
            <v>-488.29217799985781</v>
          </cell>
          <cell r="DL482">
            <v>-148.34996999998111</v>
          </cell>
          <cell r="DM482">
            <v>-85.969474999932572</v>
          </cell>
          <cell r="DN482">
            <v>-160.4391160000232</v>
          </cell>
          <cell r="DO482">
            <v>-272.58657799998764</v>
          </cell>
          <cell r="DP482">
            <v>-219.8878600000171</v>
          </cell>
          <cell r="DQ482">
            <v>-189.26576500001829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-375.5616849999642</v>
          </cell>
          <cell r="G483">
            <v>-135.24446900002658</v>
          </cell>
          <cell r="H483">
            <v>-263.42439599998761</v>
          </cell>
          <cell r="I483">
            <v>-176.98851599998306</v>
          </cell>
          <cell r="J483">
            <v>-234.93030099995667</v>
          </cell>
          <cell r="K483">
            <v>-567.8517999999458</v>
          </cell>
          <cell r="L483">
            <v>-205.12518900004216</v>
          </cell>
          <cell r="M483">
            <v>-514.37446099997032</v>
          </cell>
          <cell r="N483">
            <v>-645.3985040000407</v>
          </cell>
          <cell r="O483">
            <v>-336.70382000005338</v>
          </cell>
          <cell r="P483">
            <v>-293.39863200008404</v>
          </cell>
          <cell r="Q483">
            <v>2614.3943089999957</v>
          </cell>
          <cell r="R483">
            <v>-2719.409658998251</v>
          </cell>
          <cell r="S483">
            <v>-209.64569599996321</v>
          </cell>
          <cell r="T483">
            <v>-124.32725999999093</v>
          </cell>
          <cell r="U483">
            <v>-202.09008499997435</v>
          </cell>
          <cell r="V483">
            <v>-208.53027400001884</v>
          </cell>
          <cell r="W483">
            <v>-215.61840000003576</v>
          </cell>
          <cell r="X483">
            <v>-451.69407500000671</v>
          </cell>
          <cell r="Y483">
            <v>-100.2159700000193</v>
          </cell>
          <cell r="Z483">
            <v>-313.52295899996534</v>
          </cell>
          <cell r="AA483">
            <v>-422.3235449999338</v>
          </cell>
          <cell r="AB483">
            <v>-279.95778899994912</v>
          </cell>
          <cell r="AC483">
            <v>-329.40322100004414</v>
          </cell>
          <cell r="AD483">
            <v>137.91961500002071</v>
          </cell>
          <cell r="AE483">
            <v>-2600.5073950011283</v>
          </cell>
          <cell r="AF483">
            <v>-202.99482500000158</v>
          </cell>
          <cell r="AG483">
            <v>-142.21568399993703</v>
          </cell>
          <cell r="AH483">
            <v>-205.66817999997875</v>
          </cell>
          <cell r="AI483">
            <v>-153.24473100004252</v>
          </cell>
          <cell r="AJ483">
            <v>-223.26090100005968</v>
          </cell>
          <cell r="AK483">
            <v>-341.45715500001097</v>
          </cell>
          <cell r="AL483">
            <v>-304.64428999996744</v>
          </cell>
          <cell r="AM483">
            <v>-38.705235999892466</v>
          </cell>
          <cell r="AN483">
            <v>-282.62473899999168</v>
          </cell>
          <cell r="AO483">
            <v>-244.02475500007858</v>
          </cell>
          <cell r="AP483">
            <v>-259.04749500000617</v>
          </cell>
          <cell r="AQ483">
            <v>-202.61940399988089</v>
          </cell>
          <cell r="AR483">
            <v>-2499.6596820009872</v>
          </cell>
          <cell r="AS483">
            <v>-241.43416699999943</v>
          </cell>
          <cell r="AT483">
            <v>-95.101743999985047</v>
          </cell>
          <cell r="AU483">
            <v>-219.93263999989722</v>
          </cell>
          <cell r="AV483">
            <v>-237.84884499997133</v>
          </cell>
          <cell r="AW483">
            <v>-185.16955000004964</v>
          </cell>
          <cell r="AX483">
            <v>-331.21757400000934</v>
          </cell>
          <cell r="AY483">
            <v>-262.11801999993622</v>
          </cell>
          <cell r="AZ483">
            <v>-63.979599999962375</v>
          </cell>
          <cell r="BA483">
            <v>-268.21499000000767</v>
          </cell>
          <cell r="BB483">
            <v>-188.01589399995282</v>
          </cell>
          <cell r="BC483">
            <v>-172.00213500001701</v>
          </cell>
          <cell r="BD483">
            <v>-234.62452299997676</v>
          </cell>
          <cell r="BE483">
            <v>-2903.5273239985108</v>
          </cell>
          <cell r="BF483">
            <v>-157.51788499997929</v>
          </cell>
          <cell r="BG483">
            <v>-80.798109999974258</v>
          </cell>
          <cell r="BH483">
            <v>-258.926485999953</v>
          </cell>
          <cell r="BI483">
            <v>-178.67510599998059</v>
          </cell>
          <cell r="BJ483">
            <v>-220.52729599992745</v>
          </cell>
          <cell r="BK483">
            <v>-377.95499999995809</v>
          </cell>
          <cell r="BL483">
            <v>-316.58957000006922</v>
          </cell>
          <cell r="BM483">
            <v>-70.581100000068545</v>
          </cell>
          <cell r="BN483">
            <v>-328.97935400006827</v>
          </cell>
          <cell r="BO483">
            <v>-368.4797050000052</v>
          </cell>
          <cell r="BP483">
            <v>-316.74213499994949</v>
          </cell>
          <cell r="BQ483">
            <v>-227.75557700009085</v>
          </cell>
          <cell r="BR483">
            <v>-1847.2965399995446</v>
          </cell>
          <cell r="BS483">
            <v>-100.3093200000003</v>
          </cell>
          <cell r="BT483">
            <v>-39.786900000006426</v>
          </cell>
          <cell r="BU483">
            <v>-64.661820000037551</v>
          </cell>
          <cell r="BV483">
            <v>-22.909530000004452</v>
          </cell>
          <cell r="BW483">
            <v>-103.57089999999152</v>
          </cell>
          <cell r="BX483">
            <v>-185.61823000002187</v>
          </cell>
          <cell r="BY483">
            <v>-503.80212999996729</v>
          </cell>
          <cell r="BZ483">
            <v>-182.51251999998931</v>
          </cell>
          <cell r="CA483">
            <v>-298.29550999999628</v>
          </cell>
          <cell r="CB483">
            <v>-83.809979999961797</v>
          </cell>
          <cell r="CC483">
            <v>-143.12338000000454</v>
          </cell>
          <cell r="CD483">
            <v>-118.89631999999983</v>
          </cell>
          <cell r="CE483">
            <v>-1709.2811500001699</v>
          </cell>
          <cell r="CF483">
            <v>-103.74557000002824</v>
          </cell>
          <cell r="CG483">
            <v>-112.65749000001233</v>
          </cell>
          <cell r="CH483">
            <v>-49.080859999987297</v>
          </cell>
          <cell r="CI483">
            <v>-61.220559999987017</v>
          </cell>
          <cell r="CJ483">
            <v>-91.125849999953061</v>
          </cell>
          <cell r="CK483">
            <v>-136.53718999994453</v>
          </cell>
          <cell r="CL483">
            <v>-501.812099999981</v>
          </cell>
          <cell r="CM483">
            <v>-111.61699999996927</v>
          </cell>
          <cell r="CN483">
            <v>-188.04634999998962</v>
          </cell>
          <cell r="CO483">
            <v>-122.4603000000352</v>
          </cell>
          <cell r="CP483">
            <v>-131.80361000006087</v>
          </cell>
          <cell r="CQ483">
            <v>-99.174270000017714</v>
          </cell>
          <cell r="CR483">
            <v>-1529.6649199980311</v>
          </cell>
          <cell r="CS483">
            <v>-106.8300899999449</v>
          </cell>
          <cell r="CT483">
            <v>-86.578429999994114</v>
          </cell>
          <cell r="CU483">
            <v>-52.29012000001967</v>
          </cell>
          <cell r="CV483">
            <v>-47.60232999996515</v>
          </cell>
          <cell r="CW483">
            <v>-73.165169999992941</v>
          </cell>
          <cell r="CX483">
            <v>-139.71301000000676</v>
          </cell>
          <cell r="CY483">
            <v>-382.27078999998048</v>
          </cell>
          <cell r="CZ483">
            <v>-109.89068000006955</v>
          </cell>
          <cell r="DA483">
            <v>-232.94736999997986</v>
          </cell>
          <cell r="DB483">
            <v>-72.810319999989588</v>
          </cell>
          <cell r="DC483">
            <v>-167.93722999998135</v>
          </cell>
          <cell r="DD483">
            <v>-57.629379999998491</v>
          </cell>
          <cell r="DE483">
            <v>-1174.4697600002401</v>
          </cell>
          <cell r="DF483">
            <v>-116.38334000005852</v>
          </cell>
          <cell r="DG483">
            <v>-19.851900000008754</v>
          </cell>
          <cell r="DH483">
            <v>-56.04326999996556</v>
          </cell>
          <cell r="DI483">
            <v>-26.32206000003498</v>
          </cell>
          <cell r="DJ483">
            <v>-84.829980000038631</v>
          </cell>
          <cell r="DK483">
            <v>-160.04862000001594</v>
          </cell>
          <cell r="DL483">
            <v>-239.52934000000823</v>
          </cell>
          <cell r="DM483">
            <v>-146.22672999999486</v>
          </cell>
          <cell r="DN483">
            <v>-75.148809999984223</v>
          </cell>
          <cell r="DO483">
            <v>-59.940949999989243</v>
          </cell>
          <cell r="DP483">
            <v>-115.22671999997692</v>
          </cell>
          <cell r="DQ483">
            <v>-74.918039999960456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-80.980379999993602</v>
          </cell>
          <cell r="G484">
            <v>-17.834307999990415</v>
          </cell>
          <cell r="H484">
            <v>-32.855591999992612</v>
          </cell>
          <cell r="I484">
            <v>-71.135162999999011</v>
          </cell>
          <cell r="J484">
            <v>-46.290111999995133</v>
          </cell>
          <cell r="K484">
            <v>-66.924135999986902</v>
          </cell>
          <cell r="L484">
            <v>-43.665988000007928</v>
          </cell>
          <cell r="M484">
            <v>-100.94693299998471</v>
          </cell>
          <cell r="N484">
            <v>-102.01206699998875</v>
          </cell>
          <cell r="O484">
            <v>-32.037664999996196</v>
          </cell>
          <cell r="P484">
            <v>-61.368913000012981</v>
          </cell>
          <cell r="Q484">
            <v>996.59189699999115</v>
          </cell>
          <cell r="R484">
            <v>-587.88208799995482</v>
          </cell>
          <cell r="S484">
            <v>-82.33872600000177</v>
          </cell>
          <cell r="T484">
            <v>-21.104178999987198</v>
          </cell>
          <cell r="U484">
            <v>-41.317841000010958</v>
          </cell>
          <cell r="V484">
            <v>-27.764225000006263</v>
          </cell>
          <cell r="W484">
            <v>-24.167268999997759</v>
          </cell>
          <cell r="X484">
            <v>-65.042666000008467</v>
          </cell>
          <cell r="Y484">
            <v>-39.042129999987083</v>
          </cell>
          <cell r="Z484">
            <v>-154.65940599999158</v>
          </cell>
          <cell r="AA484">
            <v>-130.33625599998049</v>
          </cell>
          <cell r="AB484">
            <v>-21.990911000000779</v>
          </cell>
          <cell r="AC484">
            <v>-85.134086000005482</v>
          </cell>
          <cell r="AD484">
            <v>105.01560700000846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0</v>
          </cell>
          <cell r="G485">
            <v>-4.8571799999917857</v>
          </cell>
          <cell r="H485">
            <v>-24.566590000002179</v>
          </cell>
          <cell r="I485">
            <v>-16.457460000005085</v>
          </cell>
          <cell r="J485">
            <v>-8.6530799999891315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-124.9353400003165</v>
          </cell>
          <cell r="S485">
            <v>0</v>
          </cell>
          <cell r="T485">
            <v>-15.280280000006314</v>
          </cell>
          <cell r="U485">
            <v>-36.720300000015413</v>
          </cell>
          <cell r="V485">
            <v>-2.1416500000050291</v>
          </cell>
          <cell r="W485">
            <v>-65.113479999999981</v>
          </cell>
          <cell r="X485">
            <v>-5.6796299999987241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-97.8950299997814</v>
          </cell>
          <cell r="AF485">
            <v>0</v>
          </cell>
          <cell r="AG485">
            <v>-9.9315599999972619</v>
          </cell>
          <cell r="AH485">
            <v>-28.50134999997681</v>
          </cell>
          <cell r="AI485">
            <v>-12.736919999995735</v>
          </cell>
          <cell r="AJ485">
            <v>-26.326579999993555</v>
          </cell>
          <cell r="AK485">
            <v>-8.9228500000026543</v>
          </cell>
          <cell r="AL485">
            <v>0</v>
          </cell>
          <cell r="AM485">
            <v>0</v>
          </cell>
          <cell r="AN485">
            <v>0</v>
          </cell>
          <cell r="AO485">
            <v>-11.475769999990007</v>
          </cell>
          <cell r="AP485">
            <v>0</v>
          </cell>
          <cell r="AQ485">
            <v>0</v>
          </cell>
          <cell r="AR485">
            <v>-151.26921999990009</v>
          </cell>
          <cell r="AS485">
            <v>0</v>
          </cell>
          <cell r="AT485">
            <v>-5.4109799999860115</v>
          </cell>
          <cell r="AU485">
            <v>-48.235039999999572</v>
          </cell>
          <cell r="AV485">
            <v>-33.227689999999711</v>
          </cell>
          <cell r="AW485">
            <v>-33.530759999994189</v>
          </cell>
          <cell r="AX485">
            <v>-17.755860000004759</v>
          </cell>
          <cell r="AY485">
            <v>0</v>
          </cell>
          <cell r="AZ485">
            <v>0</v>
          </cell>
          <cell r="BA485">
            <v>0</v>
          </cell>
          <cell r="BB485">
            <v>-13.108890000003157</v>
          </cell>
          <cell r="BC485">
            <v>0</v>
          </cell>
          <cell r="BD485">
            <v>0</v>
          </cell>
          <cell r="BE485">
            <v>-141.18593999976292</v>
          </cell>
          <cell r="BF485">
            <v>0</v>
          </cell>
          <cell r="BG485">
            <v>-0.15304000000469387</v>
          </cell>
          <cell r="BH485">
            <v>-32.296340000000782</v>
          </cell>
          <cell r="BI485">
            <v>-24.5176300000021</v>
          </cell>
          <cell r="BJ485">
            <v>-76.902089999988675</v>
          </cell>
          <cell r="BK485">
            <v>-8.8339900000137277</v>
          </cell>
          <cell r="BL485">
            <v>0</v>
          </cell>
          <cell r="BM485">
            <v>0</v>
          </cell>
          <cell r="BN485">
            <v>0</v>
          </cell>
          <cell r="BO485">
            <v>1.517149999999674</v>
          </cell>
          <cell r="BP485">
            <v>0</v>
          </cell>
          <cell r="BQ485">
            <v>0</v>
          </cell>
          <cell r="BR485">
            <v>-265.90609000017866</v>
          </cell>
          <cell r="BS485">
            <v>-9.6100999999907799</v>
          </cell>
          <cell r="BT485">
            <v>-11.138619999983348</v>
          </cell>
          <cell r="BU485">
            <v>-21.138280000013765</v>
          </cell>
          <cell r="BV485">
            <v>-15.919720000005327</v>
          </cell>
          <cell r="BW485">
            <v>-46.778820000006817</v>
          </cell>
          <cell r="BX485">
            <v>-76.353750000009313</v>
          </cell>
          <cell r="BY485">
            <v>0</v>
          </cell>
          <cell r="BZ485">
            <v>0</v>
          </cell>
          <cell r="CA485">
            <v>-20.968140000011772</v>
          </cell>
          <cell r="CB485">
            <v>-4.863340000010794</v>
          </cell>
          <cell r="CC485">
            <v>-46.534239999979036</v>
          </cell>
          <cell r="CD485">
            <v>-12.601080000022193</v>
          </cell>
          <cell r="CE485">
            <v>-366.55463999975473</v>
          </cell>
          <cell r="CF485">
            <v>0</v>
          </cell>
          <cell r="CG485">
            <v>-17.170439999987138</v>
          </cell>
          <cell r="CH485">
            <v>-70.023089999973308</v>
          </cell>
          <cell r="CI485">
            <v>-36.535459999999148</v>
          </cell>
          <cell r="CJ485">
            <v>-69.914090000005672</v>
          </cell>
          <cell r="CK485">
            <v>-109.82612000001245</v>
          </cell>
          <cell r="CL485">
            <v>0</v>
          </cell>
          <cell r="CM485">
            <v>0</v>
          </cell>
          <cell r="CN485">
            <v>-30.374019999988377</v>
          </cell>
          <cell r="CO485">
            <v>-13.71142000000691</v>
          </cell>
          <cell r="CP485">
            <v>-14.887940000015078</v>
          </cell>
          <cell r="CQ485">
            <v>-4.1120599999849219</v>
          </cell>
          <cell r="CR485">
            <v>-352.9019200000912</v>
          </cell>
          <cell r="CS485">
            <v>-18.53904999999213</v>
          </cell>
          <cell r="CT485">
            <v>-32.624489999987418</v>
          </cell>
          <cell r="CU485">
            <v>-26.405739999987418</v>
          </cell>
          <cell r="CV485">
            <v>-45.263520000007702</v>
          </cell>
          <cell r="CW485">
            <v>-61.54403999997885</v>
          </cell>
          <cell r="CX485">
            <v>-88.532979999989038</v>
          </cell>
          <cell r="CY485">
            <v>0</v>
          </cell>
          <cell r="CZ485">
            <v>0</v>
          </cell>
          <cell r="DA485">
            <v>-18.1623799999943</v>
          </cell>
          <cell r="DB485">
            <v>-49.032850000017788</v>
          </cell>
          <cell r="DC485">
            <v>0</v>
          </cell>
          <cell r="DD485">
            <v>-12.796869999991031</v>
          </cell>
          <cell r="DE485">
            <v>-272.37285000039265</v>
          </cell>
          <cell r="DF485">
            <v>0</v>
          </cell>
          <cell r="DG485">
            <v>-14.646980000019539</v>
          </cell>
          <cell r="DH485">
            <v>-22.244189999997616</v>
          </cell>
          <cell r="DI485">
            <v>-26.371069999993779</v>
          </cell>
          <cell r="DJ485">
            <v>-85.507500000006985</v>
          </cell>
          <cell r="DK485">
            <v>-92.725440000009257</v>
          </cell>
          <cell r="DL485">
            <v>0</v>
          </cell>
          <cell r="DM485">
            <v>0</v>
          </cell>
          <cell r="DN485">
            <v>-7.1379299999971408</v>
          </cell>
          <cell r="DO485">
            <v>-12.714840000000549</v>
          </cell>
          <cell r="DP485">
            <v>-11.024900000018533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-667.79000999964774</v>
          </cell>
          <cell r="G488">
            <v>-507.94688900047913</v>
          </cell>
          <cell r="H488">
            <v>-779.73874799953774</v>
          </cell>
          <cell r="I488">
            <v>-893.55694900010712</v>
          </cell>
          <cell r="J488">
            <v>-1436.0067729996517</v>
          </cell>
          <cell r="K488">
            <v>-1466.2906499998644</v>
          </cell>
          <cell r="L488">
            <v>-263.82399700023234</v>
          </cell>
          <cell r="M488">
            <v>-692.04032599972561</v>
          </cell>
          <cell r="N488">
            <v>-1076.8988769999705</v>
          </cell>
          <cell r="O488">
            <v>-901.27123149950057</v>
          </cell>
          <cell r="P488">
            <v>-481.90008499985561</v>
          </cell>
          <cell r="Q488">
            <v>4255.944453000091</v>
          </cell>
          <cell r="R488">
            <v>-8194.8171970024705</v>
          </cell>
          <cell r="S488">
            <v>-610.54476599954069</v>
          </cell>
          <cell r="T488">
            <v>-563.15764500014484</v>
          </cell>
          <cell r="U488">
            <v>-808.79418300045654</v>
          </cell>
          <cell r="V488">
            <v>-858.32774600014091</v>
          </cell>
          <cell r="W488">
            <v>-1325.5313189993612</v>
          </cell>
          <cell r="X488">
            <v>-1358.8333430001512</v>
          </cell>
          <cell r="Y488">
            <v>-160.17944099986926</v>
          </cell>
          <cell r="Z488">
            <v>-494.51031499961391</v>
          </cell>
          <cell r="AA488">
            <v>-805.37254199944437</v>
          </cell>
          <cell r="AB488">
            <v>-754.72232400020584</v>
          </cell>
          <cell r="AC488">
            <v>-749.35638300003484</v>
          </cell>
          <cell r="AD488">
            <v>294.51280999975279</v>
          </cell>
          <cell r="AE488">
            <v>-6919.6426160000265</v>
          </cell>
          <cell r="AF488">
            <v>-482.68155100010335</v>
          </cell>
          <cell r="AG488">
            <v>-504.91616499959491</v>
          </cell>
          <cell r="AH488">
            <v>-604.71745300013572</v>
          </cell>
          <cell r="AI488">
            <v>-774.88143700012006</v>
          </cell>
          <cell r="AJ488">
            <v>-1071.1600410002284</v>
          </cell>
          <cell r="AK488">
            <v>-1008.7639629999176</v>
          </cell>
          <cell r="AL488">
            <v>-338.58829700015485</v>
          </cell>
          <cell r="AM488">
            <v>-96.592246000189334</v>
          </cell>
          <cell r="AN488">
            <v>-438.21193399978802</v>
          </cell>
          <cell r="AO488">
            <v>-644.2684869999066</v>
          </cell>
          <cell r="AP488">
            <v>-569.25822299998254</v>
          </cell>
          <cell r="AQ488">
            <v>-385.60281899990514</v>
          </cell>
          <cell r="AR488">
            <v>-7081.905184995383</v>
          </cell>
          <cell r="AS488">
            <v>-514.29281299933791</v>
          </cell>
          <cell r="AT488">
            <v>-417.13601900008507</v>
          </cell>
          <cell r="AU488">
            <v>-659.20928099984303</v>
          </cell>
          <cell r="AV488">
            <v>-832.22627599979751</v>
          </cell>
          <cell r="AW488">
            <v>-1145.0594719999935</v>
          </cell>
          <cell r="AX488">
            <v>-1097.6927029998042</v>
          </cell>
          <cell r="AY488">
            <v>-362.12295399978757</v>
          </cell>
          <cell r="AZ488">
            <v>-112.67948199994862</v>
          </cell>
          <cell r="BA488">
            <v>-377.58021699986421</v>
          </cell>
          <cell r="BB488">
            <v>-638.33556300005876</v>
          </cell>
          <cell r="BC488">
            <v>-529.83528199931607</v>
          </cell>
          <cell r="BD488">
            <v>-395.73512299964204</v>
          </cell>
          <cell r="BE488">
            <v>-7018.8703990057111</v>
          </cell>
          <cell r="BF488">
            <v>-485.92073999997228</v>
          </cell>
          <cell r="BG488">
            <v>-425.50253699999303</v>
          </cell>
          <cell r="BH488">
            <v>-694.63017999986187</v>
          </cell>
          <cell r="BI488">
            <v>-739.73072299989872</v>
          </cell>
          <cell r="BJ488">
            <v>-999.90304299979471</v>
          </cell>
          <cell r="BK488">
            <v>-998.54456900060177</v>
          </cell>
          <cell r="BL488">
            <v>-362.16893400019035</v>
          </cell>
          <cell r="BM488">
            <v>-137.57322300039232</v>
          </cell>
          <cell r="BN488">
            <v>-448.65363199985586</v>
          </cell>
          <cell r="BO488">
            <v>-621.25517900031991</v>
          </cell>
          <cell r="BP488">
            <v>-725.54271299997345</v>
          </cell>
          <cell r="BQ488">
            <v>-379.44492600066587</v>
          </cell>
          <cell r="BR488">
            <v>-9895.3506039977074</v>
          </cell>
          <cell r="BS488">
            <v>-631.88100999966264</v>
          </cell>
          <cell r="BT488">
            <v>-450.25190499983728</v>
          </cell>
          <cell r="BU488">
            <v>-490.73416800005361</v>
          </cell>
          <cell r="BV488">
            <v>-508.55792299984023</v>
          </cell>
          <cell r="BW488">
            <v>-1038.1928130004089</v>
          </cell>
          <cell r="BX488">
            <v>-1481.8713510001544</v>
          </cell>
          <cell r="BY488">
            <v>-888.30261399969459</v>
          </cell>
          <cell r="BZ488">
            <v>-666.29814400011674</v>
          </cell>
          <cell r="CA488">
            <v>-1239.7512060001027</v>
          </cell>
          <cell r="CB488">
            <v>-952.77641300018877</v>
          </cell>
          <cell r="CC488">
            <v>-933.68598500010557</v>
          </cell>
          <cell r="CD488">
            <v>-613.04707200010307</v>
          </cell>
          <cell r="CE488">
            <v>-9715.0315749980509</v>
          </cell>
          <cell r="CF488">
            <v>-718.4275989998132</v>
          </cell>
          <cell r="CG488">
            <v>-511.97191800014116</v>
          </cell>
          <cell r="CH488">
            <v>-552.18041499983519</v>
          </cell>
          <cell r="CI488">
            <v>-613.29630199982785</v>
          </cell>
          <cell r="CJ488">
            <v>-942.16810099990107</v>
          </cell>
          <cell r="CK488">
            <v>-1508.7834639998619</v>
          </cell>
          <cell r="CL488">
            <v>-913.37038700003177</v>
          </cell>
          <cell r="CM488">
            <v>-583.17075099982321</v>
          </cell>
          <cell r="CN488">
            <v>-1108.8907820002642</v>
          </cell>
          <cell r="CO488">
            <v>-767.88372400007211</v>
          </cell>
          <cell r="CP488">
            <v>-905.16277800011449</v>
          </cell>
          <cell r="CQ488">
            <v>-589.7253539999947</v>
          </cell>
          <cell r="CR488">
            <v>-8923.0789120011032</v>
          </cell>
          <cell r="CS488">
            <v>-724.1277749997098</v>
          </cell>
          <cell r="CT488">
            <v>-518.94822000013664</v>
          </cell>
          <cell r="CU488">
            <v>-434.10305699985474</v>
          </cell>
          <cell r="CV488">
            <v>-553.54993300023489</v>
          </cell>
          <cell r="CW488">
            <v>-969.92323700035922</v>
          </cell>
          <cell r="CX488">
            <v>-1231.3268679997418</v>
          </cell>
          <cell r="CY488">
            <v>-691.62176900007762</v>
          </cell>
          <cell r="CZ488">
            <v>-548.09459999995306</v>
          </cell>
          <cell r="DA488">
            <v>-1038.7543239996303</v>
          </cell>
          <cell r="DB488">
            <v>-686.81027399958111</v>
          </cell>
          <cell r="DC488">
            <v>-885.85508299991488</v>
          </cell>
          <cell r="DD488">
            <v>-639.96377199958079</v>
          </cell>
          <cell r="DE488">
            <v>-7045.8576899990439</v>
          </cell>
          <cell r="DF488">
            <v>-710.62885399977677</v>
          </cell>
          <cell r="DG488">
            <v>-393.76605900004506</v>
          </cell>
          <cell r="DH488">
            <v>-379.62985599995591</v>
          </cell>
          <cell r="DI488">
            <v>-479.2658970002085</v>
          </cell>
          <cell r="DJ488">
            <v>-943.42482799990103</v>
          </cell>
          <cell r="DK488">
            <v>-1253.7069510000292</v>
          </cell>
          <cell r="DL488">
            <v>-419.42304000025615</v>
          </cell>
          <cell r="DM488">
            <v>-291.65404499974102</v>
          </cell>
          <cell r="DN488">
            <v>-485.02700300002471</v>
          </cell>
          <cell r="DO488">
            <v>-600.28312799986452</v>
          </cell>
          <cell r="DP488">
            <v>-624.74043000000529</v>
          </cell>
          <cell r="DQ488">
            <v>-464.3075990001671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91">
          <cell r="F491">
            <v>0</v>
          </cell>
          <cell r="G491">
            <v>-19.986730000004172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-51.272139999986393</v>
          </cell>
          <cell r="M491">
            <v>-6.8427599999995437</v>
          </cell>
          <cell r="N491">
            <v>-113.88056000001961</v>
          </cell>
          <cell r="O491">
            <v>0</v>
          </cell>
          <cell r="P491">
            <v>0</v>
          </cell>
          <cell r="Q491">
            <v>0</v>
          </cell>
          <cell r="R491">
            <v>-241.45501000015065</v>
          </cell>
          <cell r="S491">
            <v>0</v>
          </cell>
          <cell r="T491">
            <v>-9.9817999999795575</v>
          </cell>
          <cell r="U491">
            <v>0</v>
          </cell>
          <cell r="V491">
            <v>-44.681360000016866</v>
          </cell>
          <cell r="W491">
            <v>0</v>
          </cell>
          <cell r="X491">
            <v>0</v>
          </cell>
          <cell r="Y491">
            <v>-26.910999999992782</v>
          </cell>
          <cell r="Z491">
            <v>0</v>
          </cell>
          <cell r="AA491">
            <v>-159.88085000001593</v>
          </cell>
          <cell r="AB491">
            <v>0</v>
          </cell>
          <cell r="AC491">
            <v>0</v>
          </cell>
          <cell r="AD491">
            <v>0</v>
          </cell>
          <cell r="AE491">
            <v>-108.90538000001106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-9.4772900000098161</v>
          </cell>
          <cell r="AM491">
            <v>3.3378800000064075</v>
          </cell>
          <cell r="AN491">
            <v>-77.682440000004135</v>
          </cell>
          <cell r="AO491">
            <v>-25.08353000000352</v>
          </cell>
          <cell r="AP491">
            <v>0</v>
          </cell>
          <cell r="AQ491">
            <v>0</v>
          </cell>
          <cell r="AR491">
            <v>-323.55229000002146</v>
          </cell>
          <cell r="AS491">
            <v>0</v>
          </cell>
          <cell r="AT491">
            <v>0</v>
          </cell>
          <cell r="AU491">
            <v>0</v>
          </cell>
          <cell r="AV491">
            <v>-25.772039999981644</v>
          </cell>
          <cell r="AW491">
            <v>0</v>
          </cell>
          <cell r="AX491">
            <v>0</v>
          </cell>
          <cell r="AY491">
            <v>-139.2560999999987</v>
          </cell>
          <cell r="AZ491">
            <v>-11.341060000006109</v>
          </cell>
          <cell r="BA491">
            <v>-141.87437999999383</v>
          </cell>
          <cell r="BB491">
            <v>-5.3087099999829661</v>
          </cell>
          <cell r="BC491">
            <v>0</v>
          </cell>
          <cell r="BD491">
            <v>0</v>
          </cell>
          <cell r="BE491">
            <v>-115.99010000028647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-5.7921599999826867</v>
          </cell>
          <cell r="BM491">
            <v>4.3449299999920186</v>
          </cell>
          <cell r="BN491">
            <v>-112.40236000000732</v>
          </cell>
          <cell r="BO491">
            <v>-4.4607300000207033</v>
          </cell>
          <cell r="BP491">
            <v>2.3202199999941513</v>
          </cell>
          <cell r="BQ491">
            <v>0</v>
          </cell>
          <cell r="BR491">
            <v>-85.364779999945313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-26.773730000015348</v>
          </cell>
          <cell r="BZ491">
            <v>-8.2972099999897182</v>
          </cell>
          <cell r="CA491">
            <v>-51.958459999994375</v>
          </cell>
          <cell r="CB491">
            <v>0.22515000001294538</v>
          </cell>
          <cell r="CC491">
            <v>1.4394700000120793</v>
          </cell>
          <cell r="CD491">
            <v>0</v>
          </cell>
          <cell r="CE491">
            <v>-92.470830000238493</v>
          </cell>
          <cell r="CF491">
            <v>4.7699999995529652E-3</v>
          </cell>
          <cell r="CG491">
            <v>0.18954000002122484</v>
          </cell>
          <cell r="CH491">
            <v>0</v>
          </cell>
          <cell r="CI491">
            <v>-36.395209999987856</v>
          </cell>
          <cell r="CJ491">
            <v>0</v>
          </cell>
          <cell r="CK491">
            <v>0</v>
          </cell>
          <cell r="CL491">
            <v>-18.515019999991637</v>
          </cell>
          <cell r="CM491">
            <v>-0.14063000000896864</v>
          </cell>
          <cell r="CN491">
            <v>-33.74890999996569</v>
          </cell>
          <cell r="CO491">
            <v>-3.8701399999845307</v>
          </cell>
          <cell r="CP491">
            <v>4.7699999995529652E-3</v>
          </cell>
          <cell r="CQ491">
            <v>0</v>
          </cell>
          <cell r="CR491">
            <v>-147.49999000015669</v>
          </cell>
          <cell r="CS491">
            <v>0</v>
          </cell>
          <cell r="CT491">
            <v>0</v>
          </cell>
          <cell r="CU491">
            <v>0</v>
          </cell>
          <cell r="CV491">
            <v>-70.933170000003884</v>
          </cell>
          <cell r="CW491">
            <v>0</v>
          </cell>
          <cell r="CX491">
            <v>0</v>
          </cell>
          <cell r="CY491">
            <v>-40.48778999998467</v>
          </cell>
          <cell r="CZ491">
            <v>1.7142900000035297</v>
          </cell>
          <cell r="DA491">
            <v>-8.2617200000095181</v>
          </cell>
          <cell r="DB491">
            <v>-30.301319999998668</v>
          </cell>
          <cell r="DC491">
            <v>0.76972000001114793</v>
          </cell>
          <cell r="DD491">
            <v>0</v>
          </cell>
          <cell r="DE491">
            <v>-101.97033999999985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-40.945630000001984</v>
          </cell>
          <cell r="DM491">
            <v>-1.825650000013411</v>
          </cell>
          <cell r="DN491">
            <v>-47.960889999987558</v>
          </cell>
          <cell r="DO491">
            <v>-12.415979999990668</v>
          </cell>
          <cell r="DP491">
            <v>1.1778099999937695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-84.143310000014026</v>
          </cell>
          <cell r="L493">
            <v>-7.7852299999794923</v>
          </cell>
          <cell r="M493">
            <v>-33.460369999986142</v>
          </cell>
          <cell r="N493">
            <v>-41.994830000039656</v>
          </cell>
          <cell r="O493">
            <v>-24.021319999999832</v>
          </cell>
          <cell r="P493">
            <v>-30.527991000009933</v>
          </cell>
          <cell r="Q493">
            <v>608.54027999998652</v>
          </cell>
          <cell r="R493">
            <v>-180.43230800004676</v>
          </cell>
          <cell r="S493">
            <v>-29.335109999985434</v>
          </cell>
          <cell r="T493">
            <v>-48.225260000006529</v>
          </cell>
          <cell r="U493">
            <v>-0.67096000000310596</v>
          </cell>
          <cell r="V493">
            <v>-11.943540000007488</v>
          </cell>
          <cell r="W493">
            <v>0</v>
          </cell>
          <cell r="X493">
            <v>-68.992620000004536</v>
          </cell>
          <cell r="Y493">
            <v>-6.963763999985531</v>
          </cell>
          <cell r="Z493">
            <v>-47.894713999994565</v>
          </cell>
          <cell r="AA493">
            <v>-40.179000000003725</v>
          </cell>
          <cell r="AB493">
            <v>18.818760000023758</v>
          </cell>
          <cell r="AC493">
            <v>-25.683879999996861</v>
          </cell>
          <cell r="AD493">
            <v>80.637779999990016</v>
          </cell>
          <cell r="AE493">
            <v>-235.14711899962276</v>
          </cell>
          <cell r="AF493">
            <v>-5.8358200000075158</v>
          </cell>
          <cell r="AG493">
            <v>-13.834394000004977</v>
          </cell>
          <cell r="AH493">
            <v>-0.65954000000783708</v>
          </cell>
          <cell r="AI493">
            <v>-6.3464699999894947</v>
          </cell>
          <cell r="AJ493">
            <v>0</v>
          </cell>
          <cell r="AK493">
            <v>-35.523320000007516</v>
          </cell>
          <cell r="AL493">
            <v>-57.557320000021718</v>
          </cell>
          <cell r="AM493">
            <v>-49.94318000000203</v>
          </cell>
          <cell r="AN493">
            <v>-47.927465000015218</v>
          </cell>
          <cell r="AO493">
            <v>-7.3479700000025332</v>
          </cell>
          <cell r="AP493">
            <v>-4.6153400000184774</v>
          </cell>
          <cell r="AQ493">
            <v>-5.5562999999965541</v>
          </cell>
          <cell r="AR493">
            <v>-286.57169500086457</v>
          </cell>
          <cell r="AS493">
            <v>-11.783239999989746</v>
          </cell>
          <cell r="AT493">
            <v>-13.313770000007935</v>
          </cell>
          <cell r="AU493">
            <v>-0.90773999999510124</v>
          </cell>
          <cell r="AV493">
            <v>-7.4988180000218563</v>
          </cell>
          <cell r="AW493">
            <v>-39.726780000026338</v>
          </cell>
          <cell r="AX493">
            <v>-26.689039999997476</v>
          </cell>
          <cell r="AY493">
            <v>-52.332939999992959</v>
          </cell>
          <cell r="AZ493">
            <v>-62.46705000003567</v>
          </cell>
          <cell r="BA493">
            <v>-36.518702000030316</v>
          </cell>
          <cell r="BB493">
            <v>-16.988554999988992</v>
          </cell>
          <cell r="BC493">
            <v>-5.1496399999887217</v>
          </cell>
          <cell r="BD493">
            <v>-13.195420000003651</v>
          </cell>
          <cell r="BE493">
            <v>-322.79679899988696</v>
          </cell>
          <cell r="BF493">
            <v>-10.483630000002449</v>
          </cell>
          <cell r="BG493">
            <v>-12.513251000025775</v>
          </cell>
          <cell r="BH493">
            <v>-2.3646759999974165</v>
          </cell>
          <cell r="BI493">
            <v>-8.6950800000049639</v>
          </cell>
          <cell r="BJ493">
            <v>0</v>
          </cell>
          <cell r="BK493">
            <v>-72.550780000019586</v>
          </cell>
          <cell r="BL493">
            <v>-78.010595000057947</v>
          </cell>
          <cell r="BM493">
            <v>-52.394240999943577</v>
          </cell>
          <cell r="BN493">
            <v>-31.843624000001</v>
          </cell>
          <cell r="BO493">
            <v>-22.172921999997925</v>
          </cell>
          <cell r="BP493">
            <v>-13.771789999998873</v>
          </cell>
          <cell r="BQ493">
            <v>-17.996209999982966</v>
          </cell>
          <cell r="BR493">
            <v>-23.600965999998152</v>
          </cell>
          <cell r="BS493">
            <v>-2.2535700000007637</v>
          </cell>
          <cell r="BT493">
            <v>-2.2178779999958351</v>
          </cell>
          <cell r="BU493">
            <v>-2.9495680000109132</v>
          </cell>
          <cell r="BV493">
            <v>-0.8276369999803137</v>
          </cell>
          <cell r="BW493">
            <v>0</v>
          </cell>
          <cell r="BX493">
            <v>-4.1894899999897461</v>
          </cell>
          <cell r="BY493">
            <v>-3.4512709999689832</v>
          </cell>
          <cell r="BZ493">
            <v>-0.86419000002206303</v>
          </cell>
          <cell r="CA493">
            <v>-1.8569299999799114</v>
          </cell>
          <cell r="CB493">
            <v>-0.28963000001385808</v>
          </cell>
          <cell r="CC493">
            <v>-2.6140730000042822</v>
          </cell>
          <cell r="CD493">
            <v>-2.0867289999732748</v>
          </cell>
          <cell r="CE493">
            <v>-8.8513990002684295</v>
          </cell>
          <cell r="CF493">
            <v>-0.28697700003976934</v>
          </cell>
          <cell r="CG493">
            <v>-0.76686000000336207</v>
          </cell>
          <cell r="CH493">
            <v>-0.17962999999872409</v>
          </cell>
          <cell r="CI493">
            <v>-0.83322000000043772</v>
          </cell>
          <cell r="CJ493">
            <v>0</v>
          </cell>
          <cell r="CK493">
            <v>-0.456160000001546</v>
          </cell>
          <cell r="CL493">
            <v>-4.1717620000126772</v>
          </cell>
          <cell r="CM493">
            <v>-0.83882999999332242</v>
          </cell>
          <cell r="CN493">
            <v>-0.51016999999410473</v>
          </cell>
          <cell r="CO493">
            <v>-0.1846300000033807</v>
          </cell>
          <cell r="CP493">
            <v>-0.35477000000537373</v>
          </cell>
          <cell r="CQ493">
            <v>-0.26839000001200475</v>
          </cell>
          <cell r="CR493">
            <v>-17.452087000012398</v>
          </cell>
          <cell r="CS493">
            <v>-0.36149000001023524</v>
          </cell>
          <cell r="CT493">
            <v>-0.49051999999210238</v>
          </cell>
          <cell r="CU493">
            <v>-0.25516000000061467</v>
          </cell>
          <cell r="CV493">
            <v>-0.78787000000011176</v>
          </cell>
          <cell r="CW493">
            <v>0</v>
          </cell>
          <cell r="CX493">
            <v>-0.90053000001353212</v>
          </cell>
          <cell r="CY493">
            <v>-4.1094000000157394</v>
          </cell>
          <cell r="CZ493">
            <v>-4.8554839999997057</v>
          </cell>
          <cell r="DA493">
            <v>-4.0133280000300147</v>
          </cell>
          <cell r="DB493">
            <v>-0.93094500000006519</v>
          </cell>
          <cell r="DC493">
            <v>-0.53720000002067536</v>
          </cell>
          <cell r="DD493">
            <v>-0.21015999998780899</v>
          </cell>
          <cell r="DE493">
            <v>-40.261218999978155</v>
          </cell>
          <cell r="DF493">
            <v>-0.53669999999692664</v>
          </cell>
          <cell r="DG493">
            <v>-5.6027889999968465</v>
          </cell>
          <cell r="DH493">
            <v>-4.5106349999987287</v>
          </cell>
          <cell r="DI493">
            <v>-0.86627999998745508</v>
          </cell>
          <cell r="DJ493">
            <v>0</v>
          </cell>
          <cell r="DK493">
            <v>-5.0213999999978114</v>
          </cell>
          <cell r="DL493">
            <v>-6.3039759999956004</v>
          </cell>
          <cell r="DM493">
            <v>-2.1411699999880511</v>
          </cell>
          <cell r="DN493">
            <v>-2.1046199999982491</v>
          </cell>
          <cell r="DO493">
            <v>-2.4440400000021327</v>
          </cell>
          <cell r="DP493">
            <v>-1.6616109999886248</v>
          </cell>
          <cell r="DQ493">
            <v>-9.0679980000131764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10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-10</v>
          </cell>
          <cell r="AB495">
            <v>10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10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10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-5.2672700000111945</v>
          </cell>
          <cell r="G496">
            <v>-6.0430000000051223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-14.448239999997895</v>
          </cell>
          <cell r="P496">
            <v>-34.402439999976195</v>
          </cell>
          <cell r="Q496">
            <v>-2.2028900000150315</v>
          </cell>
          <cell r="R496">
            <v>-56.096679999958724</v>
          </cell>
          <cell r="S496">
            <v>-7.0579900000011548</v>
          </cell>
          <cell r="T496">
            <v>-4.9883799999952316</v>
          </cell>
          <cell r="U496">
            <v>0</v>
          </cell>
          <cell r="V496">
            <v>0</v>
          </cell>
          <cell r="W496">
            <v>0</v>
          </cell>
          <cell r="X496">
            <v>-6.7429300000076182</v>
          </cell>
          <cell r="Y496">
            <v>0</v>
          </cell>
          <cell r="Z496">
            <v>0</v>
          </cell>
          <cell r="AA496">
            <v>-15.211189999987255</v>
          </cell>
          <cell r="AB496">
            <v>-5.6391600000206381</v>
          </cell>
          <cell r="AC496">
            <v>-16.457030000019586</v>
          </cell>
          <cell r="AD496">
            <v>0</v>
          </cell>
          <cell r="AE496">
            <v>-4.9932399999815971</v>
          </cell>
          <cell r="AF496">
            <v>-2.7093499999900814</v>
          </cell>
          <cell r="AG496">
            <v>-1.8711099999927683</v>
          </cell>
          <cell r="AH496">
            <v>0</v>
          </cell>
          <cell r="AI496">
            <v>-7.3400600000022678</v>
          </cell>
          <cell r="AJ496">
            <v>0</v>
          </cell>
          <cell r="AK496">
            <v>-7.4966699999931734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13.98686999999336</v>
          </cell>
          <cell r="AQ496">
            <v>0.43707999998878222</v>
          </cell>
          <cell r="AR496">
            <v>-24.405659999931231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-6.5659199999936391</v>
          </cell>
          <cell r="BB496">
            <v>-6.8090800000063609</v>
          </cell>
          <cell r="BC496">
            <v>-11.339750000013737</v>
          </cell>
          <cell r="BD496">
            <v>0.30908999999519438</v>
          </cell>
          <cell r="BE496">
            <v>-5.0574499999638647</v>
          </cell>
          <cell r="BF496">
            <v>0.59575999999651685</v>
          </cell>
          <cell r="BG496">
            <v>-12.444820000004256</v>
          </cell>
          <cell r="BH496">
            <v>-9.2819500000041444</v>
          </cell>
          <cell r="BI496">
            <v>0</v>
          </cell>
          <cell r="BJ496">
            <v>4.3400000000474392E-2</v>
          </cell>
          <cell r="BK496">
            <v>0</v>
          </cell>
          <cell r="BL496">
            <v>0</v>
          </cell>
          <cell r="BM496">
            <v>3.0657099999953061</v>
          </cell>
          <cell r="BN496">
            <v>0</v>
          </cell>
          <cell r="BO496">
            <v>-4.9703299999819137</v>
          </cell>
          <cell r="BP496">
            <v>17.060919999988982</v>
          </cell>
          <cell r="BQ496">
            <v>0.87386000000697095</v>
          </cell>
          <cell r="BR496">
            <v>-53.887070000404492</v>
          </cell>
          <cell r="BS496">
            <v>0</v>
          </cell>
          <cell r="BT496">
            <v>0</v>
          </cell>
          <cell r="BU496">
            <v>0.15254999999888241</v>
          </cell>
          <cell r="BV496">
            <v>-4.9560899999996764</v>
          </cell>
          <cell r="BW496">
            <v>4.3149999999513966E-2</v>
          </cell>
          <cell r="BX496">
            <v>-10.522109999990789</v>
          </cell>
          <cell r="BY496">
            <v>-24.050920000008773</v>
          </cell>
          <cell r="BZ496">
            <v>-11.19539999999688</v>
          </cell>
          <cell r="CA496">
            <v>-8.1614100000006147</v>
          </cell>
          <cell r="CB496">
            <v>-8.3450000000011642</v>
          </cell>
          <cell r="CC496">
            <v>12.771779999980936</v>
          </cell>
          <cell r="CD496">
            <v>0.37638000000151806</v>
          </cell>
          <cell r="CE496">
            <v>-8.2946599998977035</v>
          </cell>
          <cell r="CF496">
            <v>4.2571400000015274</v>
          </cell>
          <cell r="CG496">
            <v>5.0168399999965914</v>
          </cell>
          <cell r="CH496">
            <v>-2.5402500000054715</v>
          </cell>
          <cell r="CI496">
            <v>0</v>
          </cell>
          <cell r="CJ496">
            <v>4.2939999999362044E-2</v>
          </cell>
          <cell r="CK496">
            <v>-2.2674700000061421</v>
          </cell>
          <cell r="CL496">
            <v>0</v>
          </cell>
          <cell r="CM496">
            <v>2.0086799999990035</v>
          </cell>
          <cell r="CN496">
            <v>0</v>
          </cell>
          <cell r="CO496">
            <v>-10.12387999999919</v>
          </cell>
          <cell r="CP496">
            <v>-4.7206000000005588</v>
          </cell>
          <cell r="CQ496">
            <v>3.1940000000759028E-2</v>
          </cell>
          <cell r="CR496">
            <v>-44.766320000169799</v>
          </cell>
          <cell r="CS496">
            <v>0.48543999998946674</v>
          </cell>
          <cell r="CT496">
            <v>1.8841099999990547</v>
          </cell>
          <cell r="CU496">
            <v>1.5600000042468309E-3</v>
          </cell>
          <cell r="CV496">
            <v>0</v>
          </cell>
          <cell r="CW496">
            <v>4.2830000000321888E-2</v>
          </cell>
          <cell r="CX496">
            <v>-0.38018000000738539</v>
          </cell>
          <cell r="CY496">
            <v>-8.1146299999963958</v>
          </cell>
          <cell r="CZ496">
            <v>-20.350390000006882</v>
          </cell>
          <cell r="DA496">
            <v>-7.8246199999994133</v>
          </cell>
          <cell r="DB496">
            <v>-11.079899999982445</v>
          </cell>
          <cell r="DC496">
            <v>0.54321999999228865</v>
          </cell>
          <cell r="DD496">
            <v>2.6240000006509945E-2</v>
          </cell>
          <cell r="DE496">
            <v>-66.332750000059605</v>
          </cell>
          <cell r="DF496">
            <v>0.47845000002416782</v>
          </cell>
          <cell r="DG496">
            <v>0</v>
          </cell>
          <cell r="DH496">
            <v>-6.1570399999909569</v>
          </cell>
          <cell r="DI496">
            <v>-7.041030000000319</v>
          </cell>
          <cell r="DJ496">
            <v>0</v>
          </cell>
          <cell r="DK496">
            <v>5.0797600000078091</v>
          </cell>
          <cell r="DL496">
            <v>-3.049989999999525</v>
          </cell>
          <cell r="DM496">
            <v>-19.622999999992317</v>
          </cell>
          <cell r="DN496">
            <v>-13.037010000000009</v>
          </cell>
          <cell r="DO496">
            <v>-2.1993100000254344</v>
          </cell>
          <cell r="DP496">
            <v>-21.270789999980479</v>
          </cell>
          <cell r="DQ496">
            <v>0.48720999999204651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-35.311349999974482</v>
          </cell>
          <cell r="G497">
            <v>-13.457949999981793</v>
          </cell>
          <cell r="H497">
            <v>-22.381280000001425</v>
          </cell>
          <cell r="I497">
            <v>-26.424929999979213</v>
          </cell>
          <cell r="J497">
            <v>-42.761840000021039</v>
          </cell>
          <cell r="K497">
            <v>-125.9020100000198</v>
          </cell>
          <cell r="L497">
            <v>-17.973460000008345</v>
          </cell>
          <cell r="M497">
            <v>-130.82575999997789</v>
          </cell>
          <cell r="N497">
            <v>-173.87593999999808</v>
          </cell>
          <cell r="O497">
            <v>-99.757749999989755</v>
          </cell>
          <cell r="P497">
            <v>51.287889999977779</v>
          </cell>
          <cell r="Q497">
            <v>-7459.787239999976</v>
          </cell>
          <cell r="R497">
            <v>-727.03453000029549</v>
          </cell>
          <cell r="S497">
            <v>-116.38968999998178</v>
          </cell>
          <cell r="T497">
            <v>-27.929689999989932</v>
          </cell>
          <cell r="U497">
            <v>-8.831449999997858</v>
          </cell>
          <cell r="V497">
            <v>-51.777079999999842</v>
          </cell>
          <cell r="W497">
            <v>-41.357179999991786</v>
          </cell>
          <cell r="X497">
            <v>-192.85764000000199</v>
          </cell>
          <cell r="Y497">
            <v>-9.1086200000136159</v>
          </cell>
          <cell r="Z497">
            <v>-48.684889999974985</v>
          </cell>
          <cell r="AA497">
            <v>-170.73975000000792</v>
          </cell>
          <cell r="AB497">
            <v>-69.770390000019688</v>
          </cell>
          <cell r="AC497">
            <v>-130.84461999998894</v>
          </cell>
          <cell r="AD497">
            <v>141.25647000002209</v>
          </cell>
          <cell r="AE497">
            <v>-462.64453000109643</v>
          </cell>
          <cell r="AF497">
            <v>-81.378740000014659</v>
          </cell>
          <cell r="AG497">
            <v>-12.013399999996182</v>
          </cell>
          <cell r="AH497">
            <v>-10.796830000006594</v>
          </cell>
          <cell r="AI497">
            <v>-5.7431000000215136</v>
          </cell>
          <cell r="AJ497">
            <v>-15.320630000001984</v>
          </cell>
          <cell r="AK497">
            <v>-96.849199999996927</v>
          </cell>
          <cell r="AL497">
            <v>-58.229150000028312</v>
          </cell>
          <cell r="AM497">
            <v>-35.715789999987464</v>
          </cell>
          <cell r="AN497">
            <v>-38.03523999999743</v>
          </cell>
          <cell r="AO497">
            <v>-21.089919999998529</v>
          </cell>
          <cell r="AP497">
            <v>-34.318160000024363</v>
          </cell>
          <cell r="AQ497">
            <v>-53.154370000003837</v>
          </cell>
          <cell r="AR497">
            <v>-439.00939000025392</v>
          </cell>
          <cell r="AS497">
            <v>-48.61099000001559</v>
          </cell>
          <cell r="AT497">
            <v>-28.141990000003716</v>
          </cell>
          <cell r="AU497">
            <v>-8.4741400000057183</v>
          </cell>
          <cell r="AV497">
            <v>-11.876920000009704</v>
          </cell>
          <cell r="AW497">
            <v>-53.31195000000298</v>
          </cell>
          <cell r="AX497">
            <v>-99.951230000006035</v>
          </cell>
          <cell r="AY497">
            <v>-36.544570000027306</v>
          </cell>
          <cell r="AZ497">
            <v>-20.478289999999106</v>
          </cell>
          <cell r="BA497">
            <v>-33.102220000000671</v>
          </cell>
          <cell r="BB497">
            <v>-16.302420000021812</v>
          </cell>
          <cell r="BC497">
            <v>-39.404260000039358</v>
          </cell>
          <cell r="BD497">
            <v>-42.8104099999764</v>
          </cell>
          <cell r="BE497">
            <v>-682.85778999980539</v>
          </cell>
          <cell r="BF497">
            <v>-75.536620000028051</v>
          </cell>
          <cell r="BG497">
            <v>-20.406210000015562</v>
          </cell>
          <cell r="BH497">
            <v>-8.4512500000128057</v>
          </cell>
          <cell r="BI497">
            <v>-4.5520799999940209</v>
          </cell>
          <cell r="BJ497">
            <v>-15.673670000018319</v>
          </cell>
          <cell r="BK497">
            <v>-105.41849999997066</v>
          </cell>
          <cell r="BL497">
            <v>-48.53404999995837</v>
          </cell>
          <cell r="BM497">
            <v>-96.681289999978617</v>
          </cell>
          <cell r="BN497">
            <v>-102.28901000000769</v>
          </cell>
          <cell r="BO497">
            <v>-32.455279999994673</v>
          </cell>
          <cell r="BP497">
            <v>-95.736810000031255</v>
          </cell>
          <cell r="BQ497">
            <v>-77.123019999999087</v>
          </cell>
          <cell r="BR497">
            <v>-295.24457000056282</v>
          </cell>
          <cell r="BS497">
            <v>-19.931050000013784</v>
          </cell>
          <cell r="BT497">
            <v>-4.8390599999984261</v>
          </cell>
          <cell r="BU497">
            <v>-4.461940000008326</v>
          </cell>
          <cell r="BV497">
            <v>-8.8222999999998137</v>
          </cell>
          <cell r="BW497">
            <v>-0.26685000001452863</v>
          </cell>
          <cell r="BX497">
            <v>-60.841469999984838</v>
          </cell>
          <cell r="BY497">
            <v>-58.510180000041146</v>
          </cell>
          <cell r="BZ497">
            <v>-50.716119999997318</v>
          </cell>
          <cell r="CA497">
            <v>-51.522949999955017</v>
          </cell>
          <cell r="CB497">
            <v>-13.083890000008978</v>
          </cell>
          <cell r="CC497">
            <v>-9.5749999999534339</v>
          </cell>
          <cell r="CD497">
            <v>-12.673760000034235</v>
          </cell>
          <cell r="CE497">
            <v>-328.84370000008494</v>
          </cell>
          <cell r="CF497">
            <v>-16.531400000036228</v>
          </cell>
          <cell r="CG497">
            <v>-3.5083099999756087</v>
          </cell>
          <cell r="CH497">
            <v>-1.392149999999674</v>
          </cell>
          <cell r="CI497">
            <v>-9.9703900000022259</v>
          </cell>
          <cell r="CJ497">
            <v>-0.26597000000765547</v>
          </cell>
          <cell r="CK497">
            <v>-88.00966999999946</v>
          </cell>
          <cell r="CL497">
            <v>-63.763770000077784</v>
          </cell>
          <cell r="CM497">
            <v>-42.11189000000013</v>
          </cell>
          <cell r="CN497">
            <v>-57.261929999978747</v>
          </cell>
          <cell r="CO497">
            <v>-8.4244199999957345</v>
          </cell>
          <cell r="CP497">
            <v>-14.599310000019614</v>
          </cell>
          <cell r="CQ497">
            <v>-23.004490000021178</v>
          </cell>
          <cell r="CR497">
            <v>-306.19269000040367</v>
          </cell>
          <cell r="CS497">
            <v>-41.3186299999943</v>
          </cell>
          <cell r="CT497">
            <v>-3.5812499999883585</v>
          </cell>
          <cell r="CU497">
            <v>-1.9390399999974761</v>
          </cell>
          <cell r="CV497">
            <v>-20.163979999982985</v>
          </cell>
          <cell r="CW497">
            <v>-4.2040000000270084E-2</v>
          </cell>
          <cell r="CX497">
            <v>-59.351659999985714</v>
          </cell>
          <cell r="CY497">
            <v>-59.846580000012182</v>
          </cell>
          <cell r="CZ497">
            <v>-27.883759999996983</v>
          </cell>
          <cell r="DA497">
            <v>-38.907079999975394</v>
          </cell>
          <cell r="DB497">
            <v>-11.804180000035558</v>
          </cell>
          <cell r="DC497">
            <v>-19.714250000019092</v>
          </cell>
          <cell r="DD497">
            <v>-21.640239999978803</v>
          </cell>
          <cell r="DE497">
            <v>-443.00093999924138</v>
          </cell>
          <cell r="DF497">
            <v>-41.191980000003241</v>
          </cell>
          <cell r="DG497">
            <v>-14.087950000015553</v>
          </cell>
          <cell r="DH497">
            <v>-1.6446500000020023</v>
          </cell>
          <cell r="DI497">
            <v>-5.8438400000159163</v>
          </cell>
          <cell r="DJ497">
            <v>-0.2674000000115484</v>
          </cell>
          <cell r="DK497">
            <v>-62.16826000000583</v>
          </cell>
          <cell r="DL497">
            <v>-63.008140000049025</v>
          </cell>
          <cell r="DM497">
            <v>-58.701489999948535</v>
          </cell>
          <cell r="DN497">
            <v>-85.883709999965504</v>
          </cell>
          <cell r="DO497">
            <v>-9.8237499999813735</v>
          </cell>
          <cell r="DP497">
            <v>-32.687569999950938</v>
          </cell>
          <cell r="DQ497">
            <v>-67.692200000048615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0</v>
          </cell>
          <cell r="G498">
            <v>-0.33421000000089407</v>
          </cell>
          <cell r="H498">
            <v>-0.53607000000192784</v>
          </cell>
          <cell r="I498">
            <v>-1.7608900000050198</v>
          </cell>
          <cell r="J498">
            <v>-2.3676799999957439</v>
          </cell>
          <cell r="K498">
            <v>-20.682479999959469</v>
          </cell>
          <cell r="L498">
            <v>-59.479159999988042</v>
          </cell>
          <cell r="M498">
            <v>-87.713920000009239</v>
          </cell>
          <cell r="N498">
            <v>-36.620620000001509</v>
          </cell>
          <cell r="O498">
            <v>-3.9358000000356697</v>
          </cell>
          <cell r="P498">
            <v>-17.163429999985965</v>
          </cell>
          <cell r="Q498">
            <v>0</v>
          </cell>
          <cell r="R498">
            <v>-187.93073000013828</v>
          </cell>
          <cell r="S498">
            <v>-3.222940000006929</v>
          </cell>
          <cell r="T498">
            <v>-1.4517400000186171</v>
          </cell>
          <cell r="U498">
            <v>-8.0908499999786727</v>
          </cell>
          <cell r="V498">
            <v>-17.729159999988042</v>
          </cell>
          <cell r="W498">
            <v>-2.4488000000128523</v>
          </cell>
          <cell r="X498">
            <v>-21.100810000003548</v>
          </cell>
          <cell r="Y498">
            <v>-56.967960000038147</v>
          </cell>
          <cell r="Z498">
            <v>-36.288839999993797</v>
          </cell>
          <cell r="AA498">
            <v>-30.665500000002794</v>
          </cell>
          <cell r="AB498">
            <v>-7.5013100000214763</v>
          </cell>
          <cell r="AC498">
            <v>-2.4628200000151992</v>
          </cell>
          <cell r="AD498">
            <v>0</v>
          </cell>
          <cell r="AE498">
            <v>-72.294570000376552</v>
          </cell>
          <cell r="AF498">
            <v>-8.1769999989774078E-2</v>
          </cell>
          <cell r="AG498">
            <v>-5.6800000020302832E-3</v>
          </cell>
          <cell r="AH498">
            <v>-9.1950000001816079E-2</v>
          </cell>
          <cell r="AI498">
            <v>-0.29771000001346692</v>
          </cell>
          <cell r="AJ498">
            <v>-5.3699999989476055E-3</v>
          </cell>
          <cell r="AK498">
            <v>-3.1999999977415428E-2</v>
          </cell>
          <cell r="AL498">
            <v>-36.894570000004023</v>
          </cell>
          <cell r="AM498">
            <v>-26.34653999999864</v>
          </cell>
          <cell r="AN498">
            <v>-8.3784800000139512</v>
          </cell>
          <cell r="AO498">
            <v>-8.8000006508082151E-4</v>
          </cell>
          <cell r="AP498">
            <v>-0.15958999999566004</v>
          </cell>
          <cell r="AQ498">
            <v>-2.9999995604157448E-5</v>
          </cell>
          <cell r="AR498">
            <v>-89.69440000038594</v>
          </cell>
          <cell r="AS498">
            <v>0</v>
          </cell>
          <cell r="AT498">
            <v>-6.4350000000558794E-2</v>
          </cell>
          <cell r="AU498">
            <v>-0.37677000000257976</v>
          </cell>
          <cell r="AV498">
            <v>-0.33850000001257285</v>
          </cell>
          <cell r="AW498">
            <v>-0.16367999999783933</v>
          </cell>
          <cell r="AX498">
            <v>-7.9429999983403832E-2</v>
          </cell>
          <cell r="AY498">
            <v>-40.557499999995343</v>
          </cell>
          <cell r="AZ498">
            <v>-35.574670000001788</v>
          </cell>
          <cell r="BA498">
            <v>-12.264449999958742</v>
          </cell>
          <cell r="BB498">
            <v>-9.0970000019297004E-2</v>
          </cell>
          <cell r="BC498">
            <v>-0.1835800000699237</v>
          </cell>
          <cell r="BD498">
            <v>-5.0000002374872565E-4</v>
          </cell>
          <cell r="BE498">
            <v>-64.460700000170618</v>
          </cell>
          <cell r="BF498">
            <v>0</v>
          </cell>
          <cell r="BG498">
            <v>-0.11656999998376705</v>
          </cell>
          <cell r="BH498">
            <v>-0.45940999998128973</v>
          </cell>
          <cell r="BI498">
            <v>-0.81257000000914559</v>
          </cell>
          <cell r="BJ498">
            <v>-2.6590000023134053E-2</v>
          </cell>
          <cell r="BK498">
            <v>-0.59159999998519197</v>
          </cell>
          <cell r="BL498">
            <v>-27.146040000021458</v>
          </cell>
          <cell r="BM498">
            <v>-29.844449999975041</v>
          </cell>
          <cell r="BN498">
            <v>-5.347890000033658</v>
          </cell>
          <cell r="BO498">
            <v>-2.5599999935366213E-3</v>
          </cell>
          <cell r="BP498">
            <v>-0.11276000004727393</v>
          </cell>
          <cell r="BQ498">
            <v>-2.6000000070780516E-4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1">
          <cell r="F501">
            <v>-40.578620000043884</v>
          </cell>
          <cell r="G501">
            <v>-39.82188999990467</v>
          </cell>
          <cell r="H501">
            <v>-22.917350000003353</v>
          </cell>
          <cell r="I501">
            <v>-28.185820000013337</v>
          </cell>
          <cell r="J501">
            <v>-45.129520000016782</v>
          </cell>
          <cell r="K501">
            <v>-230.72779999999329</v>
          </cell>
          <cell r="L501">
            <v>-136.509990000166</v>
          </cell>
          <cell r="M501">
            <v>-258.84281000006013</v>
          </cell>
          <cell r="N501">
            <v>-366.37195000005886</v>
          </cell>
          <cell r="O501">
            <v>-142.16311000008136</v>
          </cell>
          <cell r="P501">
            <v>-30.805970999994315</v>
          </cell>
          <cell r="Q501">
            <v>-6843.4498499999754</v>
          </cell>
          <cell r="R501">
            <v>-1392.9492579996586</v>
          </cell>
          <cell r="S501">
            <v>-156.00573000032455</v>
          </cell>
          <cell r="T501">
            <v>-92.576869999757037</v>
          </cell>
          <cell r="U501">
            <v>-17.593260000110604</v>
          </cell>
          <cell r="V501">
            <v>-126.13114000007045</v>
          </cell>
          <cell r="W501">
            <v>-43.805980000062846</v>
          </cell>
          <cell r="X501">
            <v>-289.69400000013411</v>
          </cell>
          <cell r="Y501">
            <v>-99.951343999942765</v>
          </cell>
          <cell r="Z501">
            <v>-132.86844399990514</v>
          </cell>
          <cell r="AA501">
            <v>-426.67628999962471</v>
          </cell>
          <cell r="AB501">
            <v>-54.092100000008941</v>
          </cell>
          <cell r="AC501">
            <v>-175.44834999996237</v>
          </cell>
          <cell r="AD501">
            <v>221.89425000012852</v>
          </cell>
          <cell r="AE501">
            <v>-883.98483900167048</v>
          </cell>
          <cell r="AF501">
            <v>-90.005680000176653</v>
          </cell>
          <cell r="AG501">
            <v>-27.724584000068717</v>
          </cell>
          <cell r="AH501">
            <v>-11.548320000059903</v>
          </cell>
          <cell r="AI501">
            <v>-19.727340000099503</v>
          </cell>
          <cell r="AJ501">
            <v>-15.326000000000931</v>
          </cell>
          <cell r="AK501">
            <v>-139.90119000000414</v>
          </cell>
          <cell r="AL501">
            <v>-162.15833000023849</v>
          </cell>
          <cell r="AM501">
            <v>-108.6676299998071</v>
          </cell>
          <cell r="AN501">
            <v>-172.02362499991432</v>
          </cell>
          <cell r="AO501">
            <v>-53.522300000069663</v>
          </cell>
          <cell r="AP501">
            <v>-25.106220000074245</v>
          </cell>
          <cell r="AQ501">
            <v>-58.273620000109076</v>
          </cell>
          <cell r="AR501">
            <v>-1153.2334350030869</v>
          </cell>
          <cell r="AS501">
            <v>-60.394229999976233</v>
          </cell>
          <cell r="AT501">
            <v>-41.520110000157729</v>
          </cell>
          <cell r="AU501">
            <v>-9.7586499999742955</v>
          </cell>
          <cell r="AV501">
            <v>-45.486278000054881</v>
          </cell>
          <cell r="AW501">
            <v>-93.202410000027157</v>
          </cell>
          <cell r="AX501">
            <v>-126.7196999998996</v>
          </cell>
          <cell r="AY501">
            <v>-268.69110999978147</v>
          </cell>
          <cell r="AZ501">
            <v>-129.86107000010088</v>
          </cell>
          <cell r="BA501">
            <v>-230.3256719999481</v>
          </cell>
          <cell r="BB501">
            <v>-45.499734999844804</v>
          </cell>
          <cell r="BC501">
            <v>-56.077230000169948</v>
          </cell>
          <cell r="BD501">
            <v>-45.697240000125021</v>
          </cell>
          <cell r="BE501">
            <v>-1191.162838999182</v>
          </cell>
          <cell r="BF501">
            <v>-85.424490000121295</v>
          </cell>
          <cell r="BG501">
            <v>-45.480850999942049</v>
          </cell>
          <cell r="BH501">
            <v>-20.557285999995656</v>
          </cell>
          <cell r="BI501">
            <v>-14.059729999979027</v>
          </cell>
          <cell r="BJ501">
            <v>-15.656860000046436</v>
          </cell>
          <cell r="BK501">
            <v>-178.56088000000454</v>
          </cell>
          <cell r="BL501">
            <v>-159.48284499999136</v>
          </cell>
          <cell r="BM501">
            <v>-171.50934099964797</v>
          </cell>
          <cell r="BN501">
            <v>-251.88288400019519</v>
          </cell>
          <cell r="BO501">
            <v>-64.061821999959648</v>
          </cell>
          <cell r="BP501">
            <v>-90.240220000036061</v>
          </cell>
          <cell r="BQ501">
            <v>-94.245630000019446</v>
          </cell>
          <cell r="BR501">
            <v>-458.09738600067794</v>
          </cell>
          <cell r="BS501">
            <v>-22.18461999995634</v>
          </cell>
          <cell r="BT501">
            <v>-7.056938000023365</v>
          </cell>
          <cell r="BU501">
            <v>-7.2589580000494607</v>
          </cell>
          <cell r="BV501">
            <v>-14.606027000001632</v>
          </cell>
          <cell r="BW501">
            <v>-0.22369999997317791</v>
          </cell>
          <cell r="BX501">
            <v>-75.553070000023581</v>
          </cell>
          <cell r="BY501">
            <v>-112.78610100015067</v>
          </cell>
          <cell r="BZ501">
            <v>-71.072919999947771</v>
          </cell>
          <cell r="CA501">
            <v>-113.49974999995902</v>
          </cell>
          <cell r="CB501">
            <v>-21.493370000040159</v>
          </cell>
          <cell r="CC501">
            <v>2.0221770000644028</v>
          </cell>
          <cell r="CD501">
            <v>-14.384108999976888</v>
          </cell>
          <cell r="CE501">
            <v>-438.46058900281787</v>
          </cell>
          <cell r="CF501">
            <v>-12.556467000162229</v>
          </cell>
          <cell r="CG501">
            <v>0.9312100000679493</v>
          </cell>
          <cell r="CH501">
            <v>-4.1120299999602139</v>
          </cell>
          <cell r="CI501">
            <v>-47.198820000048727</v>
          </cell>
          <cell r="CJ501">
            <v>-0.22302999999374151</v>
          </cell>
          <cell r="CK501">
            <v>-90.733299999963492</v>
          </cell>
          <cell r="CL501">
            <v>-86.450552000198513</v>
          </cell>
          <cell r="CM501">
            <v>-41.082669999916106</v>
          </cell>
          <cell r="CN501">
            <v>-91.521010000025854</v>
          </cell>
          <cell r="CO501">
            <v>-22.603069999953732</v>
          </cell>
          <cell r="CP501">
            <v>-19.669910000171512</v>
          </cell>
          <cell r="CQ501">
            <v>-23.240939999930561</v>
          </cell>
          <cell r="CR501">
            <v>-515.91108699887991</v>
          </cell>
          <cell r="CS501">
            <v>-41.194679999956861</v>
          </cell>
          <cell r="CT501">
            <v>-2.1876599999377504</v>
          </cell>
          <cell r="CU501">
            <v>-2.1926400000229478</v>
          </cell>
          <cell r="CV501">
            <v>-91.885019999928772</v>
          </cell>
          <cell r="CW501">
            <v>7.8999996185302734E-4</v>
          </cell>
          <cell r="CX501">
            <v>-60.632370000006631</v>
          </cell>
          <cell r="CY501">
            <v>-112.55839999997988</v>
          </cell>
          <cell r="CZ501">
            <v>-51.375343999825418</v>
          </cell>
          <cell r="DA501">
            <v>-59.006747999927029</v>
          </cell>
          <cell r="DB501">
            <v>-54.116344999987632</v>
          </cell>
          <cell r="DC501">
            <v>-18.938510000007227</v>
          </cell>
          <cell r="DD501">
            <v>-21.824160000076517</v>
          </cell>
          <cell r="DE501">
            <v>-651.56524899974465</v>
          </cell>
          <cell r="DF501">
            <v>-41.250229999888688</v>
          </cell>
          <cell r="DG501">
            <v>-19.690738999983296</v>
          </cell>
          <cell r="DH501">
            <v>-12.312325000064448</v>
          </cell>
          <cell r="DI501">
            <v>-13.751149999909103</v>
          </cell>
          <cell r="DJ501">
            <v>-0.2674000000115484</v>
          </cell>
          <cell r="DK501">
            <v>-62.109899999923073</v>
          </cell>
          <cell r="DL501">
            <v>-113.30773600004613</v>
          </cell>
          <cell r="DM501">
            <v>-82.291310000000522</v>
          </cell>
          <cell r="DN501">
            <v>-148.98622999992222</v>
          </cell>
          <cell r="DO501">
            <v>-26.883080000057817</v>
          </cell>
          <cell r="DP501">
            <v>-54.442160999868065</v>
          </cell>
          <cell r="DQ501">
            <v>-76.27298799995333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-2271.2520000000004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-2259.8880000000063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-2259.8880000000063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-2271.2519999999786</v>
          </cell>
          <cell r="R536">
            <v>-2259.8943999999901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-2259.8943999999901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-22747.925999999978</v>
          </cell>
          <cell r="AF539">
            <v>-1109.8310000000056</v>
          </cell>
          <cell r="AG539">
            <v>-1266.2440000000061</v>
          </cell>
          <cell r="AH539">
            <v>-1869.7960000000021</v>
          </cell>
          <cell r="AI539">
            <v>-2092.6199999999953</v>
          </cell>
          <cell r="AJ539">
            <v>-2282.8399999999965</v>
          </cell>
          <cell r="AK539">
            <v>-2421.8099999999977</v>
          </cell>
          <cell r="AL539">
            <v>-2587.1359999999986</v>
          </cell>
          <cell r="AM539">
            <v>-2461.9890000000014</v>
          </cell>
          <cell r="AN539">
            <v>-2307.8399999999965</v>
          </cell>
          <cell r="AO539">
            <v>-1989.0220000000118</v>
          </cell>
          <cell r="AP539">
            <v>-1346.4000000000087</v>
          </cell>
          <cell r="AQ539">
            <v>-1012.398000000001</v>
          </cell>
          <cell r="AR539">
            <v>-22634.396000000183</v>
          </cell>
          <cell r="AS539">
            <v>-1104.2200000000012</v>
          </cell>
          <cell r="AT539">
            <v>-1259.9720000000088</v>
          </cell>
          <cell r="AU539">
            <v>-1860.5270000000019</v>
          </cell>
          <cell r="AV539">
            <v>-2082.1199999999953</v>
          </cell>
          <cell r="AW539">
            <v>-2271.5559999999823</v>
          </cell>
          <cell r="AX539">
            <v>-2409.6900000000023</v>
          </cell>
          <cell r="AY539">
            <v>-2574.2400000000198</v>
          </cell>
          <cell r="AZ539">
            <v>-2449.6509999999835</v>
          </cell>
          <cell r="BA539">
            <v>-2296.2599999999802</v>
          </cell>
          <cell r="BB539">
            <v>-1979.1330000000016</v>
          </cell>
          <cell r="BC539">
            <v>-1339.6200000000099</v>
          </cell>
          <cell r="BD539">
            <v>-1007.4069999999992</v>
          </cell>
          <cell r="BE539">
            <v>-22570.243999999948</v>
          </cell>
          <cell r="BF539">
            <v>-1098.919000000009</v>
          </cell>
          <cell r="BG539">
            <v>-1298.6779999999999</v>
          </cell>
          <cell r="BH539">
            <v>-1851.599000000002</v>
          </cell>
          <cell r="BI539">
            <v>-2072.070000000007</v>
          </cell>
          <cell r="BJ539">
            <v>-2260.612999999983</v>
          </cell>
          <cell r="BK539">
            <v>-2398.1399999999849</v>
          </cell>
          <cell r="BL539">
            <v>-2561.8089999999793</v>
          </cell>
          <cell r="BM539">
            <v>-2437.8710000000137</v>
          </cell>
          <cell r="BN539">
            <v>-2285.1900000000023</v>
          </cell>
          <cell r="BO539">
            <v>-1969.5850000000064</v>
          </cell>
          <cell r="BP539">
            <v>-1333.2299999999959</v>
          </cell>
          <cell r="BQ539">
            <v>-1002.5400000000009</v>
          </cell>
          <cell r="BR539">
            <v>-22416.952000000048</v>
          </cell>
          <cell r="BS539">
            <v>-1093.7109999999957</v>
          </cell>
          <cell r="BT539">
            <v>-1247.8760000000038</v>
          </cell>
          <cell r="BU539">
            <v>-1842.6089999999967</v>
          </cell>
          <cell r="BV539">
            <v>-2062.1399999999994</v>
          </cell>
          <cell r="BW539">
            <v>-2249.6700000000128</v>
          </cell>
          <cell r="BX539">
            <v>-2386.5299999999988</v>
          </cell>
          <cell r="BY539">
            <v>-2549.4709999999905</v>
          </cell>
          <cell r="BZ539">
            <v>-2426.122000000003</v>
          </cell>
          <cell r="CA539">
            <v>-2274.210000000021</v>
          </cell>
          <cell r="CB539">
            <v>-1960.0679999999993</v>
          </cell>
          <cell r="CC539">
            <v>-1326.8099999999977</v>
          </cell>
          <cell r="CD539">
            <v>-997.73500000000058</v>
          </cell>
          <cell r="CE539">
            <v>-22305.187999999849</v>
          </cell>
          <cell r="CF539">
            <v>-1088.1929999999993</v>
          </cell>
          <cell r="CG539">
            <v>-1241.6319999999978</v>
          </cell>
          <cell r="CH539">
            <v>-1833.4330000000045</v>
          </cell>
          <cell r="CI539">
            <v>-2051.7900000000081</v>
          </cell>
          <cell r="CJ539">
            <v>-2238.4170000000158</v>
          </cell>
          <cell r="CK539">
            <v>-2374.7099999999919</v>
          </cell>
          <cell r="CL539">
            <v>-2536.7299999999814</v>
          </cell>
          <cell r="CM539">
            <v>-2414.0940000000119</v>
          </cell>
          <cell r="CN539">
            <v>-2262.9300000000221</v>
          </cell>
          <cell r="CO539">
            <v>-1950.3649999999907</v>
          </cell>
          <cell r="CP539">
            <v>-1320.1500000000087</v>
          </cell>
          <cell r="CQ539">
            <v>-992.74399999999878</v>
          </cell>
          <cell r="CR539">
            <v>-22193.549000000348</v>
          </cell>
          <cell r="CS539">
            <v>-1082.7989999999991</v>
          </cell>
          <cell r="CT539">
            <v>-1235.3880000000063</v>
          </cell>
          <cell r="CU539">
            <v>-1824.2260000000097</v>
          </cell>
          <cell r="CV539">
            <v>-2041.5899999999965</v>
          </cell>
          <cell r="CW539">
            <v>-2227.2880000000005</v>
          </cell>
          <cell r="CX539">
            <v>-2362.7399999999907</v>
          </cell>
          <cell r="CY539">
            <v>-2524.0819999999949</v>
          </cell>
          <cell r="CZ539">
            <v>-2401.94200000001</v>
          </cell>
          <cell r="DA539">
            <v>-2251.5599999999977</v>
          </cell>
          <cell r="DB539">
            <v>-1940.5690000000031</v>
          </cell>
          <cell r="DC539">
            <v>-1313.5500000000029</v>
          </cell>
          <cell r="DD539">
            <v>-987.81500000000233</v>
          </cell>
          <cell r="DE539">
            <v>-22126.744000000181</v>
          </cell>
          <cell r="DF539">
            <v>-1077.343000000008</v>
          </cell>
          <cell r="DG539">
            <v>-1273.1869999999908</v>
          </cell>
          <cell r="DH539">
            <v>-1815.2050000000017</v>
          </cell>
          <cell r="DI539">
            <v>-2031.3600000000006</v>
          </cell>
          <cell r="DJ539">
            <v>-2216.127999999997</v>
          </cell>
          <cell r="DK539">
            <v>-2350.9799999999814</v>
          </cell>
          <cell r="DL539">
            <v>-2511.4960000000137</v>
          </cell>
          <cell r="DM539">
            <v>-2389.8830000000016</v>
          </cell>
          <cell r="DN539">
            <v>-2240.3699999999953</v>
          </cell>
          <cell r="DO539">
            <v>-1930.958999999988</v>
          </cell>
          <cell r="DP539">
            <v>-1307.0400000000081</v>
          </cell>
          <cell r="DQ539">
            <v>-982.79299999999785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-2271.252000000095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-2271.2519999999786</v>
          </cell>
          <cell r="R556">
            <v>-4519.7823999999091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-2259.8880000000354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-2259.8944000001065</v>
          </cell>
          <cell r="AE556">
            <v>-22747.926000002772</v>
          </cell>
          <cell r="AF556">
            <v>-1109.8310000000056</v>
          </cell>
          <cell r="AG556">
            <v>-1266.2440000000643</v>
          </cell>
          <cell r="AH556">
            <v>-1869.7960000000894</v>
          </cell>
          <cell r="AI556">
            <v>-2092.6199999999953</v>
          </cell>
          <cell r="AJ556">
            <v>-2282.8400000000256</v>
          </cell>
          <cell r="AK556">
            <v>-2421.8099999999977</v>
          </cell>
          <cell r="AL556">
            <v>-2587.1360000001732</v>
          </cell>
          <cell r="AM556">
            <v>-2461.9890000000014</v>
          </cell>
          <cell r="AN556">
            <v>-2307.8400000000256</v>
          </cell>
          <cell r="AO556">
            <v>-1989.0220000001136</v>
          </cell>
          <cell r="AP556">
            <v>-1346.4000000000233</v>
          </cell>
          <cell r="AQ556">
            <v>-1012.3980000000447</v>
          </cell>
          <cell r="AR556">
            <v>-22634.39600000158</v>
          </cell>
          <cell r="AS556">
            <v>-1104.2200000000885</v>
          </cell>
          <cell r="AT556">
            <v>-1259.9719999999506</v>
          </cell>
          <cell r="AU556">
            <v>-1860.5270000000019</v>
          </cell>
          <cell r="AV556">
            <v>-2082.1199999999953</v>
          </cell>
          <cell r="AW556">
            <v>-2271.5559999999823</v>
          </cell>
          <cell r="AX556">
            <v>-2409.6900000000605</v>
          </cell>
          <cell r="AY556">
            <v>-2574.2400000002235</v>
          </cell>
          <cell r="AZ556">
            <v>-2449.6509999999544</v>
          </cell>
          <cell r="BA556">
            <v>-2296.2600000000093</v>
          </cell>
          <cell r="BB556">
            <v>-1979.1330000000307</v>
          </cell>
          <cell r="BC556">
            <v>-1339.6199999999953</v>
          </cell>
          <cell r="BD556">
            <v>-1007.4070000000065</v>
          </cell>
          <cell r="BE556">
            <v>-22570.243999999948</v>
          </cell>
          <cell r="BF556">
            <v>-1098.9190000001108</v>
          </cell>
          <cell r="BG556">
            <v>-1298.6779999999562</v>
          </cell>
          <cell r="BH556">
            <v>-1851.5990000000456</v>
          </cell>
          <cell r="BI556">
            <v>-2072.0699999999488</v>
          </cell>
          <cell r="BJ556">
            <v>-2260.6129999998957</v>
          </cell>
          <cell r="BK556">
            <v>-2398.1399999998976</v>
          </cell>
          <cell r="BL556">
            <v>-2561.808999999892</v>
          </cell>
          <cell r="BM556">
            <v>-2437.8710000000428</v>
          </cell>
          <cell r="BN556">
            <v>-2285.1899999999441</v>
          </cell>
          <cell r="BO556">
            <v>-1969.5849999999627</v>
          </cell>
          <cell r="BP556">
            <v>-1333.2299999999814</v>
          </cell>
          <cell r="BQ556">
            <v>-1002.5400000000373</v>
          </cell>
          <cell r="BR556">
            <v>-22416.952000003308</v>
          </cell>
          <cell r="BS556">
            <v>-1093.7109999998938</v>
          </cell>
          <cell r="BT556">
            <v>-1247.8759999999311</v>
          </cell>
          <cell r="BU556">
            <v>-1842.6089999999385</v>
          </cell>
          <cell r="BV556">
            <v>-2062.1400000001304</v>
          </cell>
          <cell r="BW556">
            <v>-2249.6700000001583</v>
          </cell>
          <cell r="BX556">
            <v>-2386.5300000000279</v>
          </cell>
          <cell r="BY556">
            <v>-2549.4709999999031</v>
          </cell>
          <cell r="BZ556">
            <v>-2426.1219999999739</v>
          </cell>
          <cell r="CA556">
            <v>-2274.2099999999627</v>
          </cell>
          <cell r="CB556">
            <v>-1960.0679999999702</v>
          </cell>
          <cell r="CC556">
            <v>-1326.8100000000559</v>
          </cell>
          <cell r="CD556">
            <v>-997.73500000010245</v>
          </cell>
          <cell r="CE556">
            <v>-22305.187999995425</v>
          </cell>
          <cell r="CF556">
            <v>-1088.1929999999702</v>
          </cell>
          <cell r="CG556">
            <v>-1241.6320000000997</v>
          </cell>
          <cell r="CH556">
            <v>-1833.4330000001937</v>
          </cell>
          <cell r="CI556">
            <v>-2051.7900000000373</v>
          </cell>
          <cell r="CJ556">
            <v>-2238.4170000001322</v>
          </cell>
          <cell r="CK556">
            <v>-2374.7099999999627</v>
          </cell>
          <cell r="CL556">
            <v>-2536.7299999999814</v>
          </cell>
          <cell r="CM556">
            <v>-2414.094000000041</v>
          </cell>
          <cell r="CN556">
            <v>-2262.9300000001676</v>
          </cell>
          <cell r="CO556">
            <v>-1950.3649999999907</v>
          </cell>
          <cell r="CP556">
            <v>-1320.1500000000233</v>
          </cell>
          <cell r="CQ556">
            <v>-992.74399999994785</v>
          </cell>
          <cell r="CR556">
            <v>-22193.548999998719</v>
          </cell>
          <cell r="CS556">
            <v>-1082.7990000001155</v>
          </cell>
          <cell r="CT556">
            <v>-1235.387999999919</v>
          </cell>
          <cell r="CU556">
            <v>-1824.2260000000242</v>
          </cell>
          <cell r="CV556">
            <v>-2041.589999999851</v>
          </cell>
          <cell r="CW556">
            <v>-2227.2879999999423</v>
          </cell>
          <cell r="CX556">
            <v>-2362.7399999999907</v>
          </cell>
          <cell r="CY556">
            <v>-2524.0820000001695</v>
          </cell>
          <cell r="CZ556">
            <v>-2401.9420000000391</v>
          </cell>
          <cell r="DA556">
            <v>-2251.559999999823</v>
          </cell>
          <cell r="DB556">
            <v>-1940.5689999999013</v>
          </cell>
          <cell r="DC556">
            <v>-1313.5500000000466</v>
          </cell>
          <cell r="DD556">
            <v>-987.81499999994412</v>
          </cell>
          <cell r="DE556">
            <v>-22126.744000000879</v>
          </cell>
          <cell r="DF556">
            <v>-1077.3429999998771</v>
          </cell>
          <cell r="DG556">
            <v>-1273.186999999918</v>
          </cell>
          <cell r="DH556">
            <v>-1815.2050000000745</v>
          </cell>
          <cell r="DI556">
            <v>-2031.3599999998696</v>
          </cell>
          <cell r="DJ556">
            <v>-2216.1280000000261</v>
          </cell>
          <cell r="DK556">
            <v>-2350.9799999999814</v>
          </cell>
          <cell r="DL556">
            <v>-2511.4960000000428</v>
          </cell>
          <cell r="DM556">
            <v>-2389.8829999999143</v>
          </cell>
          <cell r="DN556">
            <v>-2240.3699999998789</v>
          </cell>
          <cell r="DO556">
            <v>-1930.9589999997988</v>
          </cell>
          <cell r="DP556">
            <v>-1307.0400000000373</v>
          </cell>
          <cell r="DQ556">
            <v>-982.79300000006333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9">
          <cell r="F559">
            <v>0</v>
          </cell>
          <cell r="G559">
            <v>0</v>
          </cell>
          <cell r="H559">
            <v>-3.9467169999999996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-10.758762999999931</v>
          </cell>
          <cell r="AF559">
            <v>0</v>
          </cell>
          <cell r="AG559">
            <v>0</v>
          </cell>
          <cell r="AH559">
            <v>-4.0061699999999973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-6.7525929999999974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-8.9871500000000424</v>
          </cell>
          <cell r="AS559">
            <v>0</v>
          </cell>
          <cell r="AT559">
            <v>0</v>
          </cell>
          <cell r="AU559">
            <v>-8.9871500000000424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-6.6599360000000019</v>
          </cell>
          <cell r="BF559">
            <v>0</v>
          </cell>
          <cell r="BG559">
            <v>0</v>
          </cell>
          <cell r="BH559">
            <v>-6.6599360000000019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-15.609919999999988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-15.609919999999988</v>
          </cell>
          <cell r="CB559">
            <v>0</v>
          </cell>
          <cell r="CC559">
            <v>0</v>
          </cell>
          <cell r="CD559">
            <v>0</v>
          </cell>
          <cell r="CE559">
            <v>-6.0852299999999673</v>
          </cell>
          <cell r="CF559">
            <v>0</v>
          </cell>
          <cell r="CG559">
            <v>0</v>
          </cell>
          <cell r="CH559">
            <v>-6.0852299999999673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-51.573239999999942</v>
          </cell>
          <cell r="CS559">
            <v>0</v>
          </cell>
          <cell r="CT559">
            <v>-15.757000000000005</v>
          </cell>
          <cell r="CU559">
            <v>-14.237949999999955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-21.57829000000001</v>
          </cell>
          <cell r="DB559">
            <v>0</v>
          </cell>
          <cell r="DC559">
            <v>0</v>
          </cell>
          <cell r="DD559">
            <v>0</v>
          </cell>
          <cell r="DE559">
            <v>-43.469039999999495</v>
          </cell>
          <cell r="DF559">
            <v>0</v>
          </cell>
          <cell r="DG559">
            <v>0</v>
          </cell>
          <cell r="DH559">
            <v>-35.449999999999818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-8.0190399999999045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-1.9816500000000019</v>
          </cell>
          <cell r="H563">
            <v>-3.3222999999999274</v>
          </cell>
          <cell r="I563">
            <v>-23.373227999999926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-20.857560000000149</v>
          </cell>
          <cell r="S563">
            <v>0</v>
          </cell>
          <cell r="T563">
            <v>-4.9883500000000254</v>
          </cell>
          <cell r="U563">
            <v>-14.40301999999997</v>
          </cell>
          <cell r="V563">
            <v>-1.4244400000000006</v>
          </cell>
          <cell r="W563">
            <v>0</v>
          </cell>
          <cell r="X563">
            <v>0</v>
          </cell>
          <cell r="Y563">
            <v>0</v>
          </cell>
          <cell r="Z563">
            <v>-4.1750000000007503E-2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-203.86256500000309</v>
          </cell>
          <cell r="AF563">
            <v>0</v>
          </cell>
          <cell r="AG563">
            <v>-27.421229999999923</v>
          </cell>
          <cell r="AH563">
            <v>-117.65310000000045</v>
          </cell>
          <cell r="AI563">
            <v>-10.777439999999956</v>
          </cell>
          <cell r="AJ563">
            <v>0</v>
          </cell>
          <cell r="AK563">
            <v>-29.835000000000264</v>
          </cell>
          <cell r="AL563">
            <v>-0.38668000000001257</v>
          </cell>
          <cell r="AM563">
            <v>-17.789115000000038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-245.72550399999818</v>
          </cell>
          <cell r="AS563">
            <v>0</v>
          </cell>
          <cell r="AT563">
            <v>-16.55831999999964</v>
          </cell>
          <cell r="AU563">
            <v>-173.77095999999983</v>
          </cell>
          <cell r="AV563">
            <v>-13.605299999999943</v>
          </cell>
          <cell r="AW563">
            <v>-0.1169500000000312</v>
          </cell>
          <cell r="AX563">
            <v>-30.036200000000008</v>
          </cell>
          <cell r="AY563">
            <v>-5.2783999999999196</v>
          </cell>
          <cell r="AZ563">
            <v>-6.3593740000000025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-218.59721000000172</v>
          </cell>
          <cell r="BF563">
            <v>0</v>
          </cell>
          <cell r="BG563">
            <v>-20.558979999999792</v>
          </cell>
          <cell r="BH563">
            <v>-100.35428999999976</v>
          </cell>
          <cell r="BI563">
            <v>-41.270939999999882</v>
          </cell>
          <cell r="BJ563">
            <v>-12.014880000000005</v>
          </cell>
          <cell r="BK563">
            <v>-22.283500000000004</v>
          </cell>
          <cell r="BL563">
            <v>-4.0527700000000095</v>
          </cell>
          <cell r="BM563">
            <v>-17.430439999999976</v>
          </cell>
          <cell r="BN563">
            <v>0</v>
          </cell>
          <cell r="BO563">
            <v>-0.63141000000000247</v>
          </cell>
          <cell r="BP563">
            <v>0</v>
          </cell>
          <cell r="BQ563">
            <v>0</v>
          </cell>
          <cell r="BR563">
            <v>-169.99140099999931</v>
          </cell>
          <cell r="BS563">
            <v>-2.2542000000000826</v>
          </cell>
          <cell r="BT563">
            <v>-41.369200000001001</v>
          </cell>
          <cell r="BU563">
            <v>-37.501200000000608</v>
          </cell>
          <cell r="BV563">
            <v>-17.897989999999936</v>
          </cell>
          <cell r="BW563">
            <v>-30.377600000000257</v>
          </cell>
          <cell r="BX563">
            <v>-7.0586000000002969</v>
          </cell>
          <cell r="BY563">
            <v>-14.850599999999758</v>
          </cell>
          <cell r="BZ563">
            <v>-13.030000000000655</v>
          </cell>
          <cell r="CA563">
            <v>-1.4704310000001897</v>
          </cell>
          <cell r="CB563">
            <v>0</v>
          </cell>
          <cell r="CC563">
            <v>0</v>
          </cell>
          <cell r="CD563">
            <v>-4.1815799999999399</v>
          </cell>
          <cell r="CE563">
            <v>-91.068270000010671</v>
          </cell>
          <cell r="CF563">
            <v>0</v>
          </cell>
          <cell r="CG563">
            <v>-12.514169999999922</v>
          </cell>
          <cell r="CH563">
            <v>-36.343950000000405</v>
          </cell>
          <cell r="CI563">
            <v>-8.5270899999995891</v>
          </cell>
          <cell r="CJ563">
            <v>-6.7177999999998974</v>
          </cell>
          <cell r="CK563">
            <v>-0.49129999999991014</v>
          </cell>
          <cell r="CL563">
            <v>-19.668999999999869</v>
          </cell>
          <cell r="CM563">
            <v>-5.5290000000004511</v>
          </cell>
          <cell r="CN563">
            <v>-0.86020000000007713</v>
          </cell>
          <cell r="CO563">
            <v>0</v>
          </cell>
          <cell r="CP563">
            <v>-0.41250000000002274</v>
          </cell>
          <cell r="CQ563">
            <v>-3.2600000000684304E-3</v>
          </cell>
          <cell r="CR563">
            <v>-159.82075000000623</v>
          </cell>
          <cell r="CS563">
            <v>0</v>
          </cell>
          <cell r="CT563">
            <v>-20.815960000000132</v>
          </cell>
          <cell r="CU563">
            <v>-70.539050000001225</v>
          </cell>
          <cell r="CV563">
            <v>-12.655879999999797</v>
          </cell>
          <cell r="CW563">
            <v>-0.45900000000006003</v>
          </cell>
          <cell r="CX563">
            <v>-21.833700000000135</v>
          </cell>
          <cell r="CY563">
            <v>-24.156999999999243</v>
          </cell>
          <cell r="CZ563">
            <v>-8.2070000000003347</v>
          </cell>
          <cell r="DA563">
            <v>-1.1531600000002982</v>
          </cell>
          <cell r="DB563">
            <v>0</v>
          </cell>
          <cell r="DC563">
            <v>0</v>
          </cell>
          <cell r="DD563">
            <v>0</v>
          </cell>
          <cell r="DE563">
            <v>-290.39986799999315</v>
          </cell>
          <cell r="DF563">
            <v>0</v>
          </cell>
          <cell r="DG563">
            <v>-10.251870000000054</v>
          </cell>
          <cell r="DH563">
            <v>-129.98609999999826</v>
          </cell>
          <cell r="DI563">
            <v>-17.425030000000334</v>
          </cell>
          <cell r="DJ563">
            <v>-0.56920000000036453</v>
          </cell>
          <cell r="DK563">
            <v>-24.108000000000175</v>
          </cell>
          <cell r="DL563">
            <v>-30.806000000000495</v>
          </cell>
          <cell r="DM563">
            <v>-72.115662000000157</v>
          </cell>
          <cell r="DN563">
            <v>-5.1204400000001442</v>
          </cell>
          <cell r="DO563">
            <v>-1.4300000000048385E-2</v>
          </cell>
          <cell r="DP563">
            <v>0</v>
          </cell>
          <cell r="DQ563">
            <v>-3.265999999939595E-3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-4.2663500000003296E-2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-2.6137689999999338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-0.11062599999999989</v>
          </cell>
          <cell r="X564">
            <v>0</v>
          </cell>
          <cell r="Y564">
            <v>0</v>
          </cell>
          <cell r="Z564">
            <v>-2.5031430000000228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-17.361256000000139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-0.5152499999999236</v>
          </cell>
          <cell r="AL564">
            <v>-0.81164599999999609</v>
          </cell>
          <cell r="AM564">
            <v>-16.034359999999992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-16.862660000000005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-16.817810000000009</v>
          </cell>
          <cell r="AY564">
            <v>0</v>
          </cell>
          <cell r="AZ564">
            <v>-4.4849999999996726E-2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-4.759913999998389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-0.51036999999996624</v>
          </cell>
          <cell r="BL564">
            <v>-4.1152000000000726</v>
          </cell>
          <cell r="BM564">
            <v>-0.13434399999999869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-8.8981800000001385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-3.7388800000001083</v>
          </cell>
          <cell r="BZ564">
            <v>-5.1593000000002576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-8.6945620000005874</v>
          </cell>
          <cell r="CF564">
            <v>0</v>
          </cell>
          <cell r="CG564">
            <v>0</v>
          </cell>
          <cell r="CH564">
            <v>-8.0574619999999868</v>
          </cell>
          <cell r="CI564">
            <v>0</v>
          </cell>
          <cell r="CJ564">
            <v>0</v>
          </cell>
          <cell r="CK564">
            <v>-0.50540000000000873</v>
          </cell>
          <cell r="CL564">
            <v>0</v>
          </cell>
          <cell r="CM564">
            <v>-0.13169999999990978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-0.8668999999999869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-0.77889999999979409</v>
          </cell>
          <cell r="CZ564">
            <v>-8.800000000064756E-2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-0.44280000000071595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-0.39940000000024156</v>
          </cell>
          <cell r="DM564">
            <v>-4.3400000000474392E-2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-30.101800000000026</v>
          </cell>
          <cell r="CF565">
            <v>0</v>
          </cell>
          <cell r="CG565">
            <v>0</v>
          </cell>
          <cell r="CH565">
            <v>0</v>
          </cell>
          <cell r="CI565">
            <v>-30.101800000000026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7">
          <cell r="F567">
            <v>0</v>
          </cell>
          <cell r="G567">
            <v>-1.9816499999999451</v>
          </cell>
          <cell r="H567">
            <v>-7.2690169999999625</v>
          </cell>
          <cell r="I567">
            <v>-23.373227999999926</v>
          </cell>
          <cell r="J567">
            <v>0</v>
          </cell>
          <cell r="K567">
            <v>0</v>
          </cell>
          <cell r="L567">
            <v>0</v>
          </cell>
          <cell r="M567">
            <v>-4.2663500000003296E-2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-23.471329000000424</v>
          </cell>
          <cell r="S567">
            <v>0</v>
          </cell>
          <cell r="T567">
            <v>-4.9883500000000254</v>
          </cell>
          <cell r="U567">
            <v>-14.40301999999997</v>
          </cell>
          <cell r="V567">
            <v>-1.4244400000000006</v>
          </cell>
          <cell r="W567">
            <v>-0.11062599999999989</v>
          </cell>
          <cell r="X567">
            <v>0</v>
          </cell>
          <cell r="Y567">
            <v>0</v>
          </cell>
          <cell r="Z567">
            <v>-2.5448930000001155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-231.98258399999941</v>
          </cell>
          <cell r="AF567">
            <v>0</v>
          </cell>
          <cell r="AG567">
            <v>-27.421229999999923</v>
          </cell>
          <cell r="AH567">
            <v>-121.65927000000102</v>
          </cell>
          <cell r="AI567">
            <v>-10.777439999999956</v>
          </cell>
          <cell r="AJ567">
            <v>0</v>
          </cell>
          <cell r="AK567">
            <v>-30.35024999999996</v>
          </cell>
          <cell r="AL567">
            <v>-1.1983260000000655</v>
          </cell>
          <cell r="AM567">
            <v>-40.576068000000078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-271.57531399999789</v>
          </cell>
          <cell r="AS567">
            <v>0</v>
          </cell>
          <cell r="AT567">
            <v>-16.55831999999964</v>
          </cell>
          <cell r="AU567">
            <v>-182.75811000000067</v>
          </cell>
          <cell r="AV567">
            <v>-13.605299999999943</v>
          </cell>
          <cell r="AW567">
            <v>-0.1169500000000312</v>
          </cell>
          <cell r="AX567">
            <v>-46.854010000000017</v>
          </cell>
          <cell r="AY567">
            <v>-5.2783999999999196</v>
          </cell>
          <cell r="AZ567">
            <v>-6.4042239999999993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-230.01705999999831</v>
          </cell>
          <cell r="BF567">
            <v>0</v>
          </cell>
          <cell r="BG567">
            <v>-20.558979999999792</v>
          </cell>
          <cell r="BH567">
            <v>-107.01422599999978</v>
          </cell>
          <cell r="BI567">
            <v>-41.270939999999882</v>
          </cell>
          <cell r="BJ567">
            <v>-12.014879999999948</v>
          </cell>
          <cell r="BK567">
            <v>-22.79386999999997</v>
          </cell>
          <cell r="BL567">
            <v>-8.1679699999999684</v>
          </cell>
          <cell r="BM567">
            <v>-17.564783999999918</v>
          </cell>
          <cell r="BN567">
            <v>0</v>
          </cell>
          <cell r="BO567">
            <v>-0.63141000000000247</v>
          </cell>
          <cell r="BP567">
            <v>0</v>
          </cell>
          <cell r="BQ567">
            <v>0</v>
          </cell>
          <cell r="BR567">
            <v>-194.49950099999842</v>
          </cell>
          <cell r="BS567">
            <v>-2.2542000000000826</v>
          </cell>
          <cell r="BT567">
            <v>-41.369200000001001</v>
          </cell>
          <cell r="BU567">
            <v>-37.501200000000608</v>
          </cell>
          <cell r="BV567">
            <v>-17.897989999999936</v>
          </cell>
          <cell r="BW567">
            <v>-30.377600000000257</v>
          </cell>
          <cell r="BX567">
            <v>-7.0586000000002969</v>
          </cell>
          <cell r="BY567">
            <v>-18.589480000000549</v>
          </cell>
          <cell r="BZ567">
            <v>-18.189300000000003</v>
          </cell>
          <cell r="CA567">
            <v>-17.080351000000064</v>
          </cell>
          <cell r="CB567">
            <v>0</v>
          </cell>
          <cell r="CC567">
            <v>0</v>
          </cell>
          <cell r="CD567">
            <v>-4.1815799999999399</v>
          </cell>
          <cell r="CE567">
            <v>-135.94986199998675</v>
          </cell>
          <cell r="CF567">
            <v>0</v>
          </cell>
          <cell r="CG567">
            <v>-12.514169999999922</v>
          </cell>
          <cell r="CH567">
            <v>-50.486641999999847</v>
          </cell>
          <cell r="CI567">
            <v>-38.628889999999501</v>
          </cell>
          <cell r="CJ567">
            <v>-6.7177999999998974</v>
          </cell>
          <cell r="CK567">
            <v>-0.99670000000014625</v>
          </cell>
          <cell r="CL567">
            <v>-19.668999999999869</v>
          </cell>
          <cell r="CM567">
            <v>-5.6607000000003609</v>
          </cell>
          <cell r="CN567">
            <v>-0.86020000000007713</v>
          </cell>
          <cell r="CO567">
            <v>0</v>
          </cell>
          <cell r="CP567">
            <v>-0.41250000000002274</v>
          </cell>
          <cell r="CQ567">
            <v>-3.2600000000684304E-3</v>
          </cell>
          <cell r="CR567">
            <v>-212.26089000000502</v>
          </cell>
          <cell r="CS567">
            <v>0</v>
          </cell>
          <cell r="CT567">
            <v>-36.572959999999966</v>
          </cell>
          <cell r="CU567">
            <v>-84.777000000001863</v>
          </cell>
          <cell r="CV567">
            <v>-12.655879999999797</v>
          </cell>
          <cell r="CW567">
            <v>-0.45899999999983265</v>
          </cell>
          <cell r="CX567">
            <v>-21.833700000000135</v>
          </cell>
          <cell r="CY567">
            <v>-24.935900000000402</v>
          </cell>
          <cell r="CZ567">
            <v>-8.2950000000018917</v>
          </cell>
          <cell r="DA567">
            <v>-22.731450000000223</v>
          </cell>
          <cell r="DB567">
            <v>0</v>
          </cell>
          <cell r="DC567">
            <v>0</v>
          </cell>
          <cell r="DD567">
            <v>0</v>
          </cell>
          <cell r="DE567">
            <v>-334.31170800000837</v>
          </cell>
          <cell r="DF567">
            <v>0</v>
          </cell>
          <cell r="DG567">
            <v>-10.251870000000054</v>
          </cell>
          <cell r="DH567">
            <v>-165.43609999999535</v>
          </cell>
          <cell r="DI567">
            <v>-17.425030000000334</v>
          </cell>
          <cell r="DJ567">
            <v>-0.56920000000036453</v>
          </cell>
          <cell r="DK567">
            <v>-24.108000000000175</v>
          </cell>
          <cell r="DL567">
            <v>-31.205399999998917</v>
          </cell>
          <cell r="DM567">
            <v>-72.15906200000245</v>
          </cell>
          <cell r="DN567">
            <v>-13.139479999999821</v>
          </cell>
          <cell r="DO567">
            <v>-1.4300000000048385E-2</v>
          </cell>
          <cell r="DP567">
            <v>0</v>
          </cell>
          <cell r="DQ567">
            <v>-3.265999999939595E-3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F569">
            <v>122.37736999988556</v>
          </cell>
          <cell r="G569">
            <v>192.41557099856436</v>
          </cell>
          <cell r="H569">
            <v>115.10964500065893</v>
          </cell>
          <cell r="I569">
            <v>185.63200300000608</v>
          </cell>
          <cell r="J569">
            <v>131.41994700115174</v>
          </cell>
          <cell r="K569">
            <v>138.05634999927133</v>
          </cell>
          <cell r="L569">
            <v>-34.036847000010312</v>
          </cell>
          <cell r="M569">
            <v>226.23234050069004</v>
          </cell>
          <cell r="N569">
            <v>320.51740899961442</v>
          </cell>
          <cell r="O569">
            <v>249.31145850010216</v>
          </cell>
          <cell r="P569">
            <v>333.73394400067627</v>
          </cell>
          <cell r="Q569">
            <v>-2877.8983970005065</v>
          </cell>
          <cell r="R569">
            <v>1928.7621420025826</v>
          </cell>
          <cell r="S569">
            <v>138.17150400020182</v>
          </cell>
          <cell r="T569">
            <v>176.23668500129133</v>
          </cell>
          <cell r="U569">
            <v>96.558036999776959</v>
          </cell>
          <cell r="V569">
            <v>242.71169400028884</v>
          </cell>
          <cell r="W569">
            <v>163.34257500059903</v>
          </cell>
          <cell r="X569">
            <v>128.41477299947292</v>
          </cell>
          <cell r="Y569">
            <v>97.021565000526607</v>
          </cell>
          <cell r="Z569">
            <v>327.54927800036967</v>
          </cell>
          <cell r="AA569">
            <v>400.4012680016458</v>
          </cell>
          <cell r="AB569">
            <v>410.00236599892378</v>
          </cell>
          <cell r="AC569">
            <v>98.279267000965774</v>
          </cell>
          <cell r="AD569">
            <v>-349.92687000054866</v>
          </cell>
          <cell r="AE569">
            <v>-6225.6328009963036</v>
          </cell>
          <cell r="AF569">
            <v>-790.83823100104928</v>
          </cell>
          <cell r="AG569">
            <v>-439.11289899982512</v>
          </cell>
          <cell r="AH569">
            <v>-16.087043000385165</v>
          </cell>
          <cell r="AI569">
            <v>-169.1873570010066</v>
          </cell>
          <cell r="AJ569">
            <v>35.071959000080824</v>
          </cell>
          <cell r="AK569">
            <v>-303.48186500091106</v>
          </cell>
          <cell r="AL569">
            <v>-705.87405300047249</v>
          </cell>
          <cell r="AM569">
            <v>58.267956000752747</v>
          </cell>
          <cell r="AN569">
            <v>-1116.4528590003029</v>
          </cell>
          <cell r="AO569">
            <v>-1326.2996370000765</v>
          </cell>
          <cell r="AP569">
            <v>-891.93833300005645</v>
          </cell>
          <cell r="AQ569">
            <v>-559.70043899957091</v>
          </cell>
          <cell r="AR569">
            <v>-6500.7614299952984</v>
          </cell>
          <cell r="AS569">
            <v>-760.62924299947917</v>
          </cell>
          <cell r="AT569">
            <v>-517.30423900019377</v>
          </cell>
          <cell r="AU569">
            <v>14.28345900028944</v>
          </cell>
          <cell r="AV569">
            <v>37.804496000520885</v>
          </cell>
          <cell r="AW569">
            <v>-40.163532000035048</v>
          </cell>
          <cell r="AX569">
            <v>-410.63392900023609</v>
          </cell>
          <cell r="AY569">
            <v>-712.5262639997527</v>
          </cell>
          <cell r="AZ569">
            <v>72.563153999857605</v>
          </cell>
          <cell r="BA569">
            <v>-1414.0719189997762</v>
          </cell>
          <cell r="BB569">
            <v>-1355.9661379996687</v>
          </cell>
          <cell r="BC569">
            <v>-832.05294200032949</v>
          </cell>
          <cell r="BD569">
            <v>-582.06433300022036</v>
          </cell>
          <cell r="BE569">
            <v>-7751.9672199860215</v>
          </cell>
          <cell r="BF569">
            <v>-786.2915300000459</v>
          </cell>
          <cell r="BG569">
            <v>-416.12436799984425</v>
          </cell>
          <cell r="BH569">
            <v>-58.597462001256645</v>
          </cell>
          <cell r="BI569">
            <v>-684.19138299953192</v>
          </cell>
          <cell r="BJ569">
            <v>123.86853699944913</v>
          </cell>
          <cell r="BK569">
            <v>-555.07871899940073</v>
          </cell>
          <cell r="BL569">
            <v>-754.87615100014955</v>
          </cell>
          <cell r="BM569">
            <v>125.33381199929863</v>
          </cell>
          <cell r="BN569">
            <v>-1510.1658159997314</v>
          </cell>
          <cell r="BO569">
            <v>-1618.59075100068</v>
          </cell>
          <cell r="BP569">
            <v>-1049.5779330004007</v>
          </cell>
          <cell r="BQ569">
            <v>-567.67545600049198</v>
          </cell>
          <cell r="BR569">
            <v>-11171.784003004432</v>
          </cell>
          <cell r="BS569">
            <v>-663.2852569995448</v>
          </cell>
          <cell r="BT569">
            <v>-643.91404299996793</v>
          </cell>
          <cell r="BU569">
            <v>-528.96707599982619</v>
          </cell>
          <cell r="BV569">
            <v>-680.75394499953836</v>
          </cell>
          <cell r="BW569">
            <v>-676.99111300054938</v>
          </cell>
          <cell r="BX569">
            <v>-1044.6451510004699</v>
          </cell>
          <cell r="BY569">
            <v>-951.47416500002146</v>
          </cell>
          <cell r="BZ569">
            <v>-433.01840400043875</v>
          </cell>
          <cell r="CA569">
            <v>-2008.4080470008776</v>
          </cell>
          <cell r="CB569">
            <v>-1678.2720330003649</v>
          </cell>
          <cell r="CC569">
            <v>-1153.9048079997301</v>
          </cell>
          <cell r="CD569">
            <v>-708.14996099937707</v>
          </cell>
          <cell r="CE569">
            <v>-10171.299926005304</v>
          </cell>
          <cell r="CF569">
            <v>-887.3545059999451</v>
          </cell>
          <cell r="CG569">
            <v>-655.73387799970806</v>
          </cell>
          <cell r="CH569">
            <v>-454.45838700048625</v>
          </cell>
          <cell r="CI569">
            <v>-449.33739200048149</v>
          </cell>
          <cell r="CJ569">
            <v>-459.71424099989235</v>
          </cell>
          <cell r="CK569">
            <v>-1059.8135640006512</v>
          </cell>
          <cell r="CL569">
            <v>-1133.5472190007567</v>
          </cell>
          <cell r="CM569">
            <v>-353.28222100064158</v>
          </cell>
          <cell r="CN569">
            <v>-1201.7769920006394</v>
          </cell>
          <cell r="CO569">
            <v>-1440.4937839983031</v>
          </cell>
          <cell r="CP569">
            <v>-1358.1251880014315</v>
          </cell>
          <cell r="CQ569">
            <v>-717.66255399957299</v>
          </cell>
          <cell r="CR569">
            <v>-10071.640219002962</v>
          </cell>
          <cell r="CS569">
            <v>-894.52745500020683</v>
          </cell>
          <cell r="CT569">
            <v>-716.38587999902666</v>
          </cell>
          <cell r="CU569">
            <v>-418.68843700084835</v>
          </cell>
          <cell r="CV569">
            <v>-640.89384299982339</v>
          </cell>
          <cell r="CW569">
            <v>-643.78341700043529</v>
          </cell>
          <cell r="CX569">
            <v>-835.9192379983142</v>
          </cell>
          <cell r="CY569">
            <v>-994.6450690003112</v>
          </cell>
          <cell r="CZ569">
            <v>-359.77504399977624</v>
          </cell>
          <cell r="DA569">
            <v>-1639.9979219986126</v>
          </cell>
          <cell r="DB569">
            <v>-1153.5093189990148</v>
          </cell>
          <cell r="DC569">
            <v>-1043.8405930008739</v>
          </cell>
          <cell r="DD569">
            <v>-729.67400200013071</v>
          </cell>
          <cell r="DE569">
            <v>-8143.3068789988756</v>
          </cell>
          <cell r="DF569">
            <v>-847.22208399977535</v>
          </cell>
          <cell r="DG569">
            <v>-522.98408799991012</v>
          </cell>
          <cell r="DH569">
            <v>-275.0752809997648</v>
          </cell>
          <cell r="DI569">
            <v>-565.46507699880749</v>
          </cell>
          <cell r="DJ569">
            <v>-238.21812800038606</v>
          </cell>
          <cell r="DK569">
            <v>-777.25335299875587</v>
          </cell>
          <cell r="DL569">
            <v>-733.52504599932581</v>
          </cell>
          <cell r="DM569">
            <v>-103.50409699883312</v>
          </cell>
          <cell r="DN569">
            <v>-1231.6055129999295</v>
          </cell>
          <cell r="DO569">
            <v>-1279.7197679998353</v>
          </cell>
          <cell r="DP569">
            <v>-918.7245910000056</v>
          </cell>
          <cell r="DQ569">
            <v>-650.00985300075263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 t="str">
            <v>=</v>
          </cell>
          <cell r="G570" t="str">
            <v>=</v>
          </cell>
          <cell r="H570" t="str">
            <v>=</v>
          </cell>
          <cell r="I570" t="str">
            <v>=</v>
          </cell>
          <cell r="J570" t="str">
            <v>=</v>
          </cell>
          <cell r="K570" t="str">
            <v>=</v>
          </cell>
          <cell r="L570" t="str">
            <v>=</v>
          </cell>
          <cell r="M570" t="str">
            <v>=</v>
          </cell>
          <cell r="N570" t="str">
            <v>=</v>
          </cell>
          <cell r="O570" t="str">
            <v>=</v>
          </cell>
          <cell r="P570" t="str">
            <v>=</v>
          </cell>
          <cell r="Q570" t="str">
            <v>=</v>
          </cell>
          <cell r="R570" t="str">
            <v>=</v>
          </cell>
          <cell r="S570" t="str">
            <v>=</v>
          </cell>
          <cell r="T570" t="str">
            <v>=</v>
          </cell>
          <cell r="U570" t="str">
            <v>=</v>
          </cell>
          <cell r="V570" t="str">
            <v>=</v>
          </cell>
          <cell r="W570" t="str">
            <v>=</v>
          </cell>
          <cell r="X570" t="str">
            <v>=</v>
          </cell>
          <cell r="Y570" t="str">
            <v>=</v>
          </cell>
          <cell r="Z570" t="str">
            <v>=</v>
          </cell>
          <cell r="AA570" t="str">
            <v>=</v>
          </cell>
          <cell r="AB570" t="str">
            <v>=</v>
          </cell>
          <cell r="AC570" t="str">
            <v>=</v>
          </cell>
          <cell r="AD570" t="str">
            <v>=</v>
          </cell>
          <cell r="AE570" t="str">
            <v>=</v>
          </cell>
          <cell r="AF570" t="str">
            <v>=</v>
          </cell>
          <cell r="AG570" t="str">
            <v>=</v>
          </cell>
          <cell r="AH570" t="str">
            <v>=</v>
          </cell>
          <cell r="AI570" t="str">
            <v>=</v>
          </cell>
          <cell r="AJ570" t="str">
            <v>=</v>
          </cell>
          <cell r="AK570" t="str">
            <v>=</v>
          </cell>
          <cell r="AL570" t="str">
            <v>=</v>
          </cell>
          <cell r="AM570" t="str">
            <v>=</v>
          </cell>
          <cell r="AN570" t="str">
            <v>=</v>
          </cell>
          <cell r="AO570" t="str">
            <v>=</v>
          </cell>
          <cell r="AP570" t="str">
            <v>=</v>
          </cell>
          <cell r="AQ570" t="str">
            <v>=</v>
          </cell>
          <cell r="AR570" t="str">
            <v>=</v>
          </cell>
          <cell r="AS570" t="str">
            <v>=</v>
          </cell>
          <cell r="AT570" t="str">
            <v>=</v>
          </cell>
          <cell r="AU570" t="str">
            <v>=</v>
          </cell>
          <cell r="AV570" t="str">
            <v>=</v>
          </cell>
          <cell r="AW570" t="str">
            <v>=</v>
          </cell>
          <cell r="AX570" t="str">
            <v>=</v>
          </cell>
          <cell r="AY570" t="str">
            <v>=</v>
          </cell>
          <cell r="AZ570" t="str">
            <v>=</v>
          </cell>
          <cell r="BA570" t="str">
            <v>=</v>
          </cell>
          <cell r="BB570" t="str">
            <v>=</v>
          </cell>
          <cell r="BC570" t="str">
            <v>=</v>
          </cell>
          <cell r="BD570" t="str">
            <v>=</v>
          </cell>
          <cell r="BE570" t="str">
            <v>=</v>
          </cell>
          <cell r="BF570" t="str">
            <v>=</v>
          </cell>
          <cell r="BG570" t="str">
            <v>=</v>
          </cell>
          <cell r="BH570" t="str">
            <v>=</v>
          </cell>
          <cell r="BI570" t="str">
            <v>=</v>
          </cell>
          <cell r="BJ570" t="str">
            <v>=</v>
          </cell>
          <cell r="BK570" t="str">
            <v>=</v>
          </cell>
          <cell r="BL570" t="str">
            <v>=</v>
          </cell>
          <cell r="BM570" t="str">
            <v>=</v>
          </cell>
          <cell r="BN570" t="str">
            <v>=</v>
          </cell>
          <cell r="BO570" t="str">
            <v>=</v>
          </cell>
          <cell r="BP570" t="str">
            <v>=</v>
          </cell>
          <cell r="BQ570" t="str">
            <v>=</v>
          </cell>
          <cell r="BR570" t="str">
            <v>=</v>
          </cell>
          <cell r="BS570" t="str">
            <v>=</v>
          </cell>
          <cell r="BT570" t="str">
            <v>=</v>
          </cell>
          <cell r="BU570" t="str">
            <v>=</v>
          </cell>
          <cell r="BV570" t="str">
            <v>=</v>
          </cell>
          <cell r="BW570" t="str">
            <v>=</v>
          </cell>
          <cell r="BX570" t="str">
            <v>=</v>
          </cell>
          <cell r="BY570" t="str">
            <v>=</v>
          </cell>
          <cell r="BZ570" t="str">
            <v>=</v>
          </cell>
          <cell r="CA570" t="str">
            <v>=</v>
          </cell>
          <cell r="CB570" t="str">
            <v>=</v>
          </cell>
          <cell r="CC570" t="str">
            <v>=</v>
          </cell>
          <cell r="CD570" t="str">
            <v>=</v>
          </cell>
          <cell r="CE570" t="str">
            <v>=</v>
          </cell>
          <cell r="CF570" t="str">
            <v>=</v>
          </cell>
          <cell r="CG570" t="str">
            <v>=</v>
          </cell>
          <cell r="CH570" t="str">
            <v>=</v>
          </cell>
          <cell r="CI570" t="str">
            <v>=</v>
          </cell>
          <cell r="CJ570" t="str">
            <v>=</v>
          </cell>
          <cell r="CK570" t="str">
            <v>=</v>
          </cell>
          <cell r="CL570" t="str">
            <v>=</v>
          </cell>
          <cell r="CM570" t="str">
            <v>=</v>
          </cell>
          <cell r="CN570" t="str">
            <v>=</v>
          </cell>
          <cell r="CO570" t="str">
            <v>=</v>
          </cell>
          <cell r="CP570" t="str">
            <v>=</v>
          </cell>
          <cell r="CQ570" t="str">
            <v>=</v>
          </cell>
          <cell r="CR570" t="str">
            <v>=</v>
          </cell>
          <cell r="CS570" t="str">
            <v>=</v>
          </cell>
          <cell r="CT570" t="str">
            <v>=</v>
          </cell>
          <cell r="CU570" t="str">
            <v>=</v>
          </cell>
          <cell r="CV570" t="str">
            <v>=</v>
          </cell>
          <cell r="CW570" t="str">
            <v>=</v>
          </cell>
          <cell r="CX570" t="str">
            <v>=</v>
          </cell>
          <cell r="CY570" t="str">
            <v>=</v>
          </cell>
          <cell r="CZ570" t="str">
            <v>=</v>
          </cell>
          <cell r="DA570" t="str">
            <v>=</v>
          </cell>
          <cell r="DB570" t="str">
            <v>=</v>
          </cell>
          <cell r="DC570" t="str">
            <v>=</v>
          </cell>
          <cell r="DD570" t="str">
            <v>=</v>
          </cell>
          <cell r="DE570" t="str">
            <v>=</v>
          </cell>
          <cell r="DF570" t="str">
            <v>=</v>
          </cell>
          <cell r="DG570" t="str">
            <v>=</v>
          </cell>
          <cell r="DH570" t="str">
            <v>=</v>
          </cell>
          <cell r="DI570" t="str">
            <v>=</v>
          </cell>
          <cell r="DJ570" t="str">
            <v>=</v>
          </cell>
          <cell r="DK570" t="str">
            <v>=</v>
          </cell>
          <cell r="DL570" t="str">
            <v>=</v>
          </cell>
          <cell r="DM570" t="str">
            <v>=</v>
          </cell>
          <cell r="DN570" t="str">
            <v>=</v>
          </cell>
          <cell r="DO570" t="str">
            <v>=</v>
          </cell>
          <cell r="DP570" t="str">
            <v>=</v>
          </cell>
          <cell r="DQ570" t="str">
            <v>=</v>
          </cell>
          <cell r="DR570" t="str">
            <v>=</v>
          </cell>
          <cell r="DS570" t="str">
            <v>=</v>
          </cell>
          <cell r="DT570" t="str">
            <v>=</v>
          </cell>
          <cell r="DU570" t="str">
            <v>=</v>
          </cell>
          <cell r="DV570" t="str">
            <v>=</v>
          </cell>
          <cell r="DW570" t="str">
            <v>=</v>
          </cell>
          <cell r="DX570" t="str">
            <v>=</v>
          </cell>
          <cell r="DY570" t="str">
            <v>=</v>
          </cell>
          <cell r="DZ570" t="str">
            <v>=</v>
          </cell>
          <cell r="EA570" t="str">
            <v>=</v>
          </cell>
          <cell r="EB570" t="str">
            <v>=</v>
          </cell>
          <cell r="EC570" t="str">
            <v>=</v>
          </cell>
          <cell r="ED570" t="str">
            <v>=</v>
          </cell>
        </row>
        <row r="571"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F571" t="str">
            <v/>
          </cell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  <cell r="CA571" t="str">
            <v/>
          </cell>
          <cell r="CB571" t="str">
            <v/>
          </cell>
          <cell r="CC571" t="str">
            <v/>
          </cell>
          <cell r="CD571" t="str">
            <v/>
          </cell>
          <cell r="CE571" t="str">
            <v/>
          </cell>
          <cell r="CF571" t="str">
            <v/>
          </cell>
          <cell r="CG571" t="str">
            <v/>
          </cell>
          <cell r="CH571" t="str">
            <v/>
          </cell>
          <cell r="CI571" t="str">
            <v/>
          </cell>
          <cell r="CJ571" t="str">
            <v/>
          </cell>
          <cell r="CK571" t="str">
            <v/>
          </cell>
          <cell r="CL571" t="str">
            <v/>
          </cell>
          <cell r="CM571" t="str">
            <v/>
          </cell>
          <cell r="CN571" t="str">
            <v/>
          </cell>
          <cell r="CO571" t="str">
            <v/>
          </cell>
          <cell r="CP571" t="str">
            <v/>
          </cell>
          <cell r="CQ571" t="str">
            <v/>
          </cell>
          <cell r="CR571" t="str">
            <v/>
          </cell>
          <cell r="CS571" t="str">
            <v/>
          </cell>
          <cell r="CT571" t="str">
            <v/>
          </cell>
          <cell r="CU571" t="str">
            <v/>
          </cell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 t="str">
            <v/>
          </cell>
          <cell r="DS571" t="str">
            <v/>
          </cell>
          <cell r="DT571" t="str">
            <v/>
          </cell>
          <cell r="DU571" t="str">
            <v/>
          </cell>
          <cell r="DV571" t="str">
            <v/>
          </cell>
          <cell r="DW571" t="str">
            <v/>
          </cell>
          <cell r="DX571" t="str">
            <v/>
          </cell>
          <cell r="DY571" t="str">
            <v/>
          </cell>
          <cell r="DZ571" t="str">
            <v/>
          </cell>
          <cell r="EA571" t="str">
            <v/>
          </cell>
          <cell r="EB571" t="str">
            <v/>
          </cell>
          <cell r="EC571" t="str">
            <v/>
          </cell>
          <cell r="ED571" t="str">
            <v/>
          </cell>
        </row>
        <row r="572"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F572" t="str">
            <v/>
          </cell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  <cell r="CA572" t="str">
            <v/>
          </cell>
          <cell r="CB572" t="str">
            <v/>
          </cell>
          <cell r="CC572" t="str">
            <v/>
          </cell>
          <cell r="CD572" t="str">
            <v/>
          </cell>
          <cell r="CE572" t="str">
            <v/>
          </cell>
          <cell r="CF572" t="str">
            <v/>
          </cell>
          <cell r="CG572" t="str">
            <v/>
          </cell>
          <cell r="CH572" t="str">
            <v/>
          </cell>
          <cell r="CI572" t="str">
            <v/>
          </cell>
          <cell r="CJ572" t="str">
            <v/>
          </cell>
          <cell r="CK572" t="str">
            <v/>
          </cell>
          <cell r="CL572" t="str">
            <v/>
          </cell>
          <cell r="CM572" t="str">
            <v/>
          </cell>
          <cell r="CN572" t="str">
            <v/>
          </cell>
          <cell r="CO572" t="str">
            <v/>
          </cell>
          <cell r="CP572" t="str">
            <v/>
          </cell>
          <cell r="CQ572" t="str">
            <v/>
          </cell>
          <cell r="CR572" t="str">
            <v/>
          </cell>
          <cell r="CS572" t="str">
            <v/>
          </cell>
          <cell r="CT572" t="str">
            <v/>
          </cell>
          <cell r="CU572" t="str">
            <v/>
          </cell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 t="str">
            <v/>
          </cell>
          <cell r="DS572" t="str">
            <v/>
          </cell>
          <cell r="DT572" t="str">
            <v/>
          </cell>
          <cell r="DU572" t="str">
            <v/>
          </cell>
          <cell r="DV572" t="str">
            <v/>
          </cell>
          <cell r="DW572" t="str">
            <v/>
          </cell>
          <cell r="DX572" t="str">
            <v/>
          </cell>
          <cell r="DY572" t="str">
            <v/>
          </cell>
          <cell r="DZ572" t="str">
            <v/>
          </cell>
          <cell r="EA572" t="str">
            <v/>
          </cell>
          <cell r="EB572" t="str">
            <v/>
          </cell>
          <cell r="EC572" t="str">
            <v/>
          </cell>
          <cell r="ED572" t="str">
            <v/>
          </cell>
        </row>
        <row r="573">
          <cell r="J573" t="str">
            <v>"The Rack"</v>
          </cell>
          <cell r="W573" t="str">
            <v>"The Rack"</v>
          </cell>
          <cell r="AJ573" t="str">
            <v>"The Rack"</v>
          </cell>
          <cell r="AW573" t="str">
            <v>"The Rack"</v>
          </cell>
          <cell r="BJ573" t="str">
            <v>"The Rack"</v>
          </cell>
          <cell r="BW573" t="str">
            <v>"The Rack"</v>
          </cell>
          <cell r="CJ573" t="str">
            <v>"The Rack"</v>
          </cell>
          <cell r="CW573" t="str">
            <v>"The Rack"</v>
          </cell>
          <cell r="DJ573" t="str">
            <v>"The Rack"</v>
          </cell>
          <cell r="DW573" t="str">
            <v>"The Rack"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-123.81000000005588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-184.16000000014901</v>
          </cell>
          <cell r="P577">
            <v>0</v>
          </cell>
          <cell r="Q577">
            <v>0</v>
          </cell>
          <cell r="R577">
            <v>-229.20000000298023</v>
          </cell>
          <cell r="S577">
            <v>0</v>
          </cell>
          <cell r="T577">
            <v>0</v>
          </cell>
          <cell r="U577">
            <v>-62.650000000023283</v>
          </cell>
          <cell r="V577">
            <v>-82.53000000002794</v>
          </cell>
          <cell r="W577">
            <v>0</v>
          </cell>
          <cell r="X577">
            <v>-84.019999999902211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-269.85000000149012</v>
          </cell>
          <cell r="AF577">
            <v>0</v>
          </cell>
          <cell r="AG577">
            <v>0</v>
          </cell>
          <cell r="AH577">
            <v>-189.96999999997206</v>
          </cell>
          <cell r="AI577">
            <v>0</v>
          </cell>
          <cell r="AJ577">
            <v>0</v>
          </cell>
          <cell r="AK577">
            <v>-79.880000000004657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-2.2200000025331974</v>
          </cell>
          <cell r="AS577">
            <v>0</v>
          </cell>
          <cell r="AT577">
            <v>-2.2199999999720603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-48.169999998062849</v>
          </cell>
          <cell r="BF577">
            <v>0</v>
          </cell>
          <cell r="BG577">
            <v>0</v>
          </cell>
          <cell r="BH577">
            <v>-46.96999999997206</v>
          </cell>
          <cell r="BI577">
            <v>-16.5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15.299999999813735</v>
          </cell>
          <cell r="BP577">
            <v>0</v>
          </cell>
          <cell r="BQ577">
            <v>0</v>
          </cell>
          <cell r="BR577">
            <v>-1700.4900000020862</v>
          </cell>
          <cell r="BS577">
            <v>-95.949999999953434</v>
          </cell>
          <cell r="BT577">
            <v>-54.800000000046566</v>
          </cell>
          <cell r="BU577">
            <v>-134.36999999999534</v>
          </cell>
          <cell r="BV577">
            <v>-134.98000000009779</v>
          </cell>
          <cell r="BW577">
            <v>-72.92000000004191</v>
          </cell>
          <cell r="BX577">
            <v>-451.46999999997206</v>
          </cell>
          <cell r="BY577">
            <v>0</v>
          </cell>
          <cell r="BZ577">
            <v>0</v>
          </cell>
          <cell r="CA577">
            <v>-199.93999999994412</v>
          </cell>
          <cell r="CB577">
            <v>-403.25</v>
          </cell>
          <cell r="CC577">
            <v>-152.81000000005588</v>
          </cell>
          <cell r="CD577">
            <v>0</v>
          </cell>
          <cell r="CE577">
            <v>-1212.8799999970943</v>
          </cell>
          <cell r="CF577">
            <v>0</v>
          </cell>
          <cell r="CG577">
            <v>0</v>
          </cell>
          <cell r="CH577">
            <v>-110.89999999990687</v>
          </cell>
          <cell r="CI577">
            <v>-131.05999999993946</v>
          </cell>
          <cell r="CJ577">
            <v>-190.72999999998137</v>
          </cell>
          <cell r="CK577">
            <v>-523.67000000004191</v>
          </cell>
          <cell r="CL577">
            <v>0</v>
          </cell>
          <cell r="CM577">
            <v>0</v>
          </cell>
          <cell r="CN577">
            <v>7.9199999999254942</v>
          </cell>
          <cell r="CO577">
            <v>-134.31000000005588</v>
          </cell>
          <cell r="CP577">
            <v>-89.929999999934807</v>
          </cell>
          <cell r="CQ577">
            <v>-40.199999999953434</v>
          </cell>
          <cell r="CR577">
            <v>-1292.8499999996275</v>
          </cell>
          <cell r="CS577">
            <v>-116.93999999994412</v>
          </cell>
          <cell r="CT577">
            <v>-138.94000000006054</v>
          </cell>
          <cell r="CU577">
            <v>0</v>
          </cell>
          <cell r="CV577">
            <v>-154.5099999998929</v>
          </cell>
          <cell r="CW577">
            <v>-141.39000000001397</v>
          </cell>
          <cell r="CX577">
            <v>-97.939999999944121</v>
          </cell>
          <cell r="CY577">
            <v>0</v>
          </cell>
          <cell r="CZ577">
            <v>0</v>
          </cell>
          <cell r="DA577">
            <v>-397.27999999991152</v>
          </cell>
          <cell r="DB577">
            <v>-101.30999999993946</v>
          </cell>
          <cell r="DC577">
            <v>-144.54000000003725</v>
          </cell>
          <cell r="DD577">
            <v>0</v>
          </cell>
          <cell r="DE577">
            <v>-1331.1299999989569</v>
          </cell>
          <cell r="DF577">
            <v>-129.36000000010245</v>
          </cell>
          <cell r="DG577">
            <v>0</v>
          </cell>
          <cell r="DH577">
            <v>-79.199999999953434</v>
          </cell>
          <cell r="DI577">
            <v>-137.65000000002328</v>
          </cell>
          <cell r="DJ577">
            <v>-139</v>
          </cell>
          <cell r="DK577">
            <v>-678.77000000001863</v>
          </cell>
          <cell r="DL577">
            <v>0</v>
          </cell>
          <cell r="DM577">
            <v>0</v>
          </cell>
          <cell r="DN577">
            <v>-68.300000000046566</v>
          </cell>
          <cell r="DO577">
            <v>-58.699999999720603</v>
          </cell>
          <cell r="DP577">
            <v>0</v>
          </cell>
          <cell r="DQ577">
            <v>-40.150000000139698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-21.35999999998603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-1821.2200000006706</v>
          </cell>
          <cell r="S578">
            <v>-295.86999999999534</v>
          </cell>
          <cell r="T578">
            <v>-128.77999999996973</v>
          </cell>
          <cell r="U578">
            <v>0</v>
          </cell>
          <cell r="V578">
            <v>-14</v>
          </cell>
          <cell r="W578">
            <v>-308.55999999999767</v>
          </cell>
          <cell r="X578">
            <v>-636.29999999998836</v>
          </cell>
          <cell r="Y578">
            <v>24.309999999997672</v>
          </cell>
          <cell r="Z578">
            <v>0</v>
          </cell>
          <cell r="AA578">
            <v>-177.29999999998836</v>
          </cell>
          <cell r="AB578">
            <v>0</v>
          </cell>
          <cell r="AC578">
            <v>-252.38000000000466</v>
          </cell>
          <cell r="AD578">
            <v>-32.340000000025611</v>
          </cell>
          <cell r="AE578">
            <v>-2442.9099999982864</v>
          </cell>
          <cell r="AF578">
            <v>-286.38000000000466</v>
          </cell>
          <cell r="AG578">
            <v>-16.080000000016298</v>
          </cell>
          <cell r="AH578">
            <v>-96.919999999983702</v>
          </cell>
          <cell r="AI578">
            <v>-18.599999999976717</v>
          </cell>
          <cell r="AJ578">
            <v>-381.46000000002095</v>
          </cell>
          <cell r="AK578">
            <v>-682.84999999997672</v>
          </cell>
          <cell r="AL578">
            <v>-171.40999999997439</v>
          </cell>
          <cell r="AM578">
            <v>-76.090000000025611</v>
          </cell>
          <cell r="AN578">
            <v>-190.84000000002561</v>
          </cell>
          <cell r="AO578">
            <v>0</v>
          </cell>
          <cell r="AP578">
            <v>-247.25</v>
          </cell>
          <cell r="AQ578">
            <v>-275.02999999996973</v>
          </cell>
          <cell r="AR578">
            <v>-3126.2700000004843</v>
          </cell>
          <cell r="AS578">
            <v>-206.73999999999069</v>
          </cell>
          <cell r="AT578">
            <v>-181.37999999994645</v>
          </cell>
          <cell r="AU578">
            <v>-63.630000000004657</v>
          </cell>
          <cell r="AV578">
            <v>-127.74000000004889</v>
          </cell>
          <cell r="AW578">
            <v>-223.53999999997905</v>
          </cell>
          <cell r="AX578">
            <v>-880.55999999999767</v>
          </cell>
          <cell r="AY578">
            <v>-530.84999999997672</v>
          </cell>
          <cell r="AZ578">
            <v>-221.3399999999674</v>
          </cell>
          <cell r="BA578">
            <v>-381.71999999997206</v>
          </cell>
          <cell r="BB578">
            <v>-123.30999999999767</v>
          </cell>
          <cell r="BC578">
            <v>-105.62000000005355</v>
          </cell>
          <cell r="BD578">
            <v>-79.839999999967404</v>
          </cell>
          <cell r="BE578">
            <v>-2413.6500000003725</v>
          </cell>
          <cell r="BF578">
            <v>-133.86999999999534</v>
          </cell>
          <cell r="BG578">
            <v>-56.669999999983702</v>
          </cell>
          <cell r="BH578">
            <v>-140.78000000002794</v>
          </cell>
          <cell r="BI578">
            <v>-336.94000000000233</v>
          </cell>
          <cell r="BJ578">
            <v>-196.71999999997206</v>
          </cell>
          <cell r="BK578">
            <v>-421.48000000003958</v>
          </cell>
          <cell r="BL578">
            <v>-178.59999999997672</v>
          </cell>
          <cell r="BM578">
            <v>-24.339999999967404</v>
          </cell>
          <cell r="BN578">
            <v>-298.5899999999674</v>
          </cell>
          <cell r="BO578">
            <v>-24.080000000016298</v>
          </cell>
          <cell r="BP578">
            <v>-250.65999999997439</v>
          </cell>
          <cell r="BQ578">
            <v>-350.9199999999837</v>
          </cell>
          <cell r="BR578">
            <v>-3260.9500000001863</v>
          </cell>
          <cell r="BS578">
            <v>-374.94000000000233</v>
          </cell>
          <cell r="BT578">
            <v>0</v>
          </cell>
          <cell r="BU578">
            <v>-173.73999999999069</v>
          </cell>
          <cell r="BV578">
            <v>-104.39999999996508</v>
          </cell>
          <cell r="BW578">
            <v>-211.72000000003027</v>
          </cell>
          <cell r="BX578">
            <v>-466.59999999997672</v>
          </cell>
          <cell r="BY578">
            <v>-744</v>
          </cell>
          <cell r="BZ578">
            <v>-327.75</v>
          </cell>
          <cell r="CA578">
            <v>-556.6699999999837</v>
          </cell>
          <cell r="CB578">
            <v>-52.199999999982538</v>
          </cell>
          <cell r="CC578">
            <v>-148.88000000000466</v>
          </cell>
          <cell r="CD578">
            <v>-100.04999999998836</v>
          </cell>
          <cell r="CE578">
            <v>-2882.9600000008941</v>
          </cell>
          <cell r="CF578">
            <v>-138.64000000001397</v>
          </cell>
          <cell r="CG578">
            <v>-18.349999999976717</v>
          </cell>
          <cell r="CH578">
            <v>-36.599999999976717</v>
          </cell>
          <cell r="CI578">
            <v>-48.160000000032596</v>
          </cell>
          <cell r="CJ578">
            <v>-54.730000000039581</v>
          </cell>
          <cell r="CK578">
            <v>-928.90000000002328</v>
          </cell>
          <cell r="CL578">
            <v>-319.19999999995343</v>
          </cell>
          <cell r="CM578">
            <v>-424.06000000005588</v>
          </cell>
          <cell r="CN578">
            <v>-416.40999999997439</v>
          </cell>
          <cell r="CO578">
            <v>-60.040000000008149</v>
          </cell>
          <cell r="CP578">
            <v>-153.05999999999767</v>
          </cell>
          <cell r="CQ578">
            <v>-284.81000000005588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-43.660000000032596</v>
          </cell>
          <cell r="K580">
            <v>0</v>
          </cell>
          <cell r="L580">
            <v>-98.419999999925494</v>
          </cell>
          <cell r="M580">
            <v>-64.89000000001397</v>
          </cell>
          <cell r="N580">
            <v>-75.159999999974389</v>
          </cell>
          <cell r="O580">
            <v>-59.800000000046566</v>
          </cell>
          <cell r="P580">
            <v>0</v>
          </cell>
          <cell r="Q580">
            <v>111.96999999997206</v>
          </cell>
          <cell r="R580">
            <v>-408.08999999938533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-60.529999999969732</v>
          </cell>
          <cell r="Y580">
            <v>-75.589999999967404</v>
          </cell>
          <cell r="Z580">
            <v>0</v>
          </cell>
          <cell r="AA580">
            <v>-235.93000000005122</v>
          </cell>
          <cell r="AB580">
            <v>-66.690000000002328</v>
          </cell>
          <cell r="AC580">
            <v>0</v>
          </cell>
          <cell r="AD580">
            <v>30.649999999965075</v>
          </cell>
          <cell r="AE580">
            <v>-264.83000000007451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-1.7299999999813735</v>
          </cell>
          <cell r="AK580">
            <v>0</v>
          </cell>
          <cell r="AL580">
            <v>0</v>
          </cell>
          <cell r="AM580">
            <v>0</v>
          </cell>
          <cell r="AN580">
            <v>-76.099999999976717</v>
          </cell>
          <cell r="AO580">
            <v>-169.09000000002561</v>
          </cell>
          <cell r="AP580">
            <v>0</v>
          </cell>
          <cell r="AQ580">
            <v>-17.909999999974389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-1415.6000000005588</v>
          </cell>
          <cell r="G581">
            <v>-1649.9000000003725</v>
          </cell>
          <cell r="H581">
            <v>-2014.5000000009313</v>
          </cell>
          <cell r="I581">
            <v>-2072.5</v>
          </cell>
          <cell r="J581">
            <v>-4222.1999999992549</v>
          </cell>
          <cell r="K581">
            <v>-5902.9999999990687</v>
          </cell>
          <cell r="L581">
            <v>-52</v>
          </cell>
          <cell r="M581">
            <v>-703.70000000111759</v>
          </cell>
          <cell r="N581">
            <v>-2765.5999999996275</v>
          </cell>
          <cell r="O581">
            <v>-3373.1000000005588</v>
          </cell>
          <cell r="P581">
            <v>-438.30000000074506</v>
          </cell>
          <cell r="Q581">
            <v>7021.3999999994412</v>
          </cell>
          <cell r="R581">
            <v>-24516.839999988675</v>
          </cell>
          <cell r="S581">
            <v>-2322.5999999996275</v>
          </cell>
          <cell r="T581">
            <v>-1792.7999999998137</v>
          </cell>
          <cell r="U581">
            <v>-2005.7399999992922</v>
          </cell>
          <cell r="V581">
            <v>-2768.6000000005588</v>
          </cell>
          <cell r="W581">
            <v>-4575.0999999996275</v>
          </cell>
          <cell r="X581">
            <v>-4831.8999999994412</v>
          </cell>
          <cell r="Y581">
            <v>-165.29999999981374</v>
          </cell>
          <cell r="Z581">
            <v>-87</v>
          </cell>
          <cell r="AA581">
            <v>-1252</v>
          </cell>
          <cell r="AB581">
            <v>-2915.7999999998137</v>
          </cell>
          <cell r="AC581">
            <v>-2165.3999999994412</v>
          </cell>
          <cell r="AD581">
            <v>365.40000000037253</v>
          </cell>
          <cell r="AE581">
            <v>-21207.899999991059</v>
          </cell>
          <cell r="AF581">
            <v>-1667.1999999992549</v>
          </cell>
          <cell r="AG581">
            <v>-1758.7000000001863</v>
          </cell>
          <cell r="AH581">
            <v>-1478.9000000003725</v>
          </cell>
          <cell r="AI581">
            <v>-2692.2999999998137</v>
          </cell>
          <cell r="AJ581">
            <v>-3267.2999999988824</v>
          </cell>
          <cell r="AK581">
            <v>-3832.4000000003725</v>
          </cell>
          <cell r="AL581">
            <v>-164</v>
          </cell>
          <cell r="AM581">
            <v>-453.40000000037253</v>
          </cell>
          <cell r="AN581">
            <v>-960.20000000018626</v>
          </cell>
          <cell r="AO581">
            <v>-2008.2999999998137</v>
          </cell>
          <cell r="AP581">
            <v>-1750.2999999998137</v>
          </cell>
          <cell r="AQ581">
            <v>-1174.9000000003725</v>
          </cell>
          <cell r="AR581">
            <v>-21024.100000008941</v>
          </cell>
          <cell r="AS581">
            <v>-1061.1999999992549</v>
          </cell>
          <cell r="AT581">
            <v>-1694.5999999996275</v>
          </cell>
          <cell r="AU581">
            <v>-1476.3000000007451</v>
          </cell>
          <cell r="AV581">
            <v>-2351.1999999992549</v>
          </cell>
          <cell r="AW581">
            <v>-5108.0999999996275</v>
          </cell>
          <cell r="AX581">
            <v>-4343.4000000003725</v>
          </cell>
          <cell r="AY581">
            <v>-75.899999998509884</v>
          </cell>
          <cell r="AZ581">
            <v>-5.3000000007450581</v>
          </cell>
          <cell r="BA581">
            <v>-456.09999999962747</v>
          </cell>
          <cell r="BB581">
            <v>-2191.9000000003725</v>
          </cell>
          <cell r="BC581">
            <v>-1910.0000000009313</v>
          </cell>
          <cell r="BD581">
            <v>-350.09999999962747</v>
          </cell>
          <cell r="BE581">
            <v>-18825.879999995232</v>
          </cell>
          <cell r="BF581">
            <v>-1414</v>
          </cell>
          <cell r="BG581">
            <v>-2048.2000000001863</v>
          </cell>
          <cell r="BH581">
            <v>-1399.679999999702</v>
          </cell>
          <cell r="BI581">
            <v>-2590.7000000001863</v>
          </cell>
          <cell r="BJ581">
            <v>-3951.1000000005588</v>
          </cell>
          <cell r="BK581">
            <v>-3508.5</v>
          </cell>
          <cell r="BL581">
            <v>4.7999999998137355</v>
          </cell>
          <cell r="BM581">
            <v>-158.69999999925494</v>
          </cell>
          <cell r="BN581">
            <v>-696.39999999944121</v>
          </cell>
          <cell r="BO581">
            <v>-1169.9000000003725</v>
          </cell>
          <cell r="BP581">
            <v>-1459</v>
          </cell>
          <cell r="BQ581">
            <v>-434.5</v>
          </cell>
          <cell r="BR581">
            <v>-35499.29999999702</v>
          </cell>
          <cell r="BS581">
            <v>-2117.8999999985099</v>
          </cell>
          <cell r="BT581">
            <v>-1489.7000000001863</v>
          </cell>
          <cell r="BU581">
            <v>-1478.9999999990687</v>
          </cell>
          <cell r="BV581">
            <v>-1295.7999999998137</v>
          </cell>
          <cell r="BW581">
            <v>-4259.7999999998137</v>
          </cell>
          <cell r="BX581">
            <v>-4788.0999999996275</v>
          </cell>
          <cell r="BY581">
            <v>-1407.2999999998137</v>
          </cell>
          <cell r="BZ581">
            <v>-1874.6000000014901</v>
          </cell>
          <cell r="CA581">
            <v>-5164.6000000005588</v>
          </cell>
          <cell r="CB581">
            <v>-4990.1000000005588</v>
          </cell>
          <cell r="CC581">
            <v>-4189.3000000007451</v>
          </cell>
          <cell r="CD581">
            <v>-2443.0999999996275</v>
          </cell>
          <cell r="CE581">
            <v>-35889.660000011325</v>
          </cell>
          <cell r="CF581">
            <v>-2846.1000000014901</v>
          </cell>
          <cell r="CG581">
            <v>-1932</v>
          </cell>
          <cell r="CH581">
            <v>-1592.9599999999627</v>
          </cell>
          <cell r="CI581">
            <v>-1791.7999999998137</v>
          </cell>
          <cell r="CJ581">
            <v>-3452.1000000005588</v>
          </cell>
          <cell r="CK581">
            <v>-4216.5</v>
          </cell>
          <cell r="CL581">
            <v>-1423.1999999992549</v>
          </cell>
          <cell r="CM581">
            <v>-2263.5999999996275</v>
          </cell>
          <cell r="CN581">
            <v>-5649.7999999998137</v>
          </cell>
          <cell r="CO581">
            <v>-3250.5</v>
          </cell>
          <cell r="CP581">
            <v>-4629.1000000005588</v>
          </cell>
          <cell r="CQ581">
            <v>-2842</v>
          </cell>
          <cell r="CR581">
            <v>-37506.600000008941</v>
          </cell>
          <cell r="CS581">
            <v>-3566</v>
          </cell>
          <cell r="CT581">
            <v>-1839.7000000001863</v>
          </cell>
          <cell r="CU581">
            <v>-1376.9000000003725</v>
          </cell>
          <cell r="CV581">
            <v>-1957.7000000001863</v>
          </cell>
          <cell r="CW581">
            <v>-4037.2999999998137</v>
          </cell>
          <cell r="CX581">
            <v>-5880.2000000001863</v>
          </cell>
          <cell r="CY581">
            <v>-1385.3999999994412</v>
          </cell>
          <cell r="CZ581">
            <v>-2265.6000000014901</v>
          </cell>
          <cell r="DA581">
            <v>-4667.0000000009313</v>
          </cell>
          <cell r="DB581">
            <v>-3105.5</v>
          </cell>
          <cell r="DC581">
            <v>-4019.7999999988824</v>
          </cell>
          <cell r="DD581">
            <v>-3405.5</v>
          </cell>
          <cell r="DE581">
            <v>-26138.90000000596</v>
          </cell>
          <cell r="DF581">
            <v>-3413.7000000001863</v>
          </cell>
          <cell r="DG581">
            <v>-1947.8000000007451</v>
          </cell>
          <cell r="DH581">
            <v>-1083.7999999998137</v>
          </cell>
          <cell r="DI581">
            <v>-1289.2999999998137</v>
          </cell>
          <cell r="DJ581">
            <v>-3633.9000000003725</v>
          </cell>
          <cell r="DK581">
            <v>-4364.8000000007451</v>
          </cell>
          <cell r="DL581">
            <v>-313.79999999981374</v>
          </cell>
          <cell r="DM581">
            <v>-595.09999999962747</v>
          </cell>
          <cell r="DN581">
            <v>-2320.0999999996275</v>
          </cell>
          <cell r="DO581">
            <v>-2497.5999999996275</v>
          </cell>
          <cell r="DP581">
            <v>-2733</v>
          </cell>
          <cell r="DQ581">
            <v>-1946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-657.39999999944121</v>
          </cell>
          <cell r="G582">
            <v>-1717.7000000001863</v>
          </cell>
          <cell r="H582">
            <v>-2326.3999999994412</v>
          </cell>
          <cell r="I582">
            <v>-3846.4000000003725</v>
          </cell>
          <cell r="J582">
            <v>-6469.7000000001863</v>
          </cell>
          <cell r="K582">
            <v>-2211.2000000001863</v>
          </cell>
          <cell r="L582">
            <v>0</v>
          </cell>
          <cell r="M582">
            <v>0</v>
          </cell>
          <cell r="N582">
            <v>-447.5</v>
          </cell>
          <cell r="O582">
            <v>-1601.9000000003725</v>
          </cell>
          <cell r="P582">
            <v>-766.59999999962747</v>
          </cell>
          <cell r="Q582">
            <v>-388</v>
          </cell>
          <cell r="R582">
            <v>-18951.999999985099</v>
          </cell>
          <cell r="S582">
            <v>-549.20000000018626</v>
          </cell>
          <cell r="T582">
            <v>-1900</v>
          </cell>
          <cell r="U582">
            <v>-2883</v>
          </cell>
          <cell r="V582">
            <v>-3023.9000000003725</v>
          </cell>
          <cell r="W582">
            <v>-4889.2000000001863</v>
          </cell>
          <cell r="X582">
            <v>-2513.7000000001863</v>
          </cell>
          <cell r="Y582">
            <v>0</v>
          </cell>
          <cell r="Z582">
            <v>-177.29999999981374</v>
          </cell>
          <cell r="AA582">
            <v>-804.70000000018626</v>
          </cell>
          <cell r="AB582">
            <v>-1474.5999999996275</v>
          </cell>
          <cell r="AC582">
            <v>-900.70000000018626</v>
          </cell>
          <cell r="AD582">
            <v>164.29999999981374</v>
          </cell>
          <cell r="AE582">
            <v>-16499.79999999702</v>
          </cell>
          <cell r="AF582">
            <v>-819.79999999981374</v>
          </cell>
          <cell r="AG582">
            <v>-1574.7000000001863</v>
          </cell>
          <cell r="AH582">
            <v>-1664.5</v>
          </cell>
          <cell r="AI582">
            <v>-3024</v>
          </cell>
          <cell r="AJ582">
            <v>-4120.3999999994412</v>
          </cell>
          <cell r="AK582">
            <v>-1832</v>
          </cell>
          <cell r="AL582">
            <v>-6.2000000001862645</v>
          </cell>
          <cell r="AM582">
            <v>-54.299999999813735</v>
          </cell>
          <cell r="AN582">
            <v>-296.59999999962747</v>
          </cell>
          <cell r="AO582">
            <v>-1635.2999999998137</v>
          </cell>
          <cell r="AP582">
            <v>-1086</v>
          </cell>
          <cell r="AQ582">
            <v>-386</v>
          </cell>
          <cell r="AR582">
            <v>-18454.90000000596</v>
          </cell>
          <cell r="AS582">
            <v>-1462.4000000003725</v>
          </cell>
          <cell r="AT582">
            <v>-1156.7999999998137</v>
          </cell>
          <cell r="AU582">
            <v>-2091.7000000001863</v>
          </cell>
          <cell r="AV582">
            <v>-2732.8000000007451</v>
          </cell>
          <cell r="AW582">
            <v>-3458.9000000003725</v>
          </cell>
          <cell r="AX582">
            <v>-2060.6000000005588</v>
          </cell>
          <cell r="AY582">
            <v>-356.5</v>
          </cell>
          <cell r="AZ582">
            <v>-253.29999999981374</v>
          </cell>
          <cell r="BA582">
            <v>-220.90000000037253</v>
          </cell>
          <cell r="BB582">
            <v>-1970</v>
          </cell>
          <cell r="BC582">
            <v>-1546</v>
          </cell>
          <cell r="BD582">
            <v>-1145</v>
          </cell>
          <cell r="BE582">
            <v>-17007.59999999404</v>
          </cell>
          <cell r="BF582">
            <v>-1718.2999999998137</v>
          </cell>
          <cell r="BG582">
            <v>-1206.5</v>
          </cell>
          <cell r="BH582">
            <v>-2164.6000000005588</v>
          </cell>
          <cell r="BI582">
            <v>-2136.2000000001863</v>
          </cell>
          <cell r="BJ582">
            <v>-2555.2999999998137</v>
          </cell>
          <cell r="BK582">
            <v>-2009.5999999996275</v>
          </cell>
          <cell r="BL582">
            <v>-257</v>
          </cell>
          <cell r="BM582">
            <v>-474.79999999981374</v>
          </cell>
          <cell r="BN582">
            <v>-198.09999999962747</v>
          </cell>
          <cell r="BO582">
            <v>-1296.0999999996275</v>
          </cell>
          <cell r="BP582">
            <v>-2285.1000000005588</v>
          </cell>
          <cell r="BQ582">
            <v>-706</v>
          </cell>
          <cell r="BR582">
            <v>-34435.899999991059</v>
          </cell>
          <cell r="BS582">
            <v>-2502.7000000001863</v>
          </cell>
          <cell r="BT582">
            <v>-2237.2000000001863</v>
          </cell>
          <cell r="BU582">
            <v>-1964.2999999998137</v>
          </cell>
          <cell r="BV582">
            <v>-2855.2000000011176</v>
          </cell>
          <cell r="BW582">
            <v>-3870.9000000003725</v>
          </cell>
          <cell r="BX582">
            <v>-5970.5</v>
          </cell>
          <cell r="BY582">
            <v>-1619.0999999996275</v>
          </cell>
          <cell r="BZ582">
            <v>-2561.2999999998137</v>
          </cell>
          <cell r="CA582">
            <v>-2991.7000000001863</v>
          </cell>
          <cell r="CB582">
            <v>-2911.5999999996275</v>
          </cell>
          <cell r="CC582">
            <v>-2751.2000000001863</v>
          </cell>
          <cell r="CD582">
            <v>-2200.2000000001863</v>
          </cell>
          <cell r="CE582">
            <v>-33487.399999991059</v>
          </cell>
          <cell r="CF582">
            <v>-3010.5</v>
          </cell>
          <cell r="CG582">
            <v>-1711</v>
          </cell>
          <cell r="CH582">
            <v>-2277.5</v>
          </cell>
          <cell r="CI582">
            <v>-2854.3999999994412</v>
          </cell>
          <cell r="CJ582">
            <v>-3702.7000000001863</v>
          </cell>
          <cell r="CK582">
            <v>-6384.9000000003725</v>
          </cell>
          <cell r="CL582">
            <v>-2275.2000000001863</v>
          </cell>
          <cell r="CM582">
            <v>-1921.2999999998137</v>
          </cell>
          <cell r="CN582">
            <v>-2644.2999999998137</v>
          </cell>
          <cell r="CO582">
            <v>-2611.3000000007451</v>
          </cell>
          <cell r="CP582">
            <v>-2521.7000000001863</v>
          </cell>
          <cell r="CQ582">
            <v>-1572.5999999996275</v>
          </cell>
          <cell r="CR582">
            <v>-28954.499999992549</v>
          </cell>
          <cell r="CS582">
            <v>-2101.4000000003725</v>
          </cell>
          <cell r="CT582">
            <v>-1835.1000000005588</v>
          </cell>
          <cell r="CU582">
            <v>-1922.4000000003725</v>
          </cell>
          <cell r="CV582">
            <v>-2174.5999999996275</v>
          </cell>
          <cell r="CW582">
            <v>-3776.7999999998137</v>
          </cell>
          <cell r="CX582">
            <v>-3732.5</v>
          </cell>
          <cell r="CY582">
            <v>-1620</v>
          </cell>
          <cell r="CZ582">
            <v>-2037.5999999996275</v>
          </cell>
          <cell r="DA582">
            <v>-2614.1000000005588</v>
          </cell>
          <cell r="DB582">
            <v>-2250.3000000007451</v>
          </cell>
          <cell r="DC582">
            <v>-2785.5</v>
          </cell>
          <cell r="DD582">
            <v>-2104.2000000001863</v>
          </cell>
          <cell r="DE582">
            <v>-26383.79999999702</v>
          </cell>
          <cell r="DF582">
            <v>-2212.7000000001863</v>
          </cell>
          <cell r="DG582">
            <v>-1505.7999999998137</v>
          </cell>
          <cell r="DH582">
            <v>-1647</v>
          </cell>
          <cell r="DI582">
            <v>-2555.5999999996275</v>
          </cell>
          <cell r="DJ582">
            <v>-3592.7999999998137</v>
          </cell>
          <cell r="DK582">
            <v>-4577.7000000001863</v>
          </cell>
          <cell r="DL582">
            <v>-1418.2999999998137</v>
          </cell>
          <cell r="DM582">
            <v>-848.70000000018626</v>
          </cell>
          <cell r="DN582">
            <v>-1525.3000000007451</v>
          </cell>
          <cell r="DO582">
            <v>-2587.5</v>
          </cell>
          <cell r="DP582">
            <v>-2096.4000000003725</v>
          </cell>
          <cell r="DQ582">
            <v>-1816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-3607.4999999981374</v>
          </cell>
          <cell r="G583">
            <v>-1289.5999999996275</v>
          </cell>
          <cell r="H583">
            <v>-2491.5</v>
          </cell>
          <cell r="I583">
            <v>-1713.7000000001863</v>
          </cell>
          <cell r="J583">
            <v>-2318.9999999990687</v>
          </cell>
          <cell r="K583">
            <v>-5532.9000000003725</v>
          </cell>
          <cell r="L583">
            <v>-2093.0999999996275</v>
          </cell>
          <cell r="M583">
            <v>-5012.7000000001863</v>
          </cell>
          <cell r="N583">
            <v>-6282.4000000003725</v>
          </cell>
          <cell r="O583">
            <v>-3280.1599999992177</v>
          </cell>
          <cell r="P583">
            <v>-2840.0999999986961</v>
          </cell>
          <cell r="Q583">
            <v>25716</v>
          </cell>
          <cell r="R583">
            <v>-26689.850000008941</v>
          </cell>
          <cell r="S583">
            <v>-1987.7999999998137</v>
          </cell>
          <cell r="T583">
            <v>-1247.7999999998137</v>
          </cell>
          <cell r="U583">
            <v>-1967.4000000003725</v>
          </cell>
          <cell r="V583">
            <v>-2005</v>
          </cell>
          <cell r="W583">
            <v>-2140.6499999999069</v>
          </cell>
          <cell r="X583">
            <v>-4432.7999999998137</v>
          </cell>
          <cell r="Y583">
            <v>-1001.2999999998137</v>
          </cell>
          <cell r="Z583">
            <v>-3157.7999999998137</v>
          </cell>
          <cell r="AA583">
            <v>-4273.0500000007451</v>
          </cell>
          <cell r="AB583">
            <v>-2729.6499999994412</v>
          </cell>
          <cell r="AC583">
            <v>-3151.7999999998137</v>
          </cell>
          <cell r="AD583">
            <v>1405.2000000001863</v>
          </cell>
          <cell r="AE583">
            <v>-25409.300000011921</v>
          </cell>
          <cell r="AF583">
            <v>-1962.2000000001863</v>
          </cell>
          <cell r="AG583">
            <v>-1321.1000000005588</v>
          </cell>
          <cell r="AH583">
            <v>-2014.3000000007451</v>
          </cell>
          <cell r="AI583">
            <v>-1455.1999999992549</v>
          </cell>
          <cell r="AJ583">
            <v>-2189.5999999996275</v>
          </cell>
          <cell r="AK583">
            <v>-3261.7000000011176</v>
          </cell>
          <cell r="AL583">
            <v>-3140.5</v>
          </cell>
          <cell r="AM583">
            <v>-336.00000000093132</v>
          </cell>
          <cell r="AN583">
            <v>-2906.5999999996275</v>
          </cell>
          <cell r="AO583">
            <v>-2395.6999999992549</v>
          </cell>
          <cell r="AP583">
            <v>-2455.1000000005588</v>
          </cell>
          <cell r="AQ583">
            <v>-1971.2999999998137</v>
          </cell>
          <cell r="AR583">
            <v>-24236.44999999553</v>
          </cell>
          <cell r="AS583">
            <v>-2315.2999999998137</v>
          </cell>
          <cell r="AT583">
            <v>-930.89999999944121</v>
          </cell>
          <cell r="AU583">
            <v>-2118.3000000007451</v>
          </cell>
          <cell r="AV583">
            <v>-2278.6999999997206</v>
          </cell>
          <cell r="AW583">
            <v>-1777.4500000001863</v>
          </cell>
          <cell r="AX583">
            <v>-3225.5999999996275</v>
          </cell>
          <cell r="AY583">
            <v>-2636.6999999992549</v>
          </cell>
          <cell r="AZ583">
            <v>-629.59999999962747</v>
          </cell>
          <cell r="BA583">
            <v>-2647.9000000003725</v>
          </cell>
          <cell r="BB583">
            <v>-1796.6000000005588</v>
          </cell>
          <cell r="BC583">
            <v>-1613.8999999994412</v>
          </cell>
          <cell r="BD583">
            <v>-2265.5</v>
          </cell>
          <cell r="BE583">
            <v>-28645.980000004172</v>
          </cell>
          <cell r="BF583">
            <v>-1514.6000000005588</v>
          </cell>
          <cell r="BG583">
            <v>-770.29999999981374</v>
          </cell>
          <cell r="BH583">
            <v>-2500.7999999998137</v>
          </cell>
          <cell r="BI583">
            <v>-1706.5999999996275</v>
          </cell>
          <cell r="BJ583">
            <v>-2148.5</v>
          </cell>
          <cell r="BK583">
            <v>-3662.8999999994412</v>
          </cell>
          <cell r="BL583">
            <v>-3235</v>
          </cell>
          <cell r="BM583">
            <v>-691.20000000018626</v>
          </cell>
          <cell r="BN583">
            <v>-3363.5399999991059</v>
          </cell>
          <cell r="BO583">
            <v>-3649.1399999996647</v>
          </cell>
          <cell r="BP583">
            <v>-3177.5</v>
          </cell>
          <cell r="BQ583">
            <v>-2225.9000000003725</v>
          </cell>
          <cell r="BR583">
            <v>-18792.140000000596</v>
          </cell>
          <cell r="BS583">
            <v>-977.20000000018626</v>
          </cell>
          <cell r="BT583">
            <v>-394.79999999981374</v>
          </cell>
          <cell r="BU583">
            <v>-622.70000000018626</v>
          </cell>
          <cell r="BV583">
            <v>-223.1999999997206</v>
          </cell>
          <cell r="BW583">
            <v>-1055.7000000001863</v>
          </cell>
          <cell r="BX583">
            <v>-1860.0999999996275</v>
          </cell>
          <cell r="BY583">
            <v>-5158.7000000001863</v>
          </cell>
          <cell r="BZ583">
            <v>-1851.5999999996275</v>
          </cell>
          <cell r="CA583">
            <v>-3113.839999999851</v>
          </cell>
          <cell r="CB583">
            <v>-885.29999999981374</v>
          </cell>
          <cell r="CC583">
            <v>-1456.6000000000931</v>
          </cell>
          <cell r="CD583">
            <v>-1192.3999999999069</v>
          </cell>
          <cell r="CE583">
            <v>-17456.560000002384</v>
          </cell>
          <cell r="CF583">
            <v>-1069.1000000000931</v>
          </cell>
          <cell r="CG583">
            <v>-1129.6999999997206</v>
          </cell>
          <cell r="CH583">
            <v>-465.10000000009313</v>
          </cell>
          <cell r="CI583">
            <v>-609.79999999981374</v>
          </cell>
          <cell r="CJ583">
            <v>-914.5</v>
          </cell>
          <cell r="CK583">
            <v>-1366.9999999995343</v>
          </cell>
          <cell r="CL583">
            <v>-5217.2000000001863</v>
          </cell>
          <cell r="CM583">
            <v>-1114.8999999999069</v>
          </cell>
          <cell r="CN583">
            <v>-1936.8000000002794</v>
          </cell>
          <cell r="CO583">
            <v>-1271.3599999998696</v>
          </cell>
          <cell r="CP583">
            <v>-1356.0999999996275</v>
          </cell>
          <cell r="CQ583">
            <v>-1005</v>
          </cell>
          <cell r="CR583">
            <v>-15595.5</v>
          </cell>
          <cell r="CS583">
            <v>-1082.1000000000931</v>
          </cell>
          <cell r="CT583">
            <v>-868.20000000018626</v>
          </cell>
          <cell r="CU583">
            <v>-509.79999999981374</v>
          </cell>
          <cell r="CV583">
            <v>-479.3000000002794</v>
          </cell>
          <cell r="CW583">
            <v>-729.09999999962747</v>
          </cell>
          <cell r="CX583">
            <v>-1365.2000000001863</v>
          </cell>
          <cell r="CY583">
            <v>-3959.2000000001863</v>
          </cell>
          <cell r="CZ583">
            <v>-1083.6000000000931</v>
          </cell>
          <cell r="DA583">
            <v>-2455.8500000000931</v>
          </cell>
          <cell r="DB583">
            <v>-763.95000000018626</v>
          </cell>
          <cell r="DC583">
            <v>-1719.5</v>
          </cell>
          <cell r="DD583">
            <v>-579.70000000018626</v>
          </cell>
          <cell r="DE583">
            <v>-11860.610000006855</v>
          </cell>
          <cell r="DF583">
            <v>-1186.5999999996275</v>
          </cell>
          <cell r="DG583">
            <v>-185.5</v>
          </cell>
          <cell r="DH583">
            <v>-550.39999999990687</v>
          </cell>
          <cell r="DI583">
            <v>-260.5</v>
          </cell>
          <cell r="DJ583">
            <v>-863.1999999997206</v>
          </cell>
          <cell r="DK583">
            <v>-1580.2000000001863</v>
          </cell>
          <cell r="DL583">
            <v>-2458</v>
          </cell>
          <cell r="DM583">
            <v>-1499.6999999997206</v>
          </cell>
          <cell r="DN583">
            <v>-763.56000000052154</v>
          </cell>
          <cell r="DO583">
            <v>-619.4499999997206</v>
          </cell>
          <cell r="DP583">
            <v>-1136.3000000002794</v>
          </cell>
          <cell r="DQ583">
            <v>-757.1999999997206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-728.08999999985099</v>
          </cell>
          <cell r="G584">
            <v>-163.62999999988824</v>
          </cell>
          <cell r="H584">
            <v>-288.71999999997206</v>
          </cell>
          <cell r="I584">
            <v>-634.32999999984168</v>
          </cell>
          <cell r="J584">
            <v>-413.25</v>
          </cell>
          <cell r="K584">
            <v>-605.97999999998137</v>
          </cell>
          <cell r="L584">
            <v>-380.25</v>
          </cell>
          <cell r="M584">
            <v>-922.33999999985099</v>
          </cell>
          <cell r="N584">
            <v>-916.5999999998603</v>
          </cell>
          <cell r="O584">
            <v>-290.55000000004657</v>
          </cell>
          <cell r="P584">
            <v>-553.69999999995343</v>
          </cell>
          <cell r="Q584">
            <v>9345.6999999999534</v>
          </cell>
          <cell r="R584">
            <v>-5320.9600000008941</v>
          </cell>
          <cell r="S584">
            <v>-752.9000000001397</v>
          </cell>
          <cell r="T584">
            <v>-194.04999999981374</v>
          </cell>
          <cell r="U584">
            <v>-376.48999999999069</v>
          </cell>
          <cell r="V584">
            <v>-250.57999999995809</v>
          </cell>
          <cell r="W584">
            <v>-217.32999999995809</v>
          </cell>
          <cell r="X584">
            <v>-589.52000000001863</v>
          </cell>
          <cell r="Y584">
            <v>-358.6500000001397</v>
          </cell>
          <cell r="Z584">
            <v>-1423.2399999999907</v>
          </cell>
          <cell r="AA584">
            <v>-1176</v>
          </cell>
          <cell r="AB584">
            <v>-198.59999999962747</v>
          </cell>
          <cell r="AC584">
            <v>-768.59999999962747</v>
          </cell>
          <cell r="AD584">
            <v>985.00000000023283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0</v>
          </cell>
          <cell r="G585">
            <v>-54.700000000186265</v>
          </cell>
          <cell r="H585">
            <v>-274.20000000018626</v>
          </cell>
          <cell r="I585">
            <v>-186.36000000010245</v>
          </cell>
          <cell r="J585">
            <v>-94.100000000093132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-1392.3999999985099</v>
          </cell>
          <cell r="S585">
            <v>0</v>
          </cell>
          <cell r="T585">
            <v>-170.89999999990687</v>
          </cell>
          <cell r="U585">
            <v>-408.80000000004657</v>
          </cell>
          <cell r="V585">
            <v>-23.099999999976717</v>
          </cell>
          <cell r="W585">
            <v>-728.0999999998603</v>
          </cell>
          <cell r="X585">
            <v>-61.5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-1097.9400000013411</v>
          </cell>
          <cell r="AF585">
            <v>0</v>
          </cell>
          <cell r="AG585">
            <v>-113.29999999981374</v>
          </cell>
          <cell r="AH585">
            <v>-319.9000000001397</v>
          </cell>
          <cell r="AI585">
            <v>-142.63999999989755</v>
          </cell>
          <cell r="AJ585">
            <v>-291.60000000009313</v>
          </cell>
          <cell r="AK585">
            <v>-102.29999999981374</v>
          </cell>
          <cell r="AL585">
            <v>0</v>
          </cell>
          <cell r="AM585">
            <v>0</v>
          </cell>
          <cell r="AN585">
            <v>0</v>
          </cell>
          <cell r="AO585">
            <v>-128.20000000018626</v>
          </cell>
          <cell r="AP585">
            <v>0</v>
          </cell>
          <cell r="AQ585">
            <v>0</v>
          </cell>
          <cell r="AR585">
            <v>-1677.5399999991059</v>
          </cell>
          <cell r="AS585">
            <v>0</v>
          </cell>
          <cell r="AT585">
            <v>-59</v>
          </cell>
          <cell r="AU585">
            <v>-537.10000000009313</v>
          </cell>
          <cell r="AV585">
            <v>-370.73999999999069</v>
          </cell>
          <cell r="AW585">
            <v>-372.20000000018626</v>
          </cell>
          <cell r="AX585">
            <v>-195</v>
          </cell>
          <cell r="AY585">
            <v>0</v>
          </cell>
          <cell r="AZ585">
            <v>0</v>
          </cell>
          <cell r="BA585">
            <v>0</v>
          </cell>
          <cell r="BB585">
            <v>-143.5</v>
          </cell>
          <cell r="BC585">
            <v>0</v>
          </cell>
          <cell r="BD585">
            <v>0</v>
          </cell>
          <cell r="BE585">
            <v>-1577.5</v>
          </cell>
          <cell r="BF585">
            <v>0</v>
          </cell>
          <cell r="BG585">
            <v>-1.7999999998137355</v>
          </cell>
          <cell r="BH585">
            <v>-354.30000000004657</v>
          </cell>
          <cell r="BI585">
            <v>-276.10000000009313</v>
          </cell>
          <cell r="BJ585">
            <v>-863.80000000004657</v>
          </cell>
          <cell r="BK585">
            <v>-99</v>
          </cell>
          <cell r="BL585">
            <v>0</v>
          </cell>
          <cell r="BM585">
            <v>0</v>
          </cell>
          <cell r="BN585">
            <v>0</v>
          </cell>
          <cell r="BO585">
            <v>17.5</v>
          </cell>
          <cell r="BP585">
            <v>0</v>
          </cell>
          <cell r="BQ585">
            <v>0</v>
          </cell>
          <cell r="BR585">
            <v>-2970</v>
          </cell>
          <cell r="BS585">
            <v>-107.5</v>
          </cell>
          <cell r="BT585">
            <v>-123.79999999981374</v>
          </cell>
          <cell r="BU585">
            <v>-235.39999999990687</v>
          </cell>
          <cell r="BV585">
            <v>-177.09999999997672</v>
          </cell>
          <cell r="BW585">
            <v>-520.4000000001397</v>
          </cell>
          <cell r="BX585">
            <v>-856.20000000018626</v>
          </cell>
          <cell r="BY585">
            <v>0</v>
          </cell>
          <cell r="BZ585">
            <v>0</v>
          </cell>
          <cell r="CA585">
            <v>-234.20000000018626</v>
          </cell>
          <cell r="CB585">
            <v>-56</v>
          </cell>
          <cell r="CC585">
            <v>-518.5</v>
          </cell>
          <cell r="CD585">
            <v>-140.89999999990687</v>
          </cell>
          <cell r="CE585">
            <v>-4080.0999999977648</v>
          </cell>
          <cell r="CF585">
            <v>0</v>
          </cell>
          <cell r="CG585">
            <v>-188.10000000009313</v>
          </cell>
          <cell r="CH585">
            <v>-779.10000000009313</v>
          </cell>
          <cell r="CI585">
            <v>-409</v>
          </cell>
          <cell r="CJ585">
            <v>-779</v>
          </cell>
          <cell r="CK585">
            <v>-1226.7000000001863</v>
          </cell>
          <cell r="CL585">
            <v>0</v>
          </cell>
          <cell r="CM585">
            <v>0</v>
          </cell>
          <cell r="CN585">
            <v>-335.20000000018626</v>
          </cell>
          <cell r="CO585">
            <v>-151</v>
          </cell>
          <cell r="CP585">
            <v>-165.70000000018626</v>
          </cell>
          <cell r="CQ585">
            <v>-46.299999999813735</v>
          </cell>
          <cell r="CR585">
            <v>-3937.8999999947846</v>
          </cell>
          <cell r="CS585">
            <v>-207.5</v>
          </cell>
          <cell r="CT585">
            <v>-361.39999999990687</v>
          </cell>
          <cell r="CU585">
            <v>-292</v>
          </cell>
          <cell r="CV585">
            <v>-504</v>
          </cell>
          <cell r="CW585">
            <v>-681.89999999990687</v>
          </cell>
          <cell r="CX585">
            <v>-986.59999999962747</v>
          </cell>
          <cell r="CY585">
            <v>0</v>
          </cell>
          <cell r="CZ585">
            <v>0</v>
          </cell>
          <cell r="DA585">
            <v>-207.40000000037253</v>
          </cell>
          <cell r="DB585">
            <v>-554</v>
          </cell>
          <cell r="DC585">
            <v>0</v>
          </cell>
          <cell r="DD585">
            <v>-143.0999999998603</v>
          </cell>
          <cell r="DE585">
            <v>-3039.0999999977648</v>
          </cell>
          <cell r="DF585">
            <v>0</v>
          </cell>
          <cell r="DG585">
            <v>-162.70000000018626</v>
          </cell>
          <cell r="DH585">
            <v>-247.69999999995343</v>
          </cell>
          <cell r="DI585">
            <v>-297.5</v>
          </cell>
          <cell r="DJ585">
            <v>-961</v>
          </cell>
          <cell r="DK585">
            <v>-1021.7999999998137</v>
          </cell>
          <cell r="DL585">
            <v>0</v>
          </cell>
          <cell r="DM585">
            <v>0</v>
          </cell>
          <cell r="DN585">
            <v>-81</v>
          </cell>
          <cell r="DO585">
            <v>-144.70000000018626</v>
          </cell>
          <cell r="DP585">
            <v>-122.70000000018626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7">
          <cell r="F587">
            <v>0</v>
          </cell>
          <cell r="G587">
            <v>-117.5999999998603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-305.80000000004657</v>
          </cell>
          <cell r="M587">
            <v>-41.900000000139698</v>
          </cell>
          <cell r="N587">
            <v>-687.40000000037253</v>
          </cell>
          <cell r="O587">
            <v>0</v>
          </cell>
          <cell r="P587">
            <v>0</v>
          </cell>
          <cell r="Q587">
            <v>0</v>
          </cell>
          <cell r="R587">
            <v>-1442.8000000007451</v>
          </cell>
          <cell r="S587">
            <v>0</v>
          </cell>
          <cell r="T587">
            <v>-57.5</v>
          </cell>
          <cell r="U587">
            <v>0</v>
          </cell>
          <cell r="V587">
            <v>-270.80000000004657</v>
          </cell>
          <cell r="W587">
            <v>0</v>
          </cell>
          <cell r="X587">
            <v>0</v>
          </cell>
          <cell r="Y587">
            <v>-159.5</v>
          </cell>
          <cell r="Z587">
            <v>0</v>
          </cell>
          <cell r="AA587">
            <v>-955</v>
          </cell>
          <cell r="AB587">
            <v>0</v>
          </cell>
          <cell r="AC587">
            <v>0</v>
          </cell>
          <cell r="AD587">
            <v>0</v>
          </cell>
          <cell r="AE587">
            <v>-642.90000000037253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-54.100000000093132</v>
          </cell>
          <cell r="AM587">
            <v>19.399999999906868</v>
          </cell>
          <cell r="AN587">
            <v>-459.69999999995343</v>
          </cell>
          <cell r="AO587">
            <v>-148.5</v>
          </cell>
          <cell r="AP587">
            <v>0</v>
          </cell>
          <cell r="AQ587">
            <v>0</v>
          </cell>
          <cell r="AR587">
            <v>-1939.5</v>
          </cell>
          <cell r="AS587">
            <v>0</v>
          </cell>
          <cell r="AT587">
            <v>0</v>
          </cell>
          <cell r="AU587">
            <v>0</v>
          </cell>
          <cell r="AV587">
            <v>-158</v>
          </cell>
          <cell r="AW587">
            <v>0</v>
          </cell>
          <cell r="AX587">
            <v>0</v>
          </cell>
          <cell r="AY587">
            <v>-834.10000000009313</v>
          </cell>
          <cell r="AZ587">
            <v>-65.899999999906868</v>
          </cell>
          <cell r="BA587">
            <v>-848</v>
          </cell>
          <cell r="BB587">
            <v>-33.5</v>
          </cell>
          <cell r="BC587">
            <v>0</v>
          </cell>
          <cell r="BD587">
            <v>0</v>
          </cell>
          <cell r="BE587">
            <v>-692.30000000074506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-33.300000000046566</v>
          </cell>
          <cell r="BM587">
            <v>25.600000000093132</v>
          </cell>
          <cell r="BN587">
            <v>-671.0999999998603</v>
          </cell>
          <cell r="BO587">
            <v>-26.899999999906868</v>
          </cell>
          <cell r="BP587">
            <v>13.399999999906868</v>
          </cell>
          <cell r="BQ587">
            <v>0</v>
          </cell>
          <cell r="BR587">
            <v>-503.29999999888241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-159.19999999995343</v>
          </cell>
          <cell r="BZ587">
            <v>-48.300000000046566</v>
          </cell>
          <cell r="CA587">
            <v>-304.19999999995343</v>
          </cell>
          <cell r="CB587">
            <v>0.39999999990686774</v>
          </cell>
          <cell r="CC587">
            <v>8</v>
          </cell>
          <cell r="CD587">
            <v>0</v>
          </cell>
          <cell r="CE587">
            <v>-548.40000000037253</v>
          </cell>
          <cell r="CF587">
            <v>0</v>
          </cell>
          <cell r="CG587">
            <v>1.1000000000931323</v>
          </cell>
          <cell r="CH587">
            <v>0</v>
          </cell>
          <cell r="CI587">
            <v>-221</v>
          </cell>
          <cell r="CJ587">
            <v>0</v>
          </cell>
          <cell r="CK587">
            <v>0</v>
          </cell>
          <cell r="CL587">
            <v>-106.70000000018626</v>
          </cell>
          <cell r="CM587">
            <v>0.69999999995343387</v>
          </cell>
          <cell r="CN587">
            <v>-200.10000000009313</v>
          </cell>
          <cell r="CO587">
            <v>-22.399999999906868</v>
          </cell>
          <cell r="CP587">
            <v>0</v>
          </cell>
          <cell r="CQ587">
            <v>0</v>
          </cell>
          <cell r="CR587">
            <v>-873.49999999813735</v>
          </cell>
          <cell r="CS587">
            <v>0</v>
          </cell>
          <cell r="CT587">
            <v>0</v>
          </cell>
          <cell r="CU587">
            <v>0</v>
          </cell>
          <cell r="CV587">
            <v>-424.5999999998603</v>
          </cell>
          <cell r="CW587">
            <v>0</v>
          </cell>
          <cell r="CX587">
            <v>0</v>
          </cell>
          <cell r="CY587">
            <v>-231.89999999990687</v>
          </cell>
          <cell r="CZ587">
            <v>10</v>
          </cell>
          <cell r="DA587">
            <v>-47.099999999860302</v>
          </cell>
          <cell r="DB587">
            <v>-184.60000000009313</v>
          </cell>
          <cell r="DC587">
            <v>4.6999999999534339</v>
          </cell>
          <cell r="DD587">
            <v>0</v>
          </cell>
          <cell r="DE587">
            <v>-607.49999999813735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-245.20000000018626</v>
          </cell>
          <cell r="DM587">
            <v>-11</v>
          </cell>
          <cell r="DN587">
            <v>-284.79999999981374</v>
          </cell>
          <cell r="DO587">
            <v>-73.600000000093132</v>
          </cell>
          <cell r="DP587">
            <v>7.1000000000931323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-490.15999999991618</v>
          </cell>
          <cell r="L589">
            <v>-46.040000000037253</v>
          </cell>
          <cell r="M589">
            <v>-192.59999999962747</v>
          </cell>
          <cell r="N589">
            <v>-256.62000000034459</v>
          </cell>
          <cell r="O589">
            <v>-148.15999999991618</v>
          </cell>
          <cell r="P589">
            <v>-178.5999999998603</v>
          </cell>
          <cell r="Q589">
            <v>3638.2460000000428</v>
          </cell>
          <cell r="R589">
            <v>-1034.8090000040829</v>
          </cell>
          <cell r="S589">
            <v>-166.69999999995343</v>
          </cell>
          <cell r="T589">
            <v>-285.90500000026077</v>
          </cell>
          <cell r="U589">
            <v>-3.8499999999767169</v>
          </cell>
          <cell r="V589">
            <v>-67</v>
          </cell>
          <cell r="W589">
            <v>0</v>
          </cell>
          <cell r="X589">
            <v>-398.30000000004657</v>
          </cell>
          <cell r="Y589">
            <v>-38.950000000186265</v>
          </cell>
          <cell r="Z589">
            <v>-277.65400000009686</v>
          </cell>
          <cell r="AA589">
            <v>-228.89999999990687</v>
          </cell>
          <cell r="AB589">
            <v>107.30000000004657</v>
          </cell>
          <cell r="AC589">
            <v>-150.60000000009313</v>
          </cell>
          <cell r="AD589">
            <v>475.75</v>
          </cell>
          <cell r="AE589">
            <v>-1353.3310000002384</v>
          </cell>
          <cell r="AF589">
            <v>-34</v>
          </cell>
          <cell r="AG589">
            <v>-78.264999999897555</v>
          </cell>
          <cell r="AH589">
            <v>-4</v>
          </cell>
          <cell r="AI589">
            <v>-39.857000000076368</v>
          </cell>
          <cell r="AJ589">
            <v>0</v>
          </cell>
          <cell r="AK589">
            <v>-201.5</v>
          </cell>
          <cell r="AL589">
            <v>-327.89999999990687</v>
          </cell>
          <cell r="AM589">
            <v>-281.10000000009313</v>
          </cell>
          <cell r="AN589">
            <v>-285.5089999998454</v>
          </cell>
          <cell r="AO589">
            <v>-42</v>
          </cell>
          <cell r="AP589">
            <v>-26.600000000093132</v>
          </cell>
          <cell r="AQ589">
            <v>-32.600000000093132</v>
          </cell>
          <cell r="AR589">
            <v>-1670.445000000298</v>
          </cell>
          <cell r="AS589">
            <v>-67.600000000093132</v>
          </cell>
          <cell r="AT589">
            <v>-75.099999999860302</v>
          </cell>
          <cell r="AU589">
            <v>-5.5999999999767169</v>
          </cell>
          <cell r="AV589">
            <v>-49.064000000245869</v>
          </cell>
          <cell r="AW589">
            <v>-223.4000000001397</v>
          </cell>
          <cell r="AX589">
            <v>-156.79999999981374</v>
          </cell>
          <cell r="AY589">
            <v>-303</v>
          </cell>
          <cell r="AZ589">
            <v>-363.56000000005588</v>
          </cell>
          <cell r="BA589">
            <v>-223.31000000005588</v>
          </cell>
          <cell r="BB589">
            <v>-98.010999999940395</v>
          </cell>
          <cell r="BC589">
            <v>-30.600000000093132</v>
          </cell>
          <cell r="BD589">
            <v>-74.400000000139698</v>
          </cell>
          <cell r="BE589">
            <v>-1889.7160000056028</v>
          </cell>
          <cell r="BF589">
            <v>-60</v>
          </cell>
          <cell r="BG589">
            <v>-73.329999999841675</v>
          </cell>
          <cell r="BH589">
            <v>-19.439000000013039</v>
          </cell>
          <cell r="BI589">
            <v>-50</v>
          </cell>
          <cell r="BJ589">
            <v>0</v>
          </cell>
          <cell r="BK589">
            <v>-416.60000000009313</v>
          </cell>
          <cell r="BL589">
            <v>-451.95000000018626</v>
          </cell>
          <cell r="BM589">
            <v>-311.05400000000373</v>
          </cell>
          <cell r="BN589">
            <v>-194.93399999989197</v>
          </cell>
          <cell r="BO589">
            <v>-129.9089999999851</v>
          </cell>
          <cell r="BP589">
            <v>-80.800000000046566</v>
          </cell>
          <cell r="BQ589">
            <v>-101.70000000018626</v>
          </cell>
          <cell r="BR589">
            <v>-200.23199999704957</v>
          </cell>
          <cell r="BS589">
            <v>-20.800000000046566</v>
          </cell>
          <cell r="BT589">
            <v>-20.096000000135973</v>
          </cell>
          <cell r="BU589">
            <v>-26.60999999998603</v>
          </cell>
          <cell r="BV589">
            <v>-4.7559999998193234</v>
          </cell>
          <cell r="BW589">
            <v>0</v>
          </cell>
          <cell r="BX589">
            <v>-38.21999999997206</v>
          </cell>
          <cell r="BY589">
            <v>-31.379999999888241</v>
          </cell>
          <cell r="BZ589">
            <v>-4.3999999999068677</v>
          </cell>
          <cell r="CA589">
            <v>-10.5</v>
          </cell>
          <cell r="CB589">
            <v>-1.7999999998137355</v>
          </cell>
          <cell r="CC589">
            <v>-22.420000000158325</v>
          </cell>
          <cell r="CD589">
            <v>-19.25</v>
          </cell>
          <cell r="CE589">
            <v>-64.285000003874302</v>
          </cell>
          <cell r="CF589">
            <v>-2.2850000001490116</v>
          </cell>
          <cell r="CG589">
            <v>-4.1000000000931323</v>
          </cell>
          <cell r="CH589">
            <v>-1</v>
          </cell>
          <cell r="CI589">
            <v>-4.6399999998975545</v>
          </cell>
          <cell r="CJ589">
            <v>0</v>
          </cell>
          <cell r="CK589">
            <v>-2.2999999998137355</v>
          </cell>
          <cell r="CL589">
            <v>-37.959999999962747</v>
          </cell>
          <cell r="CM589">
            <v>-4.7000000001862645</v>
          </cell>
          <cell r="CN589">
            <v>-3</v>
          </cell>
          <cell r="CO589">
            <v>-1.2000000001862645</v>
          </cell>
          <cell r="CP589">
            <v>-1.6999999999534339</v>
          </cell>
          <cell r="CQ589">
            <v>-1.3999999999068677</v>
          </cell>
          <cell r="CR589">
            <v>-138.57000000029802</v>
          </cell>
          <cell r="CS589">
            <v>-2</v>
          </cell>
          <cell r="CT589">
            <v>-2.6000000000931323</v>
          </cell>
          <cell r="CU589">
            <v>-1.2999999999301508</v>
          </cell>
          <cell r="CV589">
            <v>-4.3999999999068677</v>
          </cell>
          <cell r="CW589">
            <v>0</v>
          </cell>
          <cell r="CX589">
            <v>-5</v>
          </cell>
          <cell r="CY589">
            <v>-37.230000000214204</v>
          </cell>
          <cell r="CZ589">
            <v>-39.679999999934807</v>
          </cell>
          <cell r="DA589">
            <v>-34.679999999934807</v>
          </cell>
          <cell r="DB589">
            <v>-7.2800000000279397</v>
          </cell>
          <cell r="DC589">
            <v>-3.2999999998137355</v>
          </cell>
          <cell r="DD589">
            <v>-1.1000000000931323</v>
          </cell>
          <cell r="DE589">
            <v>-313.41999999806285</v>
          </cell>
          <cell r="DF589">
            <v>-2.9000000001396984</v>
          </cell>
          <cell r="DG589">
            <v>-49.229999999748543</v>
          </cell>
          <cell r="DH589">
            <v>-40.864999999874271</v>
          </cell>
          <cell r="DI589">
            <v>-4.9000000001396984</v>
          </cell>
          <cell r="DJ589">
            <v>0</v>
          </cell>
          <cell r="DK589">
            <v>-39.026000000070781</v>
          </cell>
          <cell r="DL589">
            <v>-57.28000000026077</v>
          </cell>
          <cell r="DM589">
            <v>-11.399999999906868</v>
          </cell>
          <cell r="DN589">
            <v>-11.899999999906868</v>
          </cell>
          <cell r="DO589">
            <v>-20.964000000152737</v>
          </cell>
          <cell r="DP589">
            <v>-11.074999999953434</v>
          </cell>
          <cell r="DQ589">
            <v>-63.879999999888241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163.20999999999185</v>
          </cell>
          <cell r="R591">
            <v>-1.0000001639127731E-3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-163.21199999999953</v>
          </cell>
          <cell r="AB591">
            <v>163.21099999998114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163.20999999996275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163.20999999999185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-16.049999999930151</v>
          </cell>
          <cell r="G592">
            <v>-17.28000000002794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-42.399999999906868</v>
          </cell>
          <cell r="P592">
            <v>-98.949999999953434</v>
          </cell>
          <cell r="Q592">
            <v>-6.6500000000232831</v>
          </cell>
          <cell r="R592">
            <v>-161.91000000014901</v>
          </cell>
          <cell r="S592">
            <v>-21.600000000093132</v>
          </cell>
          <cell r="T592">
            <v>-14.75</v>
          </cell>
          <cell r="U592">
            <v>0</v>
          </cell>
          <cell r="V592">
            <v>0</v>
          </cell>
          <cell r="W592">
            <v>0</v>
          </cell>
          <cell r="X592">
            <v>-19.159999999974389</v>
          </cell>
          <cell r="Y592">
            <v>0</v>
          </cell>
          <cell r="Z592">
            <v>0</v>
          </cell>
          <cell r="AA592">
            <v>-43.799999999988358</v>
          </cell>
          <cell r="AB592">
            <v>-15.75</v>
          </cell>
          <cell r="AC592">
            <v>-46.849999999976717</v>
          </cell>
          <cell r="AD592">
            <v>0</v>
          </cell>
          <cell r="AE592">
            <v>-13.945000000298023</v>
          </cell>
          <cell r="AF592">
            <v>-6.5500000000465661</v>
          </cell>
          <cell r="AG592">
            <v>-5.75</v>
          </cell>
          <cell r="AH592">
            <v>0</v>
          </cell>
          <cell r="AI592">
            <v>-21.119999999995343</v>
          </cell>
          <cell r="AJ592">
            <v>0</v>
          </cell>
          <cell r="AK592">
            <v>-22.625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40.849999999976717</v>
          </cell>
          <cell r="AQ592">
            <v>1.25</v>
          </cell>
          <cell r="AR592">
            <v>-69.300000000745058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-19.880000000004657</v>
          </cell>
          <cell r="BB592">
            <v>-19.349999999976717</v>
          </cell>
          <cell r="BC592">
            <v>-30.950000000069849</v>
          </cell>
          <cell r="BD592">
            <v>0.88000000000465661</v>
          </cell>
          <cell r="BE592">
            <v>-15.229000000283122</v>
          </cell>
          <cell r="BF592">
            <v>1.6500000000232831</v>
          </cell>
          <cell r="BG592">
            <v>-36.330000000016298</v>
          </cell>
          <cell r="BH592">
            <v>-26.930000000051223</v>
          </cell>
          <cell r="BI592">
            <v>0</v>
          </cell>
          <cell r="BJ592">
            <v>0.13099999999758438</v>
          </cell>
          <cell r="BK592">
            <v>0</v>
          </cell>
          <cell r="BL592">
            <v>0</v>
          </cell>
          <cell r="BM592">
            <v>9.0999999999767169</v>
          </cell>
          <cell r="BN592">
            <v>0</v>
          </cell>
          <cell r="BO592">
            <v>-15</v>
          </cell>
          <cell r="BP592">
            <v>49.649999999906868</v>
          </cell>
          <cell r="BQ592">
            <v>2.5</v>
          </cell>
          <cell r="BR592">
            <v>-160.97500000055879</v>
          </cell>
          <cell r="BS592">
            <v>0</v>
          </cell>
          <cell r="BT592">
            <v>0</v>
          </cell>
          <cell r="BU592">
            <v>0.43000000005122274</v>
          </cell>
          <cell r="BV592">
            <v>-14.625</v>
          </cell>
          <cell r="BW592">
            <v>0.125</v>
          </cell>
          <cell r="BX592">
            <v>-32.200000000011642</v>
          </cell>
          <cell r="BY592">
            <v>-71.100000000093132</v>
          </cell>
          <cell r="BZ592">
            <v>-32.700000000011642</v>
          </cell>
          <cell r="CA592">
            <v>-24.130000000004657</v>
          </cell>
          <cell r="CB592">
            <v>-24.950000000069849</v>
          </cell>
          <cell r="CC592">
            <v>37.150000000023283</v>
          </cell>
          <cell r="CD592">
            <v>1.0250000000232831</v>
          </cell>
          <cell r="CE592">
            <v>-24.525000001303852</v>
          </cell>
          <cell r="CF592">
            <v>11.950000000011642</v>
          </cell>
          <cell r="CG592">
            <v>14.299999999988358</v>
          </cell>
          <cell r="CH592">
            <v>-7.4199999999837019</v>
          </cell>
          <cell r="CI592">
            <v>0</v>
          </cell>
          <cell r="CJ592">
            <v>0.125</v>
          </cell>
          <cell r="CK592">
            <v>-7.3800000000046566</v>
          </cell>
          <cell r="CL592">
            <v>0</v>
          </cell>
          <cell r="CM592">
            <v>6.0199999999604188</v>
          </cell>
          <cell r="CN592">
            <v>0</v>
          </cell>
          <cell r="CO592">
            <v>-28.449999999953434</v>
          </cell>
          <cell r="CP592">
            <v>-13.799999999930151</v>
          </cell>
          <cell r="CQ592">
            <v>0.13000000000465661</v>
          </cell>
          <cell r="CR592">
            <v>-130.64000000059605</v>
          </cell>
          <cell r="CS592">
            <v>1.3499999999767169</v>
          </cell>
          <cell r="CT592">
            <v>5.1800000000512227</v>
          </cell>
          <cell r="CU592">
            <v>0</v>
          </cell>
          <cell r="CV592">
            <v>0</v>
          </cell>
          <cell r="CW592">
            <v>0.125</v>
          </cell>
          <cell r="CX592">
            <v>-1.0699999999487773</v>
          </cell>
          <cell r="CY592">
            <v>-23.75</v>
          </cell>
          <cell r="CZ592">
            <v>-59.25</v>
          </cell>
          <cell r="DA592">
            <v>-23.650000000023283</v>
          </cell>
          <cell r="DB592">
            <v>-31.350000000093132</v>
          </cell>
          <cell r="DC592">
            <v>1.6999999999534339</v>
          </cell>
          <cell r="DD592">
            <v>7.5000000011641532E-2</v>
          </cell>
          <cell r="DE592">
            <v>-191.96000000089407</v>
          </cell>
          <cell r="DF592">
            <v>1.3449999999720603</v>
          </cell>
          <cell r="DG592">
            <v>0</v>
          </cell>
          <cell r="DH592">
            <v>-18.549999999988358</v>
          </cell>
          <cell r="DI592">
            <v>-19.800000000017462</v>
          </cell>
          <cell r="DJ592">
            <v>0</v>
          </cell>
          <cell r="DK592">
            <v>14.575000000011642</v>
          </cell>
          <cell r="DL592">
            <v>-9.3000000000465661</v>
          </cell>
          <cell r="DM592">
            <v>-55.319999999948777</v>
          </cell>
          <cell r="DN592">
            <v>-37.330000000016298</v>
          </cell>
          <cell r="DO592">
            <v>-7.25</v>
          </cell>
          <cell r="DP592">
            <v>-61.700000000069849</v>
          </cell>
          <cell r="DQ592">
            <v>1.3699999999953434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3">
          <cell r="F593">
            <v>-196.70000000018626</v>
          </cell>
          <cell r="G593">
            <v>-76.599999999860302</v>
          </cell>
          <cell r="H593">
            <v>-124.20000000018626</v>
          </cell>
          <cell r="I593">
            <v>-162.10000000009313</v>
          </cell>
          <cell r="J593">
            <v>-244</v>
          </cell>
          <cell r="K593">
            <v>-697.39999999990687</v>
          </cell>
          <cell r="L593">
            <v>-101.29999999981374</v>
          </cell>
          <cell r="M593">
            <v>-728</v>
          </cell>
          <cell r="N593">
            <v>-971.29999999981374</v>
          </cell>
          <cell r="O593">
            <v>-547.60000000009313</v>
          </cell>
          <cell r="P593">
            <v>299.70000000018626</v>
          </cell>
          <cell r="Q593">
            <v>-53167.899999999907</v>
          </cell>
          <cell r="R593">
            <v>-4059.8999999985099</v>
          </cell>
          <cell r="S593">
            <v>-663.70000000018626</v>
          </cell>
          <cell r="T593">
            <v>-155.5</v>
          </cell>
          <cell r="U593">
            <v>-47.200000000186265</v>
          </cell>
          <cell r="V593">
            <v>-293.5</v>
          </cell>
          <cell r="W593">
            <v>-231.19999999995343</v>
          </cell>
          <cell r="X593">
            <v>-1071.6000000000931</v>
          </cell>
          <cell r="Y593">
            <v>-53</v>
          </cell>
          <cell r="Z593">
            <v>-276.29999999981374</v>
          </cell>
          <cell r="AA593">
            <v>-945.79999999981374</v>
          </cell>
          <cell r="AB593">
            <v>-372.20000000018626</v>
          </cell>
          <cell r="AC593">
            <v>-756.29999999981374</v>
          </cell>
          <cell r="AD593">
            <v>806.39999999990687</v>
          </cell>
          <cell r="AE593">
            <v>-2542.5</v>
          </cell>
          <cell r="AF593">
            <v>-455</v>
          </cell>
          <cell r="AG593">
            <v>-66.199999999953434</v>
          </cell>
          <cell r="AH593">
            <v>-62.699999999953434</v>
          </cell>
          <cell r="AI593">
            <v>-30.5</v>
          </cell>
          <cell r="AJ593">
            <v>-81.600000000093132</v>
          </cell>
          <cell r="AK593">
            <v>-523</v>
          </cell>
          <cell r="AL593">
            <v>-325</v>
          </cell>
          <cell r="AM593">
            <v>-202.40000000037253</v>
          </cell>
          <cell r="AN593">
            <v>-211.20000000018626</v>
          </cell>
          <cell r="AO593">
            <v>-116.39999999990687</v>
          </cell>
          <cell r="AP593">
            <v>-183</v>
          </cell>
          <cell r="AQ593">
            <v>-285.5</v>
          </cell>
          <cell r="AR593">
            <v>-2429.5</v>
          </cell>
          <cell r="AS593">
            <v>-272.59999999962747</v>
          </cell>
          <cell r="AT593">
            <v>-155.5</v>
          </cell>
          <cell r="AU593">
            <v>-48.5</v>
          </cell>
          <cell r="AV593">
            <v>-69.700000000186265</v>
          </cell>
          <cell r="AW593">
            <v>-304.79999999981374</v>
          </cell>
          <cell r="AX593">
            <v>-566.29999999981374</v>
          </cell>
          <cell r="AY593">
            <v>-201.5</v>
          </cell>
          <cell r="AZ593">
            <v>-112.70000000018626</v>
          </cell>
          <cell r="BA593">
            <v>-175</v>
          </cell>
          <cell r="BB593">
            <v>-83.100000000093132</v>
          </cell>
          <cell r="BC593">
            <v>-211.29999999981374</v>
          </cell>
          <cell r="BD593">
            <v>-228.5</v>
          </cell>
          <cell r="BE593">
            <v>-3774.5999999977648</v>
          </cell>
          <cell r="BF593">
            <v>-415.70000000018626</v>
          </cell>
          <cell r="BG593">
            <v>-116.20000000018626</v>
          </cell>
          <cell r="BH593">
            <v>-48.599999999860302</v>
          </cell>
          <cell r="BI593">
            <v>-24.699999999953434</v>
          </cell>
          <cell r="BJ593">
            <v>-85.400000000139698</v>
          </cell>
          <cell r="BK593">
            <v>-574.39999999990687</v>
          </cell>
          <cell r="BL593">
            <v>-264.79999999981374</v>
          </cell>
          <cell r="BM593">
            <v>-549.70000000018626</v>
          </cell>
          <cell r="BN593">
            <v>-579.40000000037253</v>
          </cell>
          <cell r="BO593">
            <v>-174.89999999990687</v>
          </cell>
          <cell r="BP593">
            <v>-524.8000000002794</v>
          </cell>
          <cell r="BQ593">
            <v>-416</v>
          </cell>
          <cell r="BR593">
            <v>-1603.0999999977648</v>
          </cell>
          <cell r="BS593">
            <v>-109.70000000018626</v>
          </cell>
          <cell r="BT593">
            <v>-27.299999999813735</v>
          </cell>
          <cell r="BU593">
            <v>-25.400000000139698</v>
          </cell>
          <cell r="BV593">
            <v>-50.399999999906868</v>
          </cell>
          <cell r="BW593">
            <v>-1.4000000001396984</v>
          </cell>
          <cell r="BX593">
            <v>-332.4000000001397</v>
          </cell>
          <cell r="BY593">
            <v>-314.3000000002794</v>
          </cell>
          <cell r="BZ593">
            <v>-271</v>
          </cell>
          <cell r="CA593">
            <v>-278.5</v>
          </cell>
          <cell r="CB593">
            <v>-71.800000000046566</v>
          </cell>
          <cell r="CC593">
            <v>-51.899999999906868</v>
          </cell>
          <cell r="CD593">
            <v>-69</v>
          </cell>
          <cell r="CE593">
            <v>-1774.1999999992549</v>
          </cell>
          <cell r="CF593">
            <v>-91.799999999813735</v>
          </cell>
          <cell r="CG593">
            <v>-20</v>
          </cell>
          <cell r="CH593">
            <v>-7.3000000000465661</v>
          </cell>
          <cell r="CI593">
            <v>-54.199999999953434</v>
          </cell>
          <cell r="CJ593">
            <v>-1.5</v>
          </cell>
          <cell r="CK593">
            <v>-473.9000000001397</v>
          </cell>
          <cell r="CL593">
            <v>-338.89999999990687</v>
          </cell>
          <cell r="CM593">
            <v>-225.79999999981374</v>
          </cell>
          <cell r="CN593">
            <v>-309</v>
          </cell>
          <cell r="CO593">
            <v>-48.100000000093132</v>
          </cell>
          <cell r="CP593">
            <v>-77.700000000186265</v>
          </cell>
          <cell r="CQ593">
            <v>-126</v>
          </cell>
          <cell r="CR593">
            <v>-1672.5000000074506</v>
          </cell>
          <cell r="CS593">
            <v>-230.79999999981374</v>
          </cell>
          <cell r="CT593">
            <v>-21.300000000046566</v>
          </cell>
          <cell r="CU593">
            <v>-10.800000000046566</v>
          </cell>
          <cell r="CV593">
            <v>-109.80000000004657</v>
          </cell>
          <cell r="CW593">
            <v>-0.19999999995343387</v>
          </cell>
          <cell r="CX593">
            <v>-318.39999999990687</v>
          </cell>
          <cell r="CY593">
            <v>-318.60000000009313</v>
          </cell>
          <cell r="CZ593">
            <v>-154.79999999981374</v>
          </cell>
          <cell r="DA593">
            <v>-211.70000000018626</v>
          </cell>
          <cell r="DB593">
            <v>-66.899999999906868</v>
          </cell>
          <cell r="DC593">
            <v>-110.20000000018626</v>
          </cell>
          <cell r="DD593">
            <v>-119</v>
          </cell>
          <cell r="DE593">
            <v>-2427.3000000007451</v>
          </cell>
          <cell r="DF593">
            <v>-225.29999999981374</v>
          </cell>
          <cell r="DG593">
            <v>-80.100000000093132</v>
          </cell>
          <cell r="DH593">
            <v>-8.8000000000465661</v>
          </cell>
          <cell r="DI593">
            <v>-32.5</v>
          </cell>
          <cell r="DJ593">
            <v>-1.7999999998137355</v>
          </cell>
          <cell r="DK593">
            <v>-344.60000000009313</v>
          </cell>
          <cell r="DL593">
            <v>-336.79999999981374</v>
          </cell>
          <cell r="DM593">
            <v>-324</v>
          </cell>
          <cell r="DN593">
            <v>-473.29999999981374</v>
          </cell>
          <cell r="DO593">
            <v>-57.200000000186265</v>
          </cell>
          <cell r="DP593">
            <v>-173.29999999981374</v>
          </cell>
          <cell r="DQ593">
            <v>-369.59999999962747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-1.9000000001396984</v>
          </cell>
          <cell r="H594">
            <v>-3.1999999999534339</v>
          </cell>
          <cell r="I594">
            <v>-10.400000000139698</v>
          </cell>
          <cell r="J594">
            <v>-13.899999999906868</v>
          </cell>
          <cell r="K594">
            <v>-123.69999999995343</v>
          </cell>
          <cell r="L594">
            <v>-378.5</v>
          </cell>
          <cell r="M594">
            <v>-533.70000000018626</v>
          </cell>
          <cell r="N594">
            <v>-228</v>
          </cell>
          <cell r="O594">
            <v>-23</v>
          </cell>
          <cell r="P594">
            <v>-111.5</v>
          </cell>
          <cell r="Q594">
            <v>0</v>
          </cell>
          <cell r="R594">
            <v>-1154.6000000052154</v>
          </cell>
          <cell r="S594">
            <v>-18.699999999953434</v>
          </cell>
          <cell r="T594">
            <v>-8.4000000001396984</v>
          </cell>
          <cell r="U594">
            <v>-47.900000000139698</v>
          </cell>
          <cell r="V594">
            <v>-107.69999999995343</v>
          </cell>
          <cell r="W594">
            <v>-14.399999999906868</v>
          </cell>
          <cell r="X594">
            <v>-127.20000000018626</v>
          </cell>
          <cell r="Y594">
            <v>-355.70000000018626</v>
          </cell>
          <cell r="Z594">
            <v>-225.20000000018626</v>
          </cell>
          <cell r="AA594">
            <v>-189.40000000037253</v>
          </cell>
          <cell r="AB594">
            <v>-45.100000000093132</v>
          </cell>
          <cell r="AC594">
            <v>-14.899999999906868</v>
          </cell>
          <cell r="AD594">
            <v>0</v>
          </cell>
          <cell r="AE594">
            <v>-437.39999999850988</v>
          </cell>
          <cell r="AF594">
            <v>-0.60000000009313226</v>
          </cell>
          <cell r="AG594">
            <v>0</v>
          </cell>
          <cell r="AH594">
            <v>-0.5</v>
          </cell>
          <cell r="AI594">
            <v>-1.7999999998137355</v>
          </cell>
          <cell r="AJ594">
            <v>0</v>
          </cell>
          <cell r="AK594">
            <v>-0.20000000018626451</v>
          </cell>
          <cell r="AL594">
            <v>-222.89999999990687</v>
          </cell>
          <cell r="AM594">
            <v>-159.10000000009313</v>
          </cell>
          <cell r="AN594">
            <v>-51.299999999813735</v>
          </cell>
          <cell r="AO594">
            <v>0</v>
          </cell>
          <cell r="AP594">
            <v>-1</v>
          </cell>
          <cell r="AQ594">
            <v>0</v>
          </cell>
          <cell r="AR594">
            <v>-548.60000000149012</v>
          </cell>
          <cell r="AS594">
            <v>0</v>
          </cell>
          <cell r="AT594">
            <v>-0.39999999990686774</v>
          </cell>
          <cell r="AU594">
            <v>-2.2000000001862645</v>
          </cell>
          <cell r="AV594">
            <v>-1.9000000001396984</v>
          </cell>
          <cell r="AW594">
            <v>-0.80000000004656613</v>
          </cell>
          <cell r="AX594">
            <v>-0.5</v>
          </cell>
          <cell r="AY594">
            <v>-249.29999999981374</v>
          </cell>
          <cell r="AZ594">
            <v>-217.20000000018626</v>
          </cell>
          <cell r="BA594">
            <v>-74.5</v>
          </cell>
          <cell r="BB594">
            <v>-0.60000000009313226</v>
          </cell>
          <cell r="BC594">
            <v>-1.1999999999534339</v>
          </cell>
          <cell r="BD594">
            <v>0</v>
          </cell>
          <cell r="BE594">
            <v>-394.30000000074506</v>
          </cell>
          <cell r="BF594">
            <v>0</v>
          </cell>
          <cell r="BG594">
            <v>-0.59999999986030161</v>
          </cell>
          <cell r="BH594">
            <v>-2.7000000001862645</v>
          </cell>
          <cell r="BI594">
            <v>-4.7000000001862645</v>
          </cell>
          <cell r="BJ594">
            <v>-0.10000000009313226</v>
          </cell>
          <cell r="BK594">
            <v>-3.5</v>
          </cell>
          <cell r="BL594">
            <v>-167.29999999981374</v>
          </cell>
          <cell r="BM594">
            <v>-181.59999999962747</v>
          </cell>
          <cell r="BN594">
            <v>-33.199999999953434</v>
          </cell>
          <cell r="BO594">
            <v>-9.9999999860301614E-2</v>
          </cell>
          <cell r="BP594">
            <v>-0.5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1E-3</v>
          </cell>
          <cell r="BY608">
            <v>0</v>
          </cell>
          <cell r="BZ608">
            <v>0</v>
          </cell>
          <cell r="CA608">
            <v>0</v>
          </cell>
          <cell r="CB608">
            <v>1E-3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1E-3</v>
          </cell>
          <cell r="CK608">
            <v>1E-3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1E-3</v>
          </cell>
          <cell r="CX608">
            <v>0</v>
          </cell>
          <cell r="CY608">
            <v>0</v>
          </cell>
          <cell r="CZ608">
            <v>0</v>
          </cell>
          <cell r="DA608">
            <v>1E-3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1E-3</v>
          </cell>
          <cell r="DK608">
            <v>1E-3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1E-3</v>
          </cell>
          <cell r="T609">
            <v>0</v>
          </cell>
          <cell r="U609">
            <v>0</v>
          </cell>
          <cell r="V609">
            <v>0</v>
          </cell>
          <cell r="W609">
            <v>1E-3</v>
          </cell>
          <cell r="X609">
            <v>1E-3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1E-3</v>
          </cell>
          <cell r="AG609">
            <v>0</v>
          </cell>
          <cell r="AH609">
            <v>0</v>
          </cell>
          <cell r="AI609">
            <v>0</v>
          </cell>
          <cell r="AJ609">
            <v>1E-3</v>
          </cell>
          <cell r="AK609">
            <v>2E-3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1E-3</v>
          </cell>
          <cell r="AX609">
            <v>1E-3</v>
          </cell>
          <cell r="AY609">
            <v>1E-3</v>
          </cell>
          <cell r="AZ609">
            <v>0</v>
          </cell>
          <cell r="BA609">
            <v>1E-3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1E-3</v>
          </cell>
          <cell r="BJ609">
            <v>0</v>
          </cell>
          <cell r="BK609">
            <v>1E-3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1E-3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1E-3</v>
          </cell>
          <cell r="BY609">
            <v>1E-3</v>
          </cell>
          <cell r="BZ609">
            <v>0</v>
          </cell>
          <cell r="CA609">
            <v>1E-3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1E-3</v>
          </cell>
          <cell r="CL609">
            <v>0</v>
          </cell>
          <cell r="CM609">
            <v>0</v>
          </cell>
          <cell r="CN609">
            <v>1E-3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-1E-3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1E-3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1E-3</v>
          </cell>
          <cell r="K612">
            <v>1E-3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1E-3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1E-3</v>
          </cell>
          <cell r="J613">
            <v>1E-3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1E-3</v>
          </cell>
          <cell r="V613">
            <v>1E-3</v>
          </cell>
          <cell r="W613">
            <v>1E-3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1E-3</v>
          </cell>
          <cell r="AJ613">
            <v>1E-3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1E-3</v>
          </cell>
          <cell r="AV613">
            <v>1E-3</v>
          </cell>
          <cell r="AW613">
            <v>1E-3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1E-3</v>
          </cell>
          <cell r="BI613">
            <v>1E-3</v>
          </cell>
          <cell r="BJ613">
            <v>1E-3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1E-3</v>
          </cell>
          <cell r="BS613">
            <v>0</v>
          </cell>
          <cell r="BT613">
            <v>0</v>
          </cell>
          <cell r="BU613">
            <v>1E-3</v>
          </cell>
          <cell r="BV613">
            <v>1E-3</v>
          </cell>
          <cell r="BW613">
            <v>1E-3</v>
          </cell>
          <cell r="BX613">
            <v>1E-3</v>
          </cell>
          <cell r="BY613">
            <v>0</v>
          </cell>
          <cell r="BZ613">
            <v>0</v>
          </cell>
          <cell r="CA613">
            <v>0</v>
          </cell>
          <cell r="CB613">
            <v>1E-3</v>
          </cell>
          <cell r="CC613">
            <v>0</v>
          </cell>
          <cell r="CD613">
            <v>0</v>
          </cell>
          <cell r="CE613">
            <v>1E-3</v>
          </cell>
          <cell r="CF613">
            <v>0</v>
          </cell>
          <cell r="CG613">
            <v>0</v>
          </cell>
          <cell r="CH613">
            <v>1E-3</v>
          </cell>
          <cell r="CI613">
            <v>1E-3</v>
          </cell>
          <cell r="CJ613">
            <v>1E-3</v>
          </cell>
          <cell r="CK613">
            <v>1E-3</v>
          </cell>
          <cell r="CL613">
            <v>0</v>
          </cell>
          <cell r="CM613">
            <v>0</v>
          </cell>
          <cell r="CN613">
            <v>0</v>
          </cell>
          <cell r="CO613">
            <v>1E-3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1E-3</v>
          </cell>
          <cell r="CV613">
            <v>1E-3</v>
          </cell>
          <cell r="CW613">
            <v>1E-3</v>
          </cell>
          <cell r="CX613">
            <v>1E-3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1E-3</v>
          </cell>
          <cell r="DJ613">
            <v>1E-3</v>
          </cell>
          <cell r="DK613">
            <v>1E-3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</row>
        <row r="614">
          <cell r="F614">
            <v>0</v>
          </cell>
          <cell r="G614">
            <v>0</v>
          </cell>
          <cell r="H614">
            <v>1E-3</v>
          </cell>
          <cell r="I614">
            <v>0</v>
          </cell>
          <cell r="J614">
            <v>0</v>
          </cell>
          <cell r="K614">
            <v>1E-3</v>
          </cell>
          <cell r="L614">
            <v>0</v>
          </cell>
          <cell r="M614">
            <v>0</v>
          </cell>
          <cell r="N614">
            <v>1E-3</v>
          </cell>
          <cell r="O614">
            <v>0</v>
          </cell>
          <cell r="P614">
            <v>0</v>
          </cell>
          <cell r="Q614">
            <v>-3.0000000000000001E-3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1E-3</v>
          </cell>
          <cell r="W614">
            <v>0</v>
          </cell>
          <cell r="X614">
            <v>1E-3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1E-3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1E-3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1E-3</v>
          </cell>
          <cell r="AW614">
            <v>0</v>
          </cell>
          <cell r="AX614">
            <v>1E-3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1E-3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2E-3</v>
          </cell>
          <cell r="G615">
            <v>1E-3</v>
          </cell>
          <cell r="H615">
            <v>1E-3</v>
          </cell>
          <cell r="I615">
            <v>3.0000000000000001E-3</v>
          </cell>
          <cell r="J615">
            <v>3.0000000000000001E-3</v>
          </cell>
          <cell r="K615">
            <v>3.0000000000000001E-3</v>
          </cell>
          <cell r="L615">
            <v>1E-3</v>
          </cell>
          <cell r="M615">
            <v>2E-3</v>
          </cell>
          <cell r="N615">
            <v>3.0000000000000001E-3</v>
          </cell>
          <cell r="O615">
            <v>1E-3</v>
          </cell>
          <cell r="P615">
            <v>2E-3</v>
          </cell>
          <cell r="Q615">
            <v>-0.02</v>
          </cell>
          <cell r="R615">
            <v>1E-3</v>
          </cell>
          <cell r="S615">
            <v>2E-3</v>
          </cell>
          <cell r="T615">
            <v>1E-3</v>
          </cell>
          <cell r="U615">
            <v>2E-3</v>
          </cell>
          <cell r="V615">
            <v>1E-3</v>
          </cell>
          <cell r="W615">
            <v>1E-3</v>
          </cell>
          <cell r="X615">
            <v>3.0000000000000001E-3</v>
          </cell>
          <cell r="Y615">
            <v>1E-3</v>
          </cell>
          <cell r="Z615">
            <v>2E-3</v>
          </cell>
          <cell r="AA615">
            <v>3.0000000000000001E-3</v>
          </cell>
          <cell r="AB615">
            <v>1E-3</v>
          </cell>
          <cell r="AC615">
            <v>2E-3</v>
          </cell>
          <cell r="AD615">
            <v>-2E-3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1E-3</v>
          </cell>
          <cell r="CI616">
            <v>0</v>
          </cell>
          <cell r="CJ616">
            <v>0</v>
          </cell>
          <cell r="CK616">
            <v>1E-3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1E-3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1E-3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1E-3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1E-3</v>
          </cell>
          <cell r="AZ618">
            <v>0</v>
          </cell>
          <cell r="BA618">
            <v>1E-3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1E-3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1E-3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-4.0000000000000001E-3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-1E-3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1E-3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1E-3</v>
          </cell>
          <cell r="L624">
            <v>0</v>
          </cell>
          <cell r="M624">
            <v>0</v>
          </cell>
          <cell r="N624">
            <v>1E-3</v>
          </cell>
          <cell r="O624">
            <v>0</v>
          </cell>
          <cell r="P624">
            <v>0</v>
          </cell>
          <cell r="Q624">
            <v>-1E-3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1E-3</v>
          </cell>
          <cell r="Y624">
            <v>0</v>
          </cell>
          <cell r="Z624">
            <v>0</v>
          </cell>
          <cell r="AA624">
            <v>1E-3</v>
          </cell>
          <cell r="AB624">
            <v>0</v>
          </cell>
          <cell r="AC624">
            <v>0</v>
          </cell>
          <cell r="AD624">
            <v>-1E-3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1E-3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1E-3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1E-3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-1E-3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-1E-3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-1E-3</v>
          </cell>
          <cell r="T714">
            <v>0</v>
          </cell>
          <cell r="U714">
            <v>0</v>
          </cell>
          <cell r="V714">
            <v>0</v>
          </cell>
          <cell r="W714">
            <v>-1E-3</v>
          </cell>
          <cell r="X714">
            <v>-1E-3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-1E-3</v>
          </cell>
          <cell r="AK714">
            <v>-1E-3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-2E-3</v>
          </cell>
          <cell r="AY714">
            <v>-1E-3</v>
          </cell>
          <cell r="AZ714">
            <v>0</v>
          </cell>
          <cell r="BA714">
            <v>-1E-3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-1E-3</v>
          </cell>
          <cell r="BJ714">
            <v>0</v>
          </cell>
          <cell r="BK714">
            <v>-1E-3</v>
          </cell>
          <cell r="BL714">
            <v>0</v>
          </cell>
          <cell r="BM714">
            <v>0</v>
          </cell>
          <cell r="BN714">
            <v>-1E-3</v>
          </cell>
          <cell r="BO714">
            <v>0</v>
          </cell>
          <cell r="BP714">
            <v>0</v>
          </cell>
          <cell r="BQ714">
            <v>-1E-3</v>
          </cell>
          <cell r="BR714">
            <v>0</v>
          </cell>
          <cell r="BS714">
            <v>-1E-3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-1E-3</v>
          </cell>
          <cell r="BY714">
            <v>-1E-3</v>
          </cell>
          <cell r="BZ714">
            <v>-1E-3</v>
          </cell>
          <cell r="CA714">
            <v>-1E-3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-2E-3</v>
          </cell>
          <cell r="CL714">
            <v>-1E-3</v>
          </cell>
          <cell r="CM714">
            <v>-1E-3</v>
          </cell>
          <cell r="CN714">
            <v>-1E-3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-1E-3</v>
          </cell>
          <cell r="K717">
            <v>-1E-3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1E-3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-1E-3</v>
          </cell>
          <cell r="X717">
            <v>-1E-3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-1E-3</v>
          </cell>
          <cell r="AX717">
            <v>-1E-3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-1E-3</v>
          </cell>
          <cell r="BX717">
            <v>-1E-3</v>
          </cell>
          <cell r="BY717">
            <v>0</v>
          </cell>
          <cell r="BZ717">
            <v>0</v>
          </cell>
          <cell r="CA717">
            <v>-1E-3</v>
          </cell>
          <cell r="CB717">
            <v>-1E-3</v>
          </cell>
          <cell r="CC717">
            <v>-1E-3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-1E-3</v>
          </cell>
          <cell r="CL717">
            <v>0</v>
          </cell>
          <cell r="CM717">
            <v>0</v>
          </cell>
          <cell r="CN717">
            <v>-1E-3</v>
          </cell>
          <cell r="CO717">
            <v>0</v>
          </cell>
          <cell r="CP717">
            <v>-1E-3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-1E-3</v>
          </cell>
          <cell r="CY717">
            <v>0</v>
          </cell>
          <cell r="CZ717">
            <v>0</v>
          </cell>
          <cell r="DA717">
            <v>-1E-3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-1E-3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-1E-3</v>
          </cell>
          <cell r="J718">
            <v>-1E-3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-1E-3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-1E-3</v>
          </cell>
          <cell r="AJ718">
            <v>-1E-3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-1E-3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-1E-3</v>
          </cell>
          <cell r="BX718">
            <v>-1E-3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-1E-3</v>
          </cell>
          <cell r="CK718">
            <v>-1E-3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-1E-3</v>
          </cell>
          <cell r="CX718">
            <v>-1E-3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-1E-3</v>
          </cell>
          <cell r="DK718">
            <v>-1E-3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-1E-3</v>
          </cell>
          <cell r="L719">
            <v>0</v>
          </cell>
          <cell r="M719">
            <v>0</v>
          </cell>
          <cell r="N719">
            <v>-1E-3</v>
          </cell>
          <cell r="O719">
            <v>0</v>
          </cell>
          <cell r="P719">
            <v>0</v>
          </cell>
          <cell r="Q719">
            <v>2E-3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-1E-3</v>
          </cell>
          <cell r="Y719">
            <v>0</v>
          </cell>
          <cell r="Z719">
            <v>0</v>
          </cell>
          <cell r="AA719">
            <v>-1E-3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-1E-3</v>
          </cell>
          <cell r="BZ719">
            <v>0</v>
          </cell>
          <cell r="CA719">
            <v>-1E-3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-1E-3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-1E-3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4.0000000000000001E-3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-1E-3</v>
          </cell>
          <cell r="AA720">
            <v>-1E-3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-1E-3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1E-3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-1.7999999999999999E-2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9">
          <cell r="F829">
            <v>1252.338</v>
          </cell>
          <cell r="G829">
            <v>1451.682</v>
          </cell>
          <cell r="H829">
            <v>2182.9580000000001</v>
          </cell>
          <cell r="I829">
            <v>2521.29</v>
          </cell>
          <cell r="J829">
            <v>2918.681</v>
          </cell>
          <cell r="K829">
            <v>3100.65</v>
          </cell>
          <cell r="L829">
            <v>2806.4920000000002</v>
          </cell>
          <cell r="M829">
            <v>2811.1109999999999</v>
          </cell>
          <cell r="N829">
            <v>2477.88</v>
          </cell>
          <cell r="O829">
            <v>2008.924</v>
          </cell>
          <cell r="P829">
            <v>1353.06</v>
          </cell>
          <cell r="Q829">
            <v>1043.8630000000001</v>
          </cell>
          <cell r="R829">
            <v>25749.292999999994</v>
          </cell>
          <cell r="S829">
            <v>1246.107</v>
          </cell>
          <cell r="T829">
            <v>1394.568</v>
          </cell>
          <cell r="U829">
            <v>2171.9839999999999</v>
          </cell>
          <cell r="V829">
            <v>2508.66</v>
          </cell>
          <cell r="W829">
            <v>2903.9560000000001</v>
          </cell>
          <cell r="X829">
            <v>3085.17</v>
          </cell>
          <cell r="Y829">
            <v>2792.4180000000001</v>
          </cell>
          <cell r="Z829">
            <v>2797.0369999999998</v>
          </cell>
          <cell r="AA829">
            <v>2465.58</v>
          </cell>
          <cell r="AB829">
            <v>1998.8489999999999</v>
          </cell>
          <cell r="AC829">
            <v>1346.34</v>
          </cell>
          <cell r="AD829">
            <v>1038.624</v>
          </cell>
          <cell r="AE829">
            <v>25620.780999999995</v>
          </cell>
          <cell r="AF829">
            <v>1239.876</v>
          </cell>
          <cell r="AG829">
            <v>1387.652</v>
          </cell>
          <cell r="AH829">
            <v>2161.134</v>
          </cell>
          <cell r="AI829">
            <v>2496.15</v>
          </cell>
          <cell r="AJ829">
            <v>2889.51</v>
          </cell>
          <cell r="AK829">
            <v>3069.75</v>
          </cell>
          <cell r="AL829">
            <v>2778.4369999999999</v>
          </cell>
          <cell r="AM829">
            <v>2783.056</v>
          </cell>
          <cell r="AN829">
            <v>2453.19</v>
          </cell>
          <cell r="AO829">
            <v>1988.867</v>
          </cell>
          <cell r="AP829">
            <v>1339.65</v>
          </cell>
          <cell r="AQ829">
            <v>1033.509</v>
          </cell>
          <cell r="AR829">
            <v>25492.672000000002</v>
          </cell>
          <cell r="AS829">
            <v>1233.7070000000001</v>
          </cell>
          <cell r="AT829">
            <v>1380.68</v>
          </cell>
          <cell r="AU829">
            <v>2150.377</v>
          </cell>
          <cell r="AV829">
            <v>2483.64</v>
          </cell>
          <cell r="AW829">
            <v>2875.0949999999998</v>
          </cell>
          <cell r="AX829">
            <v>3054.36</v>
          </cell>
          <cell r="AY829">
            <v>2764.6109999999999</v>
          </cell>
          <cell r="AZ829">
            <v>2769.0749999999998</v>
          </cell>
          <cell r="BA829">
            <v>2440.9499999999998</v>
          </cell>
          <cell r="BB829">
            <v>1978.9469999999999</v>
          </cell>
          <cell r="BC829">
            <v>1332.96</v>
          </cell>
          <cell r="BD829">
            <v>1028.27</v>
          </cell>
          <cell r="BE829">
            <v>25414.288999999997</v>
          </cell>
          <cell r="BF829">
            <v>1227.538</v>
          </cell>
          <cell r="BG829">
            <v>1422.885</v>
          </cell>
          <cell r="BH829">
            <v>2139.62</v>
          </cell>
          <cell r="BI829">
            <v>2471.2800000000002</v>
          </cell>
          <cell r="BJ829">
            <v>2860.6179999999999</v>
          </cell>
          <cell r="BK829">
            <v>3039.09</v>
          </cell>
          <cell r="BL829">
            <v>2750.7539999999999</v>
          </cell>
          <cell r="BM829">
            <v>2755.28</v>
          </cell>
          <cell r="BN829">
            <v>2428.71</v>
          </cell>
          <cell r="BO829">
            <v>1969.0889999999999</v>
          </cell>
          <cell r="BP829">
            <v>1326.27</v>
          </cell>
          <cell r="BQ829">
            <v>1023.155</v>
          </cell>
          <cell r="BR829">
            <v>25238.388999999996</v>
          </cell>
          <cell r="BS829">
            <v>1221.4000000000001</v>
          </cell>
          <cell r="BT829">
            <v>1366.96</v>
          </cell>
          <cell r="BU829">
            <v>2128.9250000000002</v>
          </cell>
          <cell r="BV829">
            <v>2458.89</v>
          </cell>
          <cell r="BW829">
            <v>2846.3890000000001</v>
          </cell>
          <cell r="BX829">
            <v>3023.91</v>
          </cell>
          <cell r="BY829">
            <v>2737.0520000000001</v>
          </cell>
          <cell r="BZ829">
            <v>2741.5160000000001</v>
          </cell>
          <cell r="CA829">
            <v>2416.59</v>
          </cell>
          <cell r="CB829">
            <v>1959.1379999999999</v>
          </cell>
          <cell r="CC829">
            <v>1319.61</v>
          </cell>
          <cell r="CD829">
            <v>1018.009</v>
          </cell>
          <cell r="CE829">
            <v>25112.16</v>
          </cell>
          <cell r="CF829">
            <v>1215.2619999999999</v>
          </cell>
          <cell r="CG829">
            <v>1360.1279999999999</v>
          </cell>
          <cell r="CH829">
            <v>2118.23</v>
          </cell>
          <cell r="CI829">
            <v>2446.59</v>
          </cell>
          <cell r="CJ829">
            <v>2832.098</v>
          </cell>
          <cell r="CK829">
            <v>3008.82</v>
          </cell>
          <cell r="CL829">
            <v>2723.35</v>
          </cell>
          <cell r="CM829">
            <v>2727.7829999999999</v>
          </cell>
          <cell r="CN829">
            <v>2404.56</v>
          </cell>
          <cell r="CO829">
            <v>1949.404</v>
          </cell>
          <cell r="CP829">
            <v>1313.01</v>
          </cell>
          <cell r="CQ829">
            <v>1012.925</v>
          </cell>
          <cell r="CR829">
            <v>24986.607999999997</v>
          </cell>
          <cell r="CS829">
            <v>1209.2170000000001</v>
          </cell>
          <cell r="CT829">
            <v>1353.296</v>
          </cell>
          <cell r="CU829">
            <v>2107.6590000000001</v>
          </cell>
          <cell r="CV829">
            <v>2434.38</v>
          </cell>
          <cell r="CW829">
            <v>2817.9929999999999</v>
          </cell>
          <cell r="CX829">
            <v>2993.76</v>
          </cell>
          <cell r="CY829">
            <v>2709.741</v>
          </cell>
          <cell r="CZ829">
            <v>2714.143</v>
          </cell>
          <cell r="DA829">
            <v>2392.5300000000002</v>
          </cell>
          <cell r="DB829">
            <v>1939.6079999999999</v>
          </cell>
          <cell r="DC829">
            <v>1306.44</v>
          </cell>
          <cell r="DD829">
            <v>1007.841</v>
          </cell>
          <cell r="DE829">
            <v>24909.631999999998</v>
          </cell>
          <cell r="DF829">
            <v>1203.079</v>
          </cell>
          <cell r="DG829">
            <v>1394.61</v>
          </cell>
          <cell r="DH829">
            <v>2097.15</v>
          </cell>
          <cell r="DI829">
            <v>2422.14</v>
          </cell>
          <cell r="DJ829">
            <v>2803.8879999999999</v>
          </cell>
          <cell r="DK829">
            <v>2978.79</v>
          </cell>
          <cell r="DL829">
            <v>2696.2249999999999</v>
          </cell>
          <cell r="DM829">
            <v>2700.596</v>
          </cell>
          <cell r="DN829">
            <v>2380.56</v>
          </cell>
          <cell r="DO829">
            <v>1929.905</v>
          </cell>
          <cell r="DP829">
            <v>1299.8699999999999</v>
          </cell>
          <cell r="DQ829">
            <v>1002.819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-5.2050800000000095</v>
          </cell>
          <cell r="BS830">
            <v>0</v>
          </cell>
          <cell r="BT830">
            <v>-5.2050800000000095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-0.83581000000000927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-0.83581000000000927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2">
          <cell r="F832">
            <v>1252.338</v>
          </cell>
          <cell r="G832">
            <v>1451.682</v>
          </cell>
          <cell r="H832">
            <v>2182.9580000000001</v>
          </cell>
          <cell r="I832">
            <v>2521.29</v>
          </cell>
          <cell r="J832">
            <v>2918.681</v>
          </cell>
          <cell r="K832">
            <v>3100.65</v>
          </cell>
          <cell r="L832">
            <v>2806.4920000000002</v>
          </cell>
          <cell r="M832">
            <v>2811.1109999999999</v>
          </cell>
          <cell r="N832">
            <v>2477.88</v>
          </cell>
          <cell r="O832">
            <v>2008.924</v>
          </cell>
          <cell r="P832">
            <v>1353.06</v>
          </cell>
          <cell r="Q832">
            <v>1043.8630000000001</v>
          </cell>
          <cell r="R832">
            <v>25749.292999999994</v>
          </cell>
          <cell r="S832">
            <v>1246.107</v>
          </cell>
          <cell r="T832">
            <v>1394.568</v>
          </cell>
          <cell r="U832">
            <v>2171.9839999999999</v>
          </cell>
          <cell r="V832">
            <v>2508.66</v>
          </cell>
          <cell r="W832">
            <v>2903.9560000000001</v>
          </cell>
          <cell r="X832">
            <v>3085.17</v>
          </cell>
          <cell r="Y832">
            <v>2792.4180000000001</v>
          </cell>
          <cell r="Z832">
            <v>2797.0369999999998</v>
          </cell>
          <cell r="AA832">
            <v>2465.58</v>
          </cell>
          <cell r="AB832">
            <v>1998.8489999999999</v>
          </cell>
          <cell r="AC832">
            <v>1346.34</v>
          </cell>
          <cell r="AD832">
            <v>1038.624</v>
          </cell>
          <cell r="AE832">
            <v>25620.780999999988</v>
          </cell>
          <cell r="AF832">
            <v>1239.8760000000002</v>
          </cell>
          <cell r="AG832">
            <v>1387.652</v>
          </cell>
          <cell r="AH832">
            <v>2161.1339999999991</v>
          </cell>
          <cell r="AI832">
            <v>2496.1499999999996</v>
          </cell>
          <cell r="AJ832">
            <v>2889.51</v>
          </cell>
          <cell r="AK832">
            <v>3069.75</v>
          </cell>
          <cell r="AL832">
            <v>2778.4369999999999</v>
          </cell>
          <cell r="AM832">
            <v>2783.0560000000005</v>
          </cell>
          <cell r="AN832">
            <v>2453.1900000000005</v>
          </cell>
          <cell r="AO832">
            <v>1988.8669999999993</v>
          </cell>
          <cell r="AP832">
            <v>1339.65</v>
          </cell>
          <cell r="AQ832">
            <v>1033.509</v>
          </cell>
          <cell r="AR832">
            <v>25492.67200000002</v>
          </cell>
          <cell r="AS832">
            <v>1233.7070000000003</v>
          </cell>
          <cell r="AT832">
            <v>1380.6799999999985</v>
          </cell>
          <cell r="AU832">
            <v>2150.3770000000004</v>
          </cell>
          <cell r="AV832">
            <v>2483.6399999999994</v>
          </cell>
          <cell r="AW832">
            <v>2875.0950000000012</v>
          </cell>
          <cell r="AX832">
            <v>3054.3600000000006</v>
          </cell>
          <cell r="AY832">
            <v>2764.6109999999971</v>
          </cell>
          <cell r="AZ832">
            <v>2769.0749999999971</v>
          </cell>
          <cell r="BA832">
            <v>2440.9499999999971</v>
          </cell>
          <cell r="BB832">
            <v>1978.9470000000001</v>
          </cell>
          <cell r="BC832">
            <v>1332.9600000000009</v>
          </cell>
          <cell r="BD832">
            <v>1028.2700000000004</v>
          </cell>
          <cell r="BE832">
            <v>25414.28899999999</v>
          </cell>
          <cell r="BF832">
            <v>1227.5380000000005</v>
          </cell>
          <cell r="BG832">
            <v>1422.8849999999984</v>
          </cell>
          <cell r="BH832">
            <v>2139.6200000000026</v>
          </cell>
          <cell r="BI832">
            <v>2471.2799999999988</v>
          </cell>
          <cell r="BJ832">
            <v>2860.6180000000022</v>
          </cell>
          <cell r="BK832">
            <v>3039.0899999999965</v>
          </cell>
          <cell r="BL832">
            <v>2750.7540000000008</v>
          </cell>
          <cell r="BM832">
            <v>2755.2799999999988</v>
          </cell>
          <cell r="BN832">
            <v>2428.7100000000064</v>
          </cell>
          <cell r="BO832">
            <v>1969.0889999999999</v>
          </cell>
          <cell r="BP832">
            <v>1326.2700000000004</v>
          </cell>
          <cell r="BQ832">
            <v>1023.1549999999988</v>
          </cell>
          <cell r="BR832">
            <v>25233.183920000214</v>
          </cell>
          <cell r="BS832">
            <v>1221.3999999999942</v>
          </cell>
          <cell r="BT832">
            <v>1361.7549200000067</v>
          </cell>
          <cell r="BU832">
            <v>2128.9249999999884</v>
          </cell>
          <cell r="BV832">
            <v>2458.890000000014</v>
          </cell>
          <cell r="BW832">
            <v>2846.3890000000247</v>
          </cell>
          <cell r="BX832">
            <v>3023.9099999999744</v>
          </cell>
          <cell r="BY832">
            <v>2737.0520000000251</v>
          </cell>
          <cell r="BZ832">
            <v>2741.5160000000033</v>
          </cell>
          <cell r="CA832">
            <v>2416.5900000000256</v>
          </cell>
          <cell r="CB832">
            <v>1959.1380000000063</v>
          </cell>
          <cell r="CC832">
            <v>1319.609999999986</v>
          </cell>
          <cell r="CD832">
            <v>1018.0090000000055</v>
          </cell>
          <cell r="CE832">
            <v>25111.324190000072</v>
          </cell>
          <cell r="CF832">
            <v>1215.2619999999879</v>
          </cell>
          <cell r="CG832">
            <v>1360.127999999997</v>
          </cell>
          <cell r="CH832">
            <v>2118.2299999999814</v>
          </cell>
          <cell r="CI832">
            <v>2446.5900000000256</v>
          </cell>
          <cell r="CJ832">
            <v>2832.0979999999981</v>
          </cell>
          <cell r="CK832">
            <v>3008.820000000007</v>
          </cell>
          <cell r="CL832">
            <v>2723.3499999999767</v>
          </cell>
          <cell r="CM832">
            <v>2727.7829999999958</v>
          </cell>
          <cell r="CN832">
            <v>2403.724189999979</v>
          </cell>
          <cell r="CO832">
            <v>1949.4040000000095</v>
          </cell>
          <cell r="CP832">
            <v>1313.0100000000093</v>
          </cell>
          <cell r="CQ832">
            <v>1012.9250000000029</v>
          </cell>
          <cell r="CR832">
            <v>24986.608000000007</v>
          </cell>
          <cell r="CS832">
            <v>1209.2170000000042</v>
          </cell>
          <cell r="CT832">
            <v>1353.2960000000021</v>
          </cell>
          <cell r="CU832">
            <v>2107.6589999999851</v>
          </cell>
          <cell r="CV832">
            <v>2434.3800000000047</v>
          </cell>
          <cell r="CW832">
            <v>2817.9930000000168</v>
          </cell>
          <cell r="CX832">
            <v>2993.7600000000093</v>
          </cell>
          <cell r="CY832">
            <v>2709.74099999998</v>
          </cell>
          <cell r="CZ832">
            <v>2714.1429999999818</v>
          </cell>
          <cell r="DA832">
            <v>2392.5300000000279</v>
          </cell>
          <cell r="DB832">
            <v>1939.6080000000075</v>
          </cell>
          <cell r="DC832">
            <v>1306.4400000000023</v>
          </cell>
          <cell r="DD832">
            <v>1007.8410000000003</v>
          </cell>
          <cell r="DE832">
            <v>24909.632000000216</v>
          </cell>
          <cell r="DF832">
            <v>1203.0789999999979</v>
          </cell>
          <cell r="DG832">
            <v>1394.609999999986</v>
          </cell>
          <cell r="DH832">
            <v>2097.1500000000233</v>
          </cell>
          <cell r="DI832">
            <v>2422.140000000014</v>
          </cell>
          <cell r="DJ832">
            <v>2803.8879999999772</v>
          </cell>
          <cell r="DK832">
            <v>2978.789999999979</v>
          </cell>
          <cell r="DL832">
            <v>2696.2249999999767</v>
          </cell>
          <cell r="DM832">
            <v>2700.5960000000196</v>
          </cell>
          <cell r="DN832">
            <v>2380.5599999999977</v>
          </cell>
          <cell r="DO832">
            <v>1929.9049999999988</v>
          </cell>
          <cell r="DP832">
            <v>1299.8699999999953</v>
          </cell>
          <cell r="DQ832">
            <v>1002.8190000000031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989.34702000000004</v>
          </cell>
          <cell r="G834">
            <v>1146.8287800000001</v>
          </cell>
          <cell r="H834">
            <v>1724.53682</v>
          </cell>
          <cell r="I834">
            <v>1991.8191000000002</v>
          </cell>
          <cell r="J834">
            <v>2305.7579900000001</v>
          </cell>
          <cell r="K834">
            <v>2449.5135</v>
          </cell>
          <cell r="L834">
            <v>2217.1286800000003</v>
          </cell>
          <cell r="M834">
            <v>2220.7776899999999</v>
          </cell>
          <cell r="N834">
            <v>1957.5252000000003</v>
          </cell>
          <cell r="O834">
            <v>1587.0499600000001</v>
          </cell>
          <cell r="P834">
            <v>1068.9174</v>
          </cell>
          <cell r="Q834">
            <v>824.65177000000006</v>
          </cell>
          <cell r="R834">
            <v>20599.434399999998</v>
          </cell>
          <cell r="S834">
            <v>996.88560000000007</v>
          </cell>
          <cell r="T834">
            <v>1115.6544000000001</v>
          </cell>
          <cell r="U834">
            <v>1737.5871999999999</v>
          </cell>
          <cell r="V834">
            <v>2006.9279999999999</v>
          </cell>
          <cell r="W834">
            <v>2323.1648</v>
          </cell>
          <cell r="X834">
            <v>2468.1360000000004</v>
          </cell>
          <cell r="Y834">
            <v>2233.9344000000001</v>
          </cell>
          <cell r="Z834">
            <v>2237.6295999999998</v>
          </cell>
          <cell r="AA834">
            <v>1972.4639999999999</v>
          </cell>
          <cell r="AB834">
            <v>1599.0792000000001</v>
          </cell>
          <cell r="AC834">
            <v>1077.0719999999999</v>
          </cell>
          <cell r="AD834">
            <v>830.89920000000006</v>
          </cell>
          <cell r="AE834">
            <v>21265.248229999997</v>
          </cell>
          <cell r="AF834">
            <v>1029.0970800000005</v>
          </cell>
          <cell r="AG834">
            <v>1151.7511600000003</v>
          </cell>
          <cell r="AH834">
            <v>1793.7412199999999</v>
          </cell>
          <cell r="AI834">
            <v>2071.8044999999993</v>
          </cell>
          <cell r="AJ834">
            <v>2398.2933000000012</v>
          </cell>
          <cell r="AK834">
            <v>2547.8924999999999</v>
          </cell>
          <cell r="AL834">
            <v>2306.102710000001</v>
          </cell>
          <cell r="AM834">
            <v>2309.9364800000021</v>
          </cell>
          <cell r="AN834">
            <v>2036.1477000000004</v>
          </cell>
          <cell r="AO834">
            <v>1650.7596100000001</v>
          </cell>
          <cell r="AP834">
            <v>1111.9095000000007</v>
          </cell>
          <cell r="AQ834">
            <v>857.81246999999985</v>
          </cell>
          <cell r="AR834">
            <v>21413.844480000029</v>
          </cell>
          <cell r="AS834">
            <v>1036.3138799999997</v>
          </cell>
          <cell r="AT834">
            <v>1159.7711999999992</v>
          </cell>
          <cell r="AU834">
            <v>1806.3166799999999</v>
          </cell>
          <cell r="AV834">
            <v>2086.2576000000008</v>
          </cell>
          <cell r="AW834">
            <v>2415.0798000000032</v>
          </cell>
          <cell r="AX834">
            <v>2565.6623999999938</v>
          </cell>
          <cell r="AY834">
            <v>2322.2732400000023</v>
          </cell>
          <cell r="AZ834">
            <v>2326.023000000001</v>
          </cell>
          <cell r="BA834">
            <v>2050.3979999999974</v>
          </cell>
          <cell r="BB834">
            <v>1662.3154799999975</v>
          </cell>
          <cell r="BC834">
            <v>1119.6864000000005</v>
          </cell>
          <cell r="BD834">
            <v>863.7468000000008</v>
          </cell>
          <cell r="BE834">
            <v>21856.28853999998</v>
          </cell>
          <cell r="BF834">
            <v>1055.6826800000017</v>
          </cell>
          <cell r="BG834">
            <v>1223.681099999998</v>
          </cell>
          <cell r="BH834">
            <v>1840.0732000000062</v>
          </cell>
          <cell r="BI834">
            <v>2125.3007999999973</v>
          </cell>
          <cell r="BJ834">
            <v>2460.1314800000036</v>
          </cell>
          <cell r="BK834">
            <v>2613.6173999999883</v>
          </cell>
          <cell r="BL834">
            <v>2365.6484400000045</v>
          </cell>
          <cell r="BM834">
            <v>2369.5408000000025</v>
          </cell>
          <cell r="BN834">
            <v>2088.690600000009</v>
          </cell>
          <cell r="BO834">
            <v>1693.4165399999983</v>
          </cell>
          <cell r="BP834">
            <v>1140.5921999999991</v>
          </cell>
          <cell r="BQ834">
            <v>879.91330000000016</v>
          </cell>
          <cell r="BR834">
            <v>22205.2018496003</v>
          </cell>
          <cell r="BS834">
            <v>1074.8319999999949</v>
          </cell>
          <cell r="BT834">
            <v>1198.3443295999896</v>
          </cell>
          <cell r="BU834">
            <v>1873.4539999999979</v>
          </cell>
          <cell r="BV834">
            <v>2163.8232000000426</v>
          </cell>
          <cell r="BW834">
            <v>2504.8223200000357</v>
          </cell>
          <cell r="BX834">
            <v>2661.0407999999588</v>
          </cell>
          <cell r="BY834">
            <v>2408.6057600000058</v>
          </cell>
          <cell r="BZ834">
            <v>2412.5340800000122</v>
          </cell>
          <cell r="CA834">
            <v>2126.5991999999969</v>
          </cell>
          <cell r="CB834">
            <v>1724.0414400000009</v>
          </cell>
          <cell r="CC834">
            <v>1161.2567999999737</v>
          </cell>
          <cell r="CD834">
            <v>895.84792000001471</v>
          </cell>
          <cell r="CE834">
            <v>22600.191770999692</v>
          </cell>
          <cell r="CF834">
            <v>1093.7357999999804</v>
          </cell>
          <cell r="CG834">
            <v>1224.1152000000002</v>
          </cell>
          <cell r="CH834">
            <v>1906.4070000000065</v>
          </cell>
          <cell r="CI834">
            <v>2201.9310000000405</v>
          </cell>
          <cell r="CJ834">
            <v>2548.8881999999867</v>
          </cell>
          <cell r="CK834">
            <v>2707.9379999999655</v>
          </cell>
          <cell r="CL834">
            <v>2451.015000000014</v>
          </cell>
          <cell r="CM834">
            <v>2455.0047000000486</v>
          </cell>
          <cell r="CN834">
            <v>2163.351771000016</v>
          </cell>
          <cell r="CO834">
            <v>1754.4636000000173</v>
          </cell>
          <cell r="CP834">
            <v>1181.7090000000026</v>
          </cell>
          <cell r="CQ834">
            <v>911.63250000000698</v>
          </cell>
          <cell r="CR834">
            <v>22987.679359999951</v>
          </cell>
          <cell r="CS834">
            <v>1112.4796399999905</v>
          </cell>
          <cell r="CT834">
            <v>1245.0323199999984</v>
          </cell>
          <cell r="CU834">
            <v>1939.0462799999805</v>
          </cell>
          <cell r="CV834">
            <v>2239.6295999999857</v>
          </cell>
          <cell r="CW834">
            <v>2592.5535600000294</v>
          </cell>
          <cell r="CX834">
            <v>2754.2592000000295</v>
          </cell>
          <cell r="CY834">
            <v>2492.961719999963</v>
          </cell>
          <cell r="CZ834">
            <v>2497.0115600000136</v>
          </cell>
          <cell r="DA834">
            <v>2201.1276000000071</v>
          </cell>
          <cell r="DB834">
            <v>1784.4393600000185</v>
          </cell>
          <cell r="DC834">
            <v>1201.9247999999789</v>
          </cell>
          <cell r="DD834">
            <v>927.21371999999974</v>
          </cell>
          <cell r="DE834">
            <v>23165.957760000136</v>
          </cell>
          <cell r="DF834">
            <v>1118.8634700000111</v>
          </cell>
          <cell r="DG834">
            <v>1296.9872999999789</v>
          </cell>
          <cell r="DH834">
            <v>1950.3495000000112</v>
          </cell>
          <cell r="DI834">
            <v>2252.5901999999769</v>
          </cell>
          <cell r="DJ834">
            <v>2607.6158399999258</v>
          </cell>
          <cell r="DK834">
            <v>2770.2746999999508</v>
          </cell>
          <cell r="DL834">
            <v>2507.489249999926</v>
          </cell>
          <cell r="DM834">
            <v>2511.5542799999821</v>
          </cell>
          <cell r="DN834">
            <v>2213.9207999999635</v>
          </cell>
          <cell r="DO834">
            <v>1794.8116500000178</v>
          </cell>
          <cell r="DP834">
            <v>1208.879099999991</v>
          </cell>
          <cell r="DQ834">
            <v>932.62166999999317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1.5383656099999712</v>
          </cell>
          <cell r="I844">
            <v>1.7811538999999925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2.7427789999999845</v>
          </cell>
          <cell r="S844">
            <v>0</v>
          </cell>
          <cell r="T844">
            <v>0</v>
          </cell>
          <cell r="U844">
            <v>2.7427789999999845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5.6925525000001471</v>
          </cell>
          <cell r="AF844">
            <v>0</v>
          </cell>
          <cell r="AG844">
            <v>0</v>
          </cell>
          <cell r="AH844">
            <v>5.0022484999999506</v>
          </cell>
          <cell r="AI844">
            <v>0.6903040000000118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4.7223916999998892</v>
          </cell>
          <cell r="AS844">
            <v>0</v>
          </cell>
          <cell r="AT844">
            <v>0.14809999999999945</v>
          </cell>
          <cell r="AU844">
            <v>4.5742917000000034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4.5023415000000568</v>
          </cell>
          <cell r="BF844">
            <v>0</v>
          </cell>
          <cell r="BG844">
            <v>0.14724999999999966</v>
          </cell>
          <cell r="BH844">
            <v>4.3550915000000714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34.62135059999855</v>
          </cell>
          <cell r="BS844">
            <v>0</v>
          </cell>
          <cell r="BT844">
            <v>0.73096399999997175</v>
          </cell>
          <cell r="BU844">
            <v>19.607598999999027</v>
          </cell>
          <cell r="BV844">
            <v>14.041531599999871</v>
          </cell>
          <cell r="BW844">
            <v>0.24125599999999991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26.843457860000854</v>
          </cell>
          <cell r="CF844">
            <v>0</v>
          </cell>
          <cell r="CG844">
            <v>0.14590700000000112</v>
          </cell>
          <cell r="CH844">
            <v>17.371809259999281</v>
          </cell>
          <cell r="CI844">
            <v>9.3257416000001285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20.126820690000386</v>
          </cell>
          <cell r="CS844">
            <v>0</v>
          </cell>
          <cell r="CT844">
            <v>0.29572999999999183</v>
          </cell>
          <cell r="CU844">
            <v>12.707846199999949</v>
          </cell>
          <cell r="CV844">
            <v>7.1232444899999336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23.113506379999308</v>
          </cell>
          <cell r="DF844">
            <v>0</v>
          </cell>
          <cell r="DG844">
            <v>0.14444699999999955</v>
          </cell>
          <cell r="DH844">
            <v>14.941770880000149</v>
          </cell>
          <cell r="DI844">
            <v>7.1149675000000343</v>
          </cell>
          <cell r="DJ844">
            <v>0.9123209999999915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3.5802816728136122E-2</v>
          </cell>
          <cell r="G845">
            <v>-5.3681502554248084E-3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0.24594615702744349</v>
          </cell>
          <cell r="M845">
            <v>0.47969397947603198</v>
          </cell>
          <cell r="N845">
            <v>0.19960150080182615</v>
          </cell>
          <cell r="O845">
            <v>-5.4996129895137358E-3</v>
          </cell>
          <cell r="P845">
            <v>5.5588143513045196E-2</v>
          </cell>
          <cell r="Q845">
            <v>5.689405217491128E-2</v>
          </cell>
          <cell r="R845">
            <v>0</v>
          </cell>
          <cell r="S845">
            <v>5.2408435831061695E-2</v>
          </cell>
          <cell r="T845">
            <v>4.206216549139441E-3</v>
          </cell>
          <cell r="U845">
            <v>0</v>
          </cell>
          <cell r="V845">
            <v>0</v>
          </cell>
          <cell r="W845">
            <v>0</v>
          </cell>
          <cell r="X845">
            <v>-9.3150518408720018E-3</v>
          </cell>
          <cell r="Y845">
            <v>0.2284983101800826</v>
          </cell>
          <cell r="Z845">
            <v>0.28885883269727231</v>
          </cell>
          <cell r="AA845">
            <v>9.1198500632330592E-2</v>
          </cell>
          <cell r="AB845">
            <v>-9.7658178977226839E-3</v>
          </cell>
          <cell r="AC845">
            <v>6.3048360143866944E-3</v>
          </cell>
          <cell r="AD845">
            <v>1.2403694042895097E-2</v>
          </cell>
          <cell r="AE845">
            <v>0</v>
          </cell>
          <cell r="AF845">
            <v>4.7367605377701238E-2</v>
          </cell>
          <cell r="AG845">
            <v>-4.3248572758578518E-3</v>
          </cell>
          <cell r="AH845">
            <v>0</v>
          </cell>
          <cell r="AI845">
            <v>0</v>
          </cell>
          <cell r="AJ845">
            <v>2.9295647529302471E-2</v>
          </cell>
          <cell r="AK845">
            <v>8.522619058189207E-2</v>
          </cell>
          <cell r="AL845">
            <v>9.8039618234523118E-2</v>
          </cell>
          <cell r="AM845">
            <v>0.24918854276084801</v>
          </cell>
          <cell r="AN845">
            <v>5.1696390008245885E-2</v>
          </cell>
          <cell r="AO845">
            <v>3.8795938744996761E-2</v>
          </cell>
          <cell r="AP845">
            <v>2.6870748327297633E-2</v>
          </cell>
          <cell r="AQ845">
            <v>1.8603562644432969E-2</v>
          </cell>
          <cell r="AR845">
            <v>-2.2799398873319943E-3</v>
          </cell>
          <cell r="AS845">
            <v>4.0244491674069849E-2</v>
          </cell>
          <cell r="AT845">
            <v>-4.2468089627689665E-4</v>
          </cell>
          <cell r="AU845">
            <v>0</v>
          </cell>
          <cell r="AV845">
            <v>0</v>
          </cell>
          <cell r="AW845">
            <v>0</v>
          </cell>
          <cell r="AX845">
            <v>9.5164990334911437E-2</v>
          </cell>
          <cell r="AY845">
            <v>0.13779943150928631</v>
          </cell>
          <cell r="AZ845">
            <v>0.39091012873501541</v>
          </cell>
          <cell r="BA845">
            <v>8.6457343598183911E-2</v>
          </cell>
          <cell r="BB845">
            <v>4.7608308378315201E-3</v>
          </cell>
          <cell r="BC845">
            <v>1.6232023041581556E-2</v>
          </cell>
          <cell r="BD845">
            <v>1.0534787541676138E-2</v>
          </cell>
          <cell r="BE845">
            <v>-1.6536823175156146E-3</v>
          </cell>
          <cell r="BF845">
            <v>4.7767450935790379E-2</v>
          </cell>
          <cell r="BG845">
            <v>-1.0584152774413269E-3</v>
          </cell>
          <cell r="BH845">
            <v>0</v>
          </cell>
          <cell r="BI845">
            <v>-4.9181330389693301E-2</v>
          </cell>
          <cell r="BJ845">
            <v>3.8630012320766127E-2</v>
          </cell>
          <cell r="BK845">
            <v>0.2008458005099385</v>
          </cell>
          <cell r="BL845">
            <v>0.17229916415273294</v>
          </cell>
          <cell r="BM845">
            <v>0.48034455871555792</v>
          </cell>
          <cell r="BN845">
            <v>7.2978703548059798E-2</v>
          </cell>
          <cell r="BO845">
            <v>1.4811140762439834E-2</v>
          </cell>
          <cell r="BP845">
            <v>2.0914346131448269E-2</v>
          </cell>
          <cell r="BQ845">
            <v>9.7862716395340499E-3</v>
          </cell>
          <cell r="BR845">
            <v>4.4229233841271753E-2</v>
          </cell>
          <cell r="BS845">
            <v>2.7400436454392718E-2</v>
          </cell>
          <cell r="BT845">
            <v>2.0479553902568171E-2</v>
          </cell>
          <cell r="BU845">
            <v>2.5975506645128377E-2</v>
          </cell>
          <cell r="BV845">
            <v>8.5836242729762091E-2</v>
          </cell>
          <cell r="BW845">
            <v>0.25706635102134712</v>
          </cell>
          <cell r="BX845">
            <v>0.15841516275381906</v>
          </cell>
          <cell r="BY845">
            <v>5.6781312353848534E-4</v>
          </cell>
          <cell r="BZ845">
            <v>0.21190685490927308</v>
          </cell>
          <cell r="CA845">
            <v>8.9581480336477171E-2</v>
          </cell>
          <cell r="CB845">
            <v>0.18761817852514895</v>
          </cell>
          <cell r="CC845">
            <v>2.1568315147469264E-2</v>
          </cell>
          <cell r="CD845">
            <v>7.2249919380880101E-3</v>
          </cell>
          <cell r="CE845">
            <v>2.0752939920774649E-2</v>
          </cell>
          <cell r="CF845">
            <v>9.4266914833852411E-2</v>
          </cell>
          <cell r="CG845">
            <v>2.6171975512006895E-2</v>
          </cell>
          <cell r="CH845">
            <v>6.2983148293831448E-3</v>
          </cell>
          <cell r="CI845">
            <v>8.5791868674885308E-2</v>
          </cell>
          <cell r="CJ845">
            <v>0.2536596430349789</v>
          </cell>
          <cell r="CK845">
            <v>0.24401845653180487</v>
          </cell>
          <cell r="CL845">
            <v>0.13199617393564722</v>
          </cell>
          <cell r="CM845">
            <v>0.13948029294681419</v>
          </cell>
          <cell r="CN845">
            <v>2.0822307887620184E-2</v>
          </cell>
          <cell r="CO845">
            <v>0.11358905036951583</v>
          </cell>
          <cell r="CP845">
            <v>6.5317886231383682E-2</v>
          </cell>
          <cell r="CQ845">
            <v>9.0020686475895673E-3</v>
          </cell>
          <cell r="CR845">
            <v>2.8062367121130194E-2</v>
          </cell>
          <cell r="CS845">
            <v>7.1315757887049358E-2</v>
          </cell>
          <cell r="CT845">
            <v>5.5688829576620691E-2</v>
          </cell>
          <cell r="CU845">
            <v>9.2106111031036164E-3</v>
          </cell>
          <cell r="CV845">
            <v>0.10307067269932091</v>
          </cell>
          <cell r="CW845">
            <v>0.19229172596410393</v>
          </cell>
          <cell r="CX845">
            <v>0.12913993357530984</v>
          </cell>
          <cell r="CY845">
            <v>0.12876796670991553</v>
          </cell>
          <cell r="CZ845">
            <v>0.25236616165939552</v>
          </cell>
          <cell r="DA845">
            <v>5.2811217609914252E-2</v>
          </cell>
          <cell r="DB845">
            <v>0.18018243750549345</v>
          </cell>
          <cell r="DC845">
            <v>5.7888580841591875E-4</v>
          </cell>
          <cell r="DD845">
            <v>5.3940856056442499E-3</v>
          </cell>
          <cell r="DE845">
            <v>6.3028669305289498E-3</v>
          </cell>
          <cell r="DF845">
            <v>7.3295891682107595E-2</v>
          </cell>
          <cell r="DG845">
            <v>3.9705039129096065E-2</v>
          </cell>
          <cell r="DH845">
            <v>-1.1918567232100941E-2</v>
          </cell>
          <cell r="DI845">
            <v>6.7107601674443629E-2</v>
          </cell>
          <cell r="DJ845">
            <v>0.21432521977979491</v>
          </cell>
          <cell r="DK845">
            <v>0.19338210284021784</v>
          </cell>
          <cell r="DL845">
            <v>0.13879244572289906</v>
          </cell>
          <cell r="DM845">
            <v>0.22583998564196861</v>
          </cell>
          <cell r="DN845">
            <v>6.417296590154109E-2</v>
          </cell>
          <cell r="DO845">
            <v>9.9865319979148381E-2</v>
          </cell>
          <cell r="DP845">
            <v>1.5259724091642113E-2</v>
          </cell>
          <cell r="DQ845">
            <v>1.0887774004530115E-2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1.0911086492023969</v>
          </cell>
          <cell r="AS846">
            <v>0</v>
          </cell>
          <cell r="AT846">
            <v>1.0911086492023969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1.0133249482020119</v>
          </cell>
          <cell r="BF846">
            <v>0</v>
          </cell>
          <cell r="BG846">
            <v>1.0133249482020119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705.17250941515522</v>
          </cell>
          <cell r="BS846">
            <v>0</v>
          </cell>
          <cell r="BT846">
            <v>19.800464214780732</v>
          </cell>
          <cell r="BU846">
            <v>278.21882923399244</v>
          </cell>
          <cell r="BV846">
            <v>388.31851340551657</v>
          </cell>
          <cell r="BW846">
            <v>18.834702560855703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249.69295996820802</v>
          </cell>
          <cell r="CF846">
            <v>0</v>
          </cell>
          <cell r="CG846">
            <v>3.1504148383244228</v>
          </cell>
          <cell r="CH846">
            <v>74.388966026710477</v>
          </cell>
          <cell r="CI846">
            <v>172.15357910317198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302.91187216516118</v>
          </cell>
          <cell r="CS846">
            <v>0</v>
          </cell>
          <cell r="CT846">
            <v>20.965425178584155</v>
          </cell>
          <cell r="CU846">
            <v>104.38456500799293</v>
          </cell>
          <cell r="CV846">
            <v>177.56188197859046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189.63033465990884</v>
          </cell>
          <cell r="DF846">
            <v>0</v>
          </cell>
          <cell r="DG846">
            <v>3.7071126359324467</v>
          </cell>
          <cell r="DH846">
            <v>-9.9339904764165112</v>
          </cell>
          <cell r="DI846">
            <v>115.69578702255785</v>
          </cell>
          <cell r="DJ846">
            <v>80.161425477841476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-0.88870399999998995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-0.88870399999998995</v>
          </cell>
          <cell r="AR848">
            <v>-0.88417409999999563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-0.88417409999999563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-22.317144139999982</v>
          </cell>
          <cell r="BS848">
            <v>0</v>
          </cell>
          <cell r="BT848">
            <v>0</v>
          </cell>
          <cell r="BU848">
            <v>-4.4202291999999943</v>
          </cell>
          <cell r="BV848">
            <v>-5.143634239999983</v>
          </cell>
          <cell r="BW848">
            <v>-1.5980715000000032</v>
          </cell>
          <cell r="BX848">
            <v>-6.1056535999999824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-0.72758000000004586</v>
          </cell>
          <cell r="CD848">
            <v>-4.3219755999998597</v>
          </cell>
          <cell r="CE848">
            <v>-19.32920809999996</v>
          </cell>
          <cell r="CF848">
            <v>0</v>
          </cell>
          <cell r="CG848">
            <v>0</v>
          </cell>
          <cell r="CH848">
            <v>-4.8696104999999079</v>
          </cell>
          <cell r="CI848">
            <v>-5.3177004000000352</v>
          </cell>
          <cell r="CJ848">
            <v>-2.2934988999999746</v>
          </cell>
          <cell r="CK848">
            <v>-5.7709610999999086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-0.58089899999998806</v>
          </cell>
          <cell r="CQ848">
            <v>-0.49653819999998916</v>
          </cell>
          <cell r="CR848">
            <v>-22.292907060000289</v>
          </cell>
          <cell r="CS848">
            <v>0</v>
          </cell>
          <cell r="CT848">
            <v>-9.5512499999999889E-2</v>
          </cell>
          <cell r="CU848">
            <v>-5.8959650599999804</v>
          </cell>
          <cell r="CV848">
            <v>-0.61156099999999469</v>
          </cell>
          <cell r="CW848">
            <v>-3.6002470999999332</v>
          </cell>
          <cell r="CX848">
            <v>-10.231555999999728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-0.3356550000000027</v>
          </cell>
          <cell r="DD848">
            <v>-1.5224103999999841</v>
          </cell>
          <cell r="DE848">
            <v>-22.339177439998821</v>
          </cell>
          <cell r="DF848">
            <v>0</v>
          </cell>
          <cell r="DG848">
            <v>-0.86277919999997721</v>
          </cell>
          <cell r="DH848">
            <v>-5.2046629999999823</v>
          </cell>
          <cell r="DI848">
            <v>-6.8870426999997107</v>
          </cell>
          <cell r="DJ848">
            <v>-4.290881200000058</v>
          </cell>
          <cell r="DK848">
            <v>-3.8717236400000274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-0.1818230000000014</v>
          </cell>
          <cell r="DQ848">
            <v>-1.0402646999999945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1.6415302449296121E-2</v>
          </cell>
          <cell r="G849">
            <v>2.9041994916454428E-2</v>
          </cell>
          <cell r="H849">
            <v>3.372238472360678E-2</v>
          </cell>
          <cell r="I849">
            <v>3.2438148383562293E-4</v>
          </cell>
          <cell r="J849">
            <v>-2.3748408288426504E-4</v>
          </cell>
          <cell r="K849">
            <v>-1.5353160997015891E-3</v>
          </cell>
          <cell r="L849">
            <v>6.3489180374784127E-2</v>
          </cell>
          <cell r="M849">
            <v>9.9158307719619643E-2</v>
          </cell>
          <cell r="N849">
            <v>1.9442796563630793E-2</v>
          </cell>
          <cell r="O849">
            <v>5.6290247262367643E-2</v>
          </cell>
          <cell r="P849">
            <v>1.4935486548274923E-2</v>
          </cell>
          <cell r="Q849">
            <v>3.8138837393592695E-2</v>
          </cell>
          <cell r="R849">
            <v>2.8684390905471702E-2</v>
          </cell>
          <cell r="S849">
            <v>1.5012575417479468E-2</v>
          </cell>
          <cell r="T849">
            <v>1.8843119184815293E-2</v>
          </cell>
          <cell r="U849">
            <v>2.1020542876549086E-2</v>
          </cell>
          <cell r="V849">
            <v>0</v>
          </cell>
          <cell r="W849">
            <v>1.8431481043919007E-3</v>
          </cell>
          <cell r="X849">
            <v>1.9628654263783574E-3</v>
          </cell>
          <cell r="Y849">
            <v>4.8632085635432531E-2</v>
          </cell>
          <cell r="Z849">
            <v>7.2736541042971226E-2</v>
          </cell>
          <cell r="AA849">
            <v>7.0990899399781426E-2</v>
          </cell>
          <cell r="AB849">
            <v>4.0314450964970661E-2</v>
          </cell>
          <cell r="AC849">
            <v>2.7170542976371337E-2</v>
          </cell>
          <cell r="AD849">
            <v>2.5685919836515581E-2</v>
          </cell>
          <cell r="AE849">
            <v>-1.5281987484847548E-3</v>
          </cell>
          <cell r="AF849">
            <v>3.3753802106453179E-3</v>
          </cell>
          <cell r="AG849">
            <v>-3.8132099826398758E-2</v>
          </cell>
          <cell r="AH849">
            <v>-4.9986786251505322E-2</v>
          </cell>
          <cell r="AI849">
            <v>-4.6495248015578028E-2</v>
          </cell>
          <cell r="AJ849">
            <v>-4.0035335600354216E-2</v>
          </cell>
          <cell r="AK849">
            <v>-2.6916092874323283E-2</v>
          </cell>
          <cell r="AL849">
            <v>4.9764557306666291E-3</v>
          </cell>
          <cell r="AM849">
            <v>-1.548827332562297E-2</v>
          </cell>
          <cell r="AN849">
            <v>3.2833522179721797E-2</v>
          </cell>
          <cell r="AO849">
            <v>7.0446300516238125E-3</v>
          </cell>
          <cell r="AP849">
            <v>8.7073556423895582E-3</v>
          </cell>
          <cell r="AQ849">
            <v>-1.5281987484847548E-3</v>
          </cell>
          <cell r="AR849">
            <v>4.2600634590463926E-3</v>
          </cell>
          <cell r="AS849">
            <v>6.2281487575148731E-3</v>
          </cell>
          <cell r="AT849">
            <v>-3.0752735617415539E-2</v>
          </cell>
          <cell r="AU849">
            <v>-3.7709600581621316E-3</v>
          </cell>
          <cell r="AV849">
            <v>-6.7988805030854138E-2</v>
          </cell>
          <cell r="AW849">
            <v>-4.443643297572919E-2</v>
          </cell>
          <cell r="AX849">
            <v>-2.8950073174378588E-2</v>
          </cell>
          <cell r="AY849">
            <v>6.2534155826128313E-3</v>
          </cell>
          <cell r="AZ849">
            <v>-2.0933261091784061E-2</v>
          </cell>
          <cell r="BA849">
            <v>6.6259939821293301E-2</v>
          </cell>
          <cell r="BB849">
            <v>3.9954403237842939E-3</v>
          </cell>
          <cell r="BC849">
            <v>8.3105186092424788E-3</v>
          </cell>
          <cell r="BD849">
            <v>4.2600634590463926E-3</v>
          </cell>
          <cell r="BE849">
            <v>-1.22881666820156E-2</v>
          </cell>
          <cell r="BF849">
            <v>4.1765113018605859E-3</v>
          </cell>
          <cell r="BG849">
            <v>-3.0246106799246775E-2</v>
          </cell>
          <cell r="BH849">
            <v>-5.9159784588661779E-2</v>
          </cell>
          <cell r="BI849">
            <v>-5.5219153248284414E-2</v>
          </cell>
          <cell r="BJ849">
            <v>-4.3977584097930844E-2</v>
          </cell>
          <cell r="BK849">
            <v>-2.4072042721261511E-2</v>
          </cell>
          <cell r="BL849">
            <v>2.7837578221294734E-3</v>
          </cell>
          <cell r="BM849">
            <v>-3.8630343271236711E-2</v>
          </cell>
          <cell r="BN849">
            <v>6.5957954068679214E-2</v>
          </cell>
          <cell r="BO849">
            <v>1.0589313702311642E-3</v>
          </cell>
          <cell r="BP849">
            <v>2.7780044593594511E-2</v>
          </cell>
          <cell r="BQ849">
            <v>2.0898153859185697E-3</v>
          </cell>
          <cell r="BR849">
            <v>-7.1131571180735875E-3</v>
          </cell>
          <cell r="BS849">
            <v>5.8764693929447276E-4</v>
          </cell>
          <cell r="BT849">
            <v>-1.3793717689814855E-2</v>
          </cell>
          <cell r="BU849">
            <v>-3.9257760914544804E-2</v>
          </cell>
          <cell r="BV849">
            <v>-2.7741729648504077E-2</v>
          </cell>
          <cell r="BW849">
            <v>-2.5410678135656894E-2</v>
          </cell>
          <cell r="BX849">
            <v>-1.0790760573470948E-2</v>
          </cell>
          <cell r="BY849">
            <v>1.3997423809897214E-3</v>
          </cell>
          <cell r="BZ849">
            <v>-9.8966661062718231E-3</v>
          </cell>
          <cell r="CA849">
            <v>8.8436304295242962E-3</v>
          </cell>
          <cell r="CB849">
            <v>5.5963856637148979E-3</v>
          </cell>
          <cell r="CC849">
            <v>1.2310631095616031E-2</v>
          </cell>
          <cell r="CD849">
            <v>3.4058293569856346E-3</v>
          </cell>
          <cell r="CE849">
            <v>-1.4791450154824304E-2</v>
          </cell>
          <cell r="CF849">
            <v>1.1719451273748405E-3</v>
          </cell>
          <cell r="CG849">
            <v>-1.5470591759203955E-2</v>
          </cell>
          <cell r="CH849">
            <v>-3.483888901737231E-2</v>
          </cell>
          <cell r="CI849">
            <v>-4.6816401415114228E-2</v>
          </cell>
          <cell r="CJ849">
            <v>-2.4589305282034957E-2</v>
          </cell>
          <cell r="CK849">
            <v>-1.333386117759261E-2</v>
          </cell>
          <cell r="CL849">
            <v>2.6201197405342214E-3</v>
          </cell>
          <cell r="CM849">
            <v>-1.2585426212794459E-3</v>
          </cell>
          <cell r="CN849">
            <v>1.3694430435180038E-2</v>
          </cell>
          <cell r="CO849">
            <v>1.1935357311330108E-3</v>
          </cell>
          <cell r="CP849">
            <v>1.6083508407326974E-2</v>
          </cell>
          <cell r="CQ849">
            <v>6.1907973640416003E-3</v>
          </cell>
          <cell r="CR849">
            <v>-2.3629633616668144E-2</v>
          </cell>
          <cell r="CS849">
            <v>9.3037438471128553E-3</v>
          </cell>
          <cell r="CT849">
            <v>-3.155516489335497E-2</v>
          </cell>
          <cell r="CU849">
            <v>-4.2340314188912487E-2</v>
          </cell>
          <cell r="CV849">
            <v>-7.247422388897462E-2</v>
          </cell>
          <cell r="CW849">
            <v>-2.4806894787232636E-2</v>
          </cell>
          <cell r="CX849">
            <v>-1.1593750674464331E-2</v>
          </cell>
          <cell r="CY849">
            <v>3.336022292302232E-3</v>
          </cell>
          <cell r="CZ849">
            <v>-1.0562764699599825E-2</v>
          </cell>
          <cell r="DA849">
            <v>1.8550705541414914E-2</v>
          </cell>
          <cell r="DB849">
            <v>4.2362773417394806E-3</v>
          </cell>
          <cell r="DC849">
            <v>1.1308987199974752E-2</v>
          </cell>
          <cell r="DD849">
            <v>2.5278981222811581E-3</v>
          </cell>
          <cell r="DE849">
            <v>-2.6110318540929711E-2</v>
          </cell>
          <cell r="DF849">
            <v>4.4835603607964458E-3</v>
          </cell>
          <cell r="DG849">
            <v>-2.4936266908383686E-2</v>
          </cell>
          <cell r="DH849">
            <v>-2.1694122055130549E-2</v>
          </cell>
          <cell r="DI849">
            <v>-3.6809143921267662E-2</v>
          </cell>
          <cell r="DJ849">
            <v>-4.1275640360744603E-2</v>
          </cell>
          <cell r="DK849">
            <v>-2.0164540859838098E-2</v>
          </cell>
          <cell r="DL849">
            <v>3.6395611697770391E-3</v>
          </cell>
          <cell r="DM849">
            <v>-2.0683526583816558E-2</v>
          </cell>
          <cell r="DN849">
            <v>1.2002039573545176E-2</v>
          </cell>
          <cell r="DO849">
            <v>9.9149137693146372E-3</v>
          </cell>
          <cell r="DP849">
            <v>1.8245476322185539E-2</v>
          </cell>
          <cell r="DQ849">
            <v>6.7479083516062133E-3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-20.508779294431406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-20.508779294431406</v>
          </cell>
          <cell r="AR850">
            <v>-18.219984100348938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-18.219984100348938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-573.69723885921121</v>
          </cell>
          <cell r="BS850">
            <v>0</v>
          </cell>
          <cell r="BT850">
            <v>0</v>
          </cell>
          <cell r="BU850">
            <v>-184.06463404839451</v>
          </cell>
          <cell r="BV850">
            <v>-122.14002399405581</v>
          </cell>
          <cell r="BW850">
            <v>-29.753697352279687</v>
          </cell>
          <cell r="BX850">
            <v>-107.74155121449076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-20.152461535708426</v>
          </cell>
          <cell r="CD850">
            <v>-109.84487071427429</v>
          </cell>
          <cell r="CE850">
            <v>-453.11361971197766</v>
          </cell>
          <cell r="CF850">
            <v>0</v>
          </cell>
          <cell r="CG850">
            <v>0</v>
          </cell>
          <cell r="CH850">
            <v>-177.10453356609651</v>
          </cell>
          <cell r="CI850">
            <v>-114.91993633996572</v>
          </cell>
          <cell r="CJ850">
            <v>-35.984222342089652</v>
          </cell>
          <cell r="CK850">
            <v>-97.863552866165264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-15.253264282478995</v>
          </cell>
          <cell r="CQ850">
            <v>-11.988110315191534</v>
          </cell>
          <cell r="CR850">
            <v>-630.05570037799771</v>
          </cell>
          <cell r="CS850">
            <v>0</v>
          </cell>
          <cell r="CT850">
            <v>-3.2975569493684418</v>
          </cell>
          <cell r="CU850">
            <v>-279.76242051152803</v>
          </cell>
          <cell r="CV850">
            <v>-35.389295552647127</v>
          </cell>
          <cell r="CW850">
            <v>-70.152396404297178</v>
          </cell>
          <cell r="CX850">
            <v>-190.45462499350833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-9.2056491213652407</v>
          </cell>
          <cell r="DD850">
            <v>-41.793756845253483</v>
          </cell>
          <cell r="DE850">
            <v>-604.7158416263992</v>
          </cell>
          <cell r="DF850">
            <v>0</v>
          </cell>
          <cell r="DG850">
            <v>-30.678254317627761</v>
          </cell>
          <cell r="DH850">
            <v>-169.87240618089709</v>
          </cell>
          <cell r="DI850">
            <v>-217.54121191285958</v>
          </cell>
          <cell r="DJ850">
            <v>-76.609414140721128</v>
          </cell>
          <cell r="DK850">
            <v>-77.999474465184903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-4.5773406559596879</v>
          </cell>
          <cell r="DQ850">
            <v>-27.43773995316451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-20.508779294431406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-20.508779294431406</v>
          </cell>
          <cell r="AR851">
            <v>-17.128875451146087</v>
          </cell>
          <cell r="AS851">
            <v>0</v>
          </cell>
          <cell r="AT851">
            <v>1.0911086492023969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-18.219984100348938</v>
          </cell>
          <cell r="BE851">
            <v>1.0133249482020119</v>
          </cell>
          <cell r="BF851">
            <v>0</v>
          </cell>
          <cell r="BG851">
            <v>1.0133249482020119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131.47527055593673</v>
          </cell>
          <cell r="BS851">
            <v>0</v>
          </cell>
          <cell r="BT851">
            <v>19.800464214780732</v>
          </cell>
          <cell r="BU851">
            <v>94.154195185605204</v>
          </cell>
          <cell r="BV851">
            <v>266.17848941146804</v>
          </cell>
          <cell r="BW851">
            <v>-10.918994791423756</v>
          </cell>
          <cell r="BX851">
            <v>-107.74155121449076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-20.152461535708426</v>
          </cell>
          <cell r="CD851">
            <v>-109.84487071427429</v>
          </cell>
          <cell r="CE851">
            <v>-203.42065974377329</v>
          </cell>
          <cell r="CF851">
            <v>0</v>
          </cell>
          <cell r="CG851">
            <v>3.1504148383244228</v>
          </cell>
          <cell r="CH851">
            <v>-102.71556753938785</v>
          </cell>
          <cell r="CI851">
            <v>57.233642763203534</v>
          </cell>
          <cell r="CJ851">
            <v>-35.984222342089652</v>
          </cell>
          <cell r="CK851">
            <v>-97.863552866165264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-15.253264282478995</v>
          </cell>
          <cell r="CQ851">
            <v>-11.988110315191534</v>
          </cell>
          <cell r="CR851">
            <v>-327.14382821286563</v>
          </cell>
          <cell r="CS851">
            <v>0</v>
          </cell>
          <cell r="CT851">
            <v>17.667868229215856</v>
          </cell>
          <cell r="CU851">
            <v>-175.37785550353874</v>
          </cell>
          <cell r="CV851">
            <v>142.17258642594606</v>
          </cell>
          <cell r="CW851">
            <v>-70.152396404297178</v>
          </cell>
          <cell r="CX851">
            <v>-190.45462499350833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-9.2056491213652407</v>
          </cell>
          <cell r="DD851">
            <v>-41.793756845253483</v>
          </cell>
          <cell r="DE851">
            <v>-415.08550696651218</v>
          </cell>
          <cell r="DF851">
            <v>0</v>
          </cell>
          <cell r="DG851">
            <v>-26.971141681695372</v>
          </cell>
          <cell r="DH851">
            <v>-179.80639665730996</v>
          </cell>
          <cell r="DI851">
            <v>-101.84542489029991</v>
          </cell>
          <cell r="DJ851">
            <v>3.5520113371203479</v>
          </cell>
          <cell r="DK851">
            <v>-77.999474465184903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-4.5773406559596879</v>
          </cell>
          <cell r="DQ851">
            <v>-27.43773995316451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989.34701999998651</v>
          </cell>
          <cell r="G860">
            <v>1146.8287799999816</v>
          </cell>
          <cell r="H860">
            <v>1724.5368199999793</v>
          </cell>
          <cell r="I860">
            <v>1991.8191000000224</v>
          </cell>
          <cell r="J860">
            <v>2305.7579900000128</v>
          </cell>
          <cell r="K860">
            <v>2449.5135000000009</v>
          </cell>
          <cell r="L860">
            <v>2217.1286800000235</v>
          </cell>
          <cell r="M860">
            <v>2220.7776900000172</v>
          </cell>
          <cell r="N860">
            <v>1957.5251999999746</v>
          </cell>
          <cell r="O860">
            <v>1587.0499599999748</v>
          </cell>
          <cell r="P860">
            <v>1068.9173999999766</v>
          </cell>
          <cell r="Q860">
            <v>824.65176999999676</v>
          </cell>
          <cell r="R860">
            <v>20599.434399999678</v>
          </cell>
          <cell r="S860">
            <v>996.88560000003781</v>
          </cell>
          <cell r="T860">
            <v>1115.6543999999994</v>
          </cell>
          <cell r="U860">
            <v>1737.587200000009</v>
          </cell>
          <cell r="V860">
            <v>2006.9280000000144</v>
          </cell>
          <cell r="W860">
            <v>2323.1648000000278</v>
          </cell>
          <cell r="X860">
            <v>2468.1359999999986</v>
          </cell>
          <cell r="Y860">
            <v>2233.9344000000274</v>
          </cell>
          <cell r="Z860">
            <v>2237.6295999999857</v>
          </cell>
          <cell r="AA860">
            <v>1972.4639999999781</v>
          </cell>
          <cell r="AB860">
            <v>1599.0791999999783</v>
          </cell>
          <cell r="AC860">
            <v>1077.0719999999856</v>
          </cell>
          <cell r="AD860">
            <v>830.89919999998529</v>
          </cell>
          <cell r="AE860">
            <v>21244.739450705238</v>
          </cell>
          <cell r="AF860">
            <v>1029.0970799999777</v>
          </cell>
          <cell r="AG860">
            <v>1151.7511600000435</v>
          </cell>
          <cell r="AH860">
            <v>1793.7412200000836</v>
          </cell>
          <cell r="AI860">
            <v>2071.8044999999693</v>
          </cell>
          <cell r="AJ860">
            <v>2398.2933000000194</v>
          </cell>
          <cell r="AK860">
            <v>2547.8925000000163</v>
          </cell>
          <cell r="AL860">
            <v>2306.1027100000065</v>
          </cell>
          <cell r="AM860">
            <v>2309.9364799999748</v>
          </cell>
          <cell r="AN860">
            <v>2036.1476999999722</v>
          </cell>
          <cell r="AO860">
            <v>1650.75960999995</v>
          </cell>
          <cell r="AP860">
            <v>1111.9095000000088</v>
          </cell>
          <cell r="AQ860">
            <v>837.3036907055648</v>
          </cell>
          <cell r="AR860">
            <v>21396.715604549274</v>
          </cell>
          <cell r="AS860">
            <v>1036.3138800000306</v>
          </cell>
          <cell r="AT860">
            <v>1160.8623086492298</v>
          </cell>
          <cell r="AU860">
            <v>1806.3166799999308</v>
          </cell>
          <cell r="AV860">
            <v>2086.2576000000117</v>
          </cell>
          <cell r="AW860">
            <v>2415.0798000000068</v>
          </cell>
          <cell r="AX860">
            <v>2565.662399999972</v>
          </cell>
          <cell r="AY860">
            <v>2322.2732400000095</v>
          </cell>
          <cell r="AZ860">
            <v>2326.0229999999865</v>
          </cell>
          <cell r="BA860">
            <v>2050.3979999999865</v>
          </cell>
          <cell r="BB860">
            <v>1662.3154799999902</v>
          </cell>
          <cell r="BC860">
            <v>1119.686400000006</v>
          </cell>
          <cell r="BD860">
            <v>845.52681589953136</v>
          </cell>
          <cell r="BE860">
            <v>21857.301864949055</v>
          </cell>
          <cell r="BF860">
            <v>1055.682679999969</v>
          </cell>
          <cell r="BG860">
            <v>1224.6944249483058</v>
          </cell>
          <cell r="BH860">
            <v>1840.0732000001008</v>
          </cell>
          <cell r="BI860">
            <v>2125.3007999999681</v>
          </cell>
          <cell r="BJ860">
            <v>2460.1314799999818</v>
          </cell>
          <cell r="BK860">
            <v>2613.6173999999883</v>
          </cell>
          <cell r="BL860">
            <v>2365.6484399999608</v>
          </cell>
          <cell r="BM860">
            <v>2369.5407999999588</v>
          </cell>
          <cell r="BN860">
            <v>2088.6905999999726</v>
          </cell>
          <cell r="BO860">
            <v>1693.4165400000056</v>
          </cell>
          <cell r="BP860">
            <v>1140.5921999999555</v>
          </cell>
          <cell r="BQ860">
            <v>879.91330000001471</v>
          </cell>
          <cell r="BR860">
            <v>22336.677120156586</v>
          </cell>
          <cell r="BS860">
            <v>1074.8320000000531</v>
          </cell>
          <cell r="BT860">
            <v>1218.1447938147467</v>
          </cell>
          <cell r="BU860">
            <v>1967.6081951856613</v>
          </cell>
          <cell r="BV860">
            <v>2430.0016894115834</v>
          </cell>
          <cell r="BW860">
            <v>2493.9033252085792</v>
          </cell>
          <cell r="BX860">
            <v>2553.299248785479</v>
          </cell>
          <cell r="BY860">
            <v>2408.6057599999476</v>
          </cell>
          <cell r="BZ860">
            <v>2412.5340800001286</v>
          </cell>
          <cell r="CA860">
            <v>2126.5991999999387</v>
          </cell>
          <cell r="CB860">
            <v>1724.0414399999427</v>
          </cell>
          <cell r="CC860">
            <v>1141.1043384643272</v>
          </cell>
          <cell r="CD860">
            <v>786.00304928573314</v>
          </cell>
          <cell r="CE860">
            <v>22396.771111255512</v>
          </cell>
          <cell r="CF860">
            <v>1093.7357999999076</v>
          </cell>
          <cell r="CG860">
            <v>1227.265614838223</v>
          </cell>
          <cell r="CH860">
            <v>1803.6914324606769</v>
          </cell>
          <cell r="CI860">
            <v>2259.1646427632077</v>
          </cell>
          <cell r="CJ860">
            <v>2512.9039776579011</v>
          </cell>
          <cell r="CK860">
            <v>2610.0744471339276</v>
          </cell>
          <cell r="CL860">
            <v>2451.0150000001304</v>
          </cell>
          <cell r="CM860">
            <v>2455.0047000000486</v>
          </cell>
          <cell r="CN860">
            <v>2163.3517710000742</v>
          </cell>
          <cell r="CO860">
            <v>1754.4635999999009</v>
          </cell>
          <cell r="CP860">
            <v>1166.4557357175509</v>
          </cell>
          <cell r="CQ860">
            <v>899.64438968477771</v>
          </cell>
          <cell r="CR860">
            <v>22660.535531787202</v>
          </cell>
          <cell r="CS860">
            <v>1112.4796399999177</v>
          </cell>
          <cell r="CT860">
            <v>1262.7001882292097</v>
          </cell>
          <cell r="CU860">
            <v>1763.6684244964272</v>
          </cell>
          <cell r="CV860">
            <v>2381.8021864260081</v>
          </cell>
          <cell r="CW860">
            <v>2522.4011635957286</v>
          </cell>
          <cell r="CX860">
            <v>2563.8045750064775</v>
          </cell>
          <cell r="CY860">
            <v>2492.9617199999047</v>
          </cell>
          <cell r="CZ860">
            <v>2497.0115600000136</v>
          </cell>
          <cell r="DA860">
            <v>2201.1276000000071</v>
          </cell>
          <cell r="DB860">
            <v>1784.4393599999603</v>
          </cell>
          <cell r="DC860">
            <v>1192.7191508786054</v>
          </cell>
          <cell r="DD860">
            <v>885.41996315470897</v>
          </cell>
          <cell r="DE860">
            <v>22750.872253034264</v>
          </cell>
          <cell r="DF860">
            <v>1118.863469999982</v>
          </cell>
          <cell r="DG860">
            <v>1270.0161583181471</v>
          </cell>
          <cell r="DH860">
            <v>1770.543103342643</v>
          </cell>
          <cell r="DI860">
            <v>2150.7447751096915</v>
          </cell>
          <cell r="DJ860">
            <v>2611.1678513372317</v>
          </cell>
          <cell r="DK860">
            <v>2692.2752255348023</v>
          </cell>
          <cell r="DL860">
            <v>2507.4892499999842</v>
          </cell>
          <cell r="DM860">
            <v>2511.5542799999239</v>
          </cell>
          <cell r="DN860">
            <v>2213.9207999999635</v>
          </cell>
          <cell r="DO860">
            <v>1794.8116500000469</v>
          </cell>
          <cell r="DP860">
            <v>1204.30175934406</v>
          </cell>
          <cell r="DQ860">
            <v>905.1839300468564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-0.02</v>
          </cell>
          <cell r="H901">
            <v>-0.01</v>
          </cell>
          <cell r="I901">
            <v>-0.02</v>
          </cell>
          <cell r="J901">
            <v>-0.01</v>
          </cell>
          <cell r="K901">
            <v>-0.01</v>
          </cell>
          <cell r="L901">
            <v>-0.01</v>
          </cell>
          <cell r="M901">
            <v>0.01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-0.01</v>
          </cell>
          <cell r="S901">
            <v>0</v>
          </cell>
          <cell r="T901">
            <v>-0.03</v>
          </cell>
          <cell r="U901">
            <v>-0.01</v>
          </cell>
          <cell r="V901">
            <v>-0.04</v>
          </cell>
          <cell r="W901">
            <v>-0.01</v>
          </cell>
          <cell r="X901">
            <v>-0.01</v>
          </cell>
          <cell r="Y901">
            <v>0</v>
          </cell>
          <cell r="Z901">
            <v>0.01</v>
          </cell>
          <cell r="AA901">
            <v>0</v>
          </cell>
          <cell r="AB901">
            <v>0</v>
          </cell>
          <cell r="AC901">
            <v>0</v>
          </cell>
          <cell r="AD901">
            <v>-0.01</v>
          </cell>
          <cell r="AE901">
            <v>-0.01</v>
          </cell>
          <cell r="AF901">
            <v>0</v>
          </cell>
          <cell r="AG901">
            <v>-0.04</v>
          </cell>
          <cell r="AH901">
            <v>-0.02</v>
          </cell>
          <cell r="AI901">
            <v>-0.02</v>
          </cell>
          <cell r="AJ901">
            <v>0</v>
          </cell>
          <cell r="AK901">
            <v>-0.01</v>
          </cell>
          <cell r="AL901">
            <v>0</v>
          </cell>
          <cell r="AM901">
            <v>0.02</v>
          </cell>
          <cell r="AN901">
            <v>0</v>
          </cell>
          <cell r="AO901">
            <v>0</v>
          </cell>
          <cell r="AP901">
            <v>-0.01</v>
          </cell>
          <cell r="AQ901">
            <v>-0.01</v>
          </cell>
          <cell r="AR901">
            <v>0</v>
          </cell>
          <cell r="AS901">
            <v>-0.01</v>
          </cell>
          <cell r="AT901">
            <v>-0.03</v>
          </cell>
          <cell r="AU901">
            <v>0</v>
          </cell>
          <cell r="AV901">
            <v>-0.02</v>
          </cell>
          <cell r="AW901">
            <v>-0.01</v>
          </cell>
          <cell r="AX901">
            <v>-0.01</v>
          </cell>
          <cell r="AY901">
            <v>0</v>
          </cell>
          <cell r="AZ901">
            <v>0.02</v>
          </cell>
          <cell r="BA901">
            <v>0</v>
          </cell>
          <cell r="BB901">
            <v>0</v>
          </cell>
          <cell r="BC901">
            <v>0</v>
          </cell>
          <cell r="BD901">
            <v>-0.01</v>
          </cell>
          <cell r="BE901">
            <v>-0.01</v>
          </cell>
          <cell r="BF901">
            <v>0</v>
          </cell>
          <cell r="BG901">
            <v>-0.02</v>
          </cell>
          <cell r="BH901">
            <v>-0.05</v>
          </cell>
          <cell r="BI901">
            <v>-0.02</v>
          </cell>
          <cell r="BJ901">
            <v>-0.01</v>
          </cell>
          <cell r="BK901">
            <v>-0.01</v>
          </cell>
          <cell r="BL901">
            <v>0</v>
          </cell>
          <cell r="BM901">
            <v>0.02</v>
          </cell>
          <cell r="BN901">
            <v>0</v>
          </cell>
          <cell r="BO901">
            <v>0</v>
          </cell>
          <cell r="BP901">
            <v>-0.01</v>
          </cell>
          <cell r="BQ901">
            <v>-0.01</v>
          </cell>
          <cell r="BR901">
            <v>-0.01</v>
          </cell>
          <cell r="BS901">
            <v>0</v>
          </cell>
          <cell r="BT901">
            <v>-0.01</v>
          </cell>
          <cell r="BU901">
            <v>-0.03</v>
          </cell>
          <cell r="BV901">
            <v>-0.04</v>
          </cell>
          <cell r="BW901">
            <v>0</v>
          </cell>
          <cell r="BX901">
            <v>-0.01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-0.01</v>
          </cell>
          <cell r="CF901">
            <v>0</v>
          </cell>
          <cell r="CG901">
            <v>-0.01</v>
          </cell>
          <cell r="CH901">
            <v>-0.1</v>
          </cell>
          <cell r="CI901">
            <v>-0.05</v>
          </cell>
          <cell r="CJ901">
            <v>0</v>
          </cell>
          <cell r="CK901">
            <v>0.01</v>
          </cell>
          <cell r="CL901">
            <v>0</v>
          </cell>
          <cell r="CM901">
            <v>0.01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-0.02</v>
          </cell>
          <cell r="CS901">
            <v>0</v>
          </cell>
          <cell r="CT901">
            <v>-0.01</v>
          </cell>
          <cell r="CU901">
            <v>-0.09</v>
          </cell>
          <cell r="CV901">
            <v>-0.17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-0.01</v>
          </cell>
          <cell r="DD901">
            <v>-0.01</v>
          </cell>
          <cell r="DE901">
            <v>0</v>
          </cell>
          <cell r="DF901">
            <v>0</v>
          </cell>
          <cell r="DG901">
            <v>0</v>
          </cell>
          <cell r="DH901">
            <v>-7.0000000000000007E-2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-0.01</v>
          </cell>
          <cell r="DQ901">
            <v>-0.01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-0.03</v>
          </cell>
          <cell r="J902">
            <v>-0.01</v>
          </cell>
          <cell r="K902">
            <v>-0.01</v>
          </cell>
          <cell r="L902">
            <v>-0.01</v>
          </cell>
          <cell r="M902">
            <v>0</v>
          </cell>
          <cell r="N902">
            <v>-0.01</v>
          </cell>
          <cell r="O902">
            <v>-0.02</v>
          </cell>
          <cell r="P902">
            <v>0</v>
          </cell>
          <cell r="Q902">
            <v>-0.02</v>
          </cell>
          <cell r="R902">
            <v>-0.01</v>
          </cell>
          <cell r="S902">
            <v>-0.01</v>
          </cell>
          <cell r="T902">
            <v>-0.01</v>
          </cell>
          <cell r="U902">
            <v>0</v>
          </cell>
          <cell r="V902">
            <v>-0.01</v>
          </cell>
          <cell r="W902">
            <v>-0.01</v>
          </cell>
          <cell r="X902">
            <v>-0.02</v>
          </cell>
          <cell r="Y902">
            <v>-0.02</v>
          </cell>
          <cell r="Z902">
            <v>0</v>
          </cell>
          <cell r="AA902">
            <v>-0.01</v>
          </cell>
          <cell r="AB902">
            <v>-0.02</v>
          </cell>
          <cell r="AC902">
            <v>0</v>
          </cell>
          <cell r="AD902">
            <v>0</v>
          </cell>
          <cell r="AE902">
            <v>-0.01</v>
          </cell>
          <cell r="AF902">
            <v>0</v>
          </cell>
          <cell r="AG902">
            <v>-0.02</v>
          </cell>
          <cell r="AH902">
            <v>0</v>
          </cell>
          <cell r="AI902">
            <v>-0.01</v>
          </cell>
          <cell r="AJ902">
            <v>0</v>
          </cell>
          <cell r="AK902">
            <v>-0.01</v>
          </cell>
          <cell r="AL902">
            <v>0</v>
          </cell>
          <cell r="AM902">
            <v>-0.01</v>
          </cell>
          <cell r="AN902">
            <v>-0.1</v>
          </cell>
          <cell r="AO902">
            <v>-0.02</v>
          </cell>
          <cell r="AP902">
            <v>0</v>
          </cell>
          <cell r="AQ902">
            <v>0</v>
          </cell>
          <cell r="AR902">
            <v>-0.01</v>
          </cell>
          <cell r="AS902">
            <v>-0.01</v>
          </cell>
          <cell r="AT902">
            <v>-0.01</v>
          </cell>
          <cell r="AU902">
            <v>0</v>
          </cell>
          <cell r="AV902">
            <v>-0.04</v>
          </cell>
          <cell r="AW902">
            <v>0</v>
          </cell>
          <cell r="AX902">
            <v>-0.01</v>
          </cell>
          <cell r="AY902">
            <v>0</v>
          </cell>
          <cell r="AZ902">
            <v>-0.01</v>
          </cell>
          <cell r="BA902">
            <v>0.05</v>
          </cell>
          <cell r="BB902">
            <v>-0.03</v>
          </cell>
          <cell r="BC902">
            <v>-0.01</v>
          </cell>
          <cell r="BD902">
            <v>0</v>
          </cell>
          <cell r="BE902">
            <v>-0.01</v>
          </cell>
          <cell r="BF902">
            <v>-0.01</v>
          </cell>
          <cell r="BG902">
            <v>-0.03</v>
          </cell>
          <cell r="BH902">
            <v>0</v>
          </cell>
          <cell r="BI902">
            <v>0.02</v>
          </cell>
          <cell r="BJ902">
            <v>0</v>
          </cell>
          <cell r="BK902">
            <v>0</v>
          </cell>
          <cell r="BL902">
            <v>0</v>
          </cell>
          <cell r="BM902">
            <v>-0.02</v>
          </cell>
          <cell r="BN902">
            <v>-0.02</v>
          </cell>
          <cell r="BO902">
            <v>0</v>
          </cell>
          <cell r="BP902">
            <v>0</v>
          </cell>
          <cell r="BQ902">
            <v>0</v>
          </cell>
          <cell r="BR902">
            <v>-0.01</v>
          </cell>
          <cell r="BS902">
            <v>-0.02</v>
          </cell>
          <cell r="BT902">
            <v>-0.02</v>
          </cell>
          <cell r="BU902">
            <v>-0.06</v>
          </cell>
          <cell r="BV902">
            <v>-0.03</v>
          </cell>
          <cell r="BW902">
            <v>-0.01</v>
          </cell>
          <cell r="BX902">
            <v>0</v>
          </cell>
          <cell r="BY902">
            <v>-0.08</v>
          </cell>
          <cell r="BZ902">
            <v>0</v>
          </cell>
          <cell r="CA902">
            <v>0.04</v>
          </cell>
          <cell r="CB902">
            <v>0</v>
          </cell>
          <cell r="CC902">
            <v>0</v>
          </cell>
          <cell r="CD902">
            <v>-0.01</v>
          </cell>
          <cell r="CE902">
            <v>-0.01</v>
          </cell>
          <cell r="CF902">
            <v>0</v>
          </cell>
          <cell r="CG902">
            <v>-0.02</v>
          </cell>
          <cell r="CH902">
            <v>-0.05</v>
          </cell>
          <cell r="CI902">
            <v>-0.04</v>
          </cell>
          <cell r="CJ902">
            <v>-0.03</v>
          </cell>
          <cell r="CK902">
            <v>0</v>
          </cell>
          <cell r="CL902">
            <v>0</v>
          </cell>
          <cell r="CM902">
            <v>0.01</v>
          </cell>
          <cell r="CN902">
            <v>0.05</v>
          </cell>
          <cell r="CO902">
            <v>-0.03</v>
          </cell>
          <cell r="CP902">
            <v>0.01</v>
          </cell>
          <cell r="CQ902">
            <v>0</v>
          </cell>
          <cell r="CR902">
            <v>-0.01</v>
          </cell>
          <cell r="CS902">
            <v>0</v>
          </cell>
          <cell r="CT902">
            <v>-0.02</v>
          </cell>
          <cell r="CU902">
            <v>-0.04</v>
          </cell>
          <cell r="CV902">
            <v>-0.05</v>
          </cell>
          <cell r="CW902">
            <v>-0.03</v>
          </cell>
          <cell r="CX902">
            <v>0</v>
          </cell>
          <cell r="CY902">
            <v>0</v>
          </cell>
          <cell r="CZ902">
            <v>0.01</v>
          </cell>
          <cell r="DA902">
            <v>0</v>
          </cell>
          <cell r="DB902">
            <v>-0.03</v>
          </cell>
          <cell r="DC902">
            <v>0</v>
          </cell>
          <cell r="DD902">
            <v>0</v>
          </cell>
          <cell r="DE902">
            <v>-0.01</v>
          </cell>
          <cell r="DF902">
            <v>0</v>
          </cell>
          <cell r="DG902">
            <v>-0.02</v>
          </cell>
          <cell r="DH902">
            <v>-0.02</v>
          </cell>
          <cell r="DI902">
            <v>-0.08</v>
          </cell>
          <cell r="DJ902">
            <v>-0.01</v>
          </cell>
          <cell r="DK902">
            <v>-0.01</v>
          </cell>
          <cell r="DL902">
            <v>0</v>
          </cell>
          <cell r="DM902">
            <v>-0.01</v>
          </cell>
          <cell r="DN902">
            <v>0.04</v>
          </cell>
          <cell r="DO902">
            <v>-0.03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-0.01</v>
          </cell>
          <cell r="I903">
            <v>-0.01</v>
          </cell>
          <cell r="J903">
            <v>-0.02</v>
          </cell>
          <cell r="K903">
            <v>0</v>
          </cell>
          <cell r="L903">
            <v>-0.02</v>
          </cell>
          <cell r="M903">
            <v>-0.01</v>
          </cell>
          <cell r="N903">
            <v>0</v>
          </cell>
          <cell r="O903">
            <v>0</v>
          </cell>
          <cell r="P903">
            <v>0</v>
          </cell>
          <cell r="Q903">
            <v>-0.02</v>
          </cell>
          <cell r="R903">
            <v>-0.01</v>
          </cell>
          <cell r="S903">
            <v>0</v>
          </cell>
          <cell r="T903">
            <v>-0.01</v>
          </cell>
          <cell r="U903">
            <v>0</v>
          </cell>
          <cell r="V903">
            <v>-0.05</v>
          </cell>
          <cell r="W903">
            <v>0.02</v>
          </cell>
          <cell r="X903">
            <v>-0.01</v>
          </cell>
          <cell r="Y903">
            <v>-0.03</v>
          </cell>
          <cell r="Z903">
            <v>-0.02</v>
          </cell>
          <cell r="AA903">
            <v>0</v>
          </cell>
          <cell r="AB903">
            <v>0</v>
          </cell>
          <cell r="AC903">
            <v>0</v>
          </cell>
          <cell r="AD903">
            <v>-0.01</v>
          </cell>
          <cell r="AE903">
            <v>0.04</v>
          </cell>
          <cell r="AF903">
            <v>0.02</v>
          </cell>
          <cell r="AG903">
            <v>7.0000000000000007E-2</v>
          </cell>
          <cell r="AH903">
            <v>0.04</v>
          </cell>
          <cell r="AI903">
            <v>7.0000000000000007E-2</v>
          </cell>
          <cell r="AJ903">
            <v>0</v>
          </cell>
          <cell r="AK903">
            <v>0.03</v>
          </cell>
          <cell r="AL903">
            <v>0</v>
          </cell>
          <cell r="AM903">
            <v>0.01</v>
          </cell>
          <cell r="AN903">
            <v>0.03</v>
          </cell>
          <cell r="AO903">
            <v>0.03</v>
          </cell>
          <cell r="AP903">
            <v>0.04</v>
          </cell>
          <cell r="AQ903">
            <v>0.03</v>
          </cell>
          <cell r="AR903">
            <v>0.04</v>
          </cell>
          <cell r="AS903">
            <v>0.02</v>
          </cell>
          <cell r="AT903">
            <v>0.06</v>
          </cell>
          <cell r="AU903">
            <v>0.01</v>
          </cell>
          <cell r="AV903">
            <v>0.04</v>
          </cell>
          <cell r="AW903">
            <v>0.01</v>
          </cell>
          <cell r="AX903">
            <v>0.03</v>
          </cell>
          <cell r="AY903">
            <v>0</v>
          </cell>
          <cell r="AZ903">
            <v>0</v>
          </cell>
          <cell r="BA903">
            <v>0.03</v>
          </cell>
          <cell r="BB903">
            <v>0.03</v>
          </cell>
          <cell r="BC903">
            <v>0.04</v>
          </cell>
          <cell r="BD903">
            <v>0.03</v>
          </cell>
          <cell r="BE903">
            <v>0.05</v>
          </cell>
          <cell r="BF903">
            <v>0.03</v>
          </cell>
          <cell r="BG903">
            <v>7.0000000000000007E-2</v>
          </cell>
          <cell r="BH903">
            <v>7.0000000000000007E-2</v>
          </cell>
          <cell r="BI903">
            <v>0.06</v>
          </cell>
          <cell r="BJ903">
            <v>-0.02</v>
          </cell>
          <cell r="BK903">
            <v>0.03</v>
          </cell>
          <cell r="BL903">
            <v>0.01</v>
          </cell>
          <cell r="BM903">
            <v>0</v>
          </cell>
          <cell r="BN903">
            <v>0.03</v>
          </cell>
          <cell r="BO903">
            <v>0.03</v>
          </cell>
          <cell r="BP903">
            <v>0.04</v>
          </cell>
          <cell r="BQ903">
            <v>0.03</v>
          </cell>
          <cell r="BR903">
            <v>7.0000000000000007E-2</v>
          </cell>
          <cell r="BS903">
            <v>0.02</v>
          </cell>
          <cell r="BT903">
            <v>7.0000000000000007E-2</v>
          </cell>
          <cell r="BU903">
            <v>0.15</v>
          </cell>
          <cell r="BV903">
            <v>0.11</v>
          </cell>
          <cell r="BW903">
            <v>0</v>
          </cell>
          <cell r="BX903">
            <v>0.03</v>
          </cell>
          <cell r="BY903">
            <v>0</v>
          </cell>
          <cell r="BZ903">
            <v>0</v>
          </cell>
          <cell r="CA903">
            <v>0.03</v>
          </cell>
          <cell r="CB903">
            <v>0.04</v>
          </cell>
          <cell r="CC903">
            <v>0.04</v>
          </cell>
          <cell r="CD903">
            <v>0.03</v>
          </cell>
          <cell r="CE903">
            <v>0.06</v>
          </cell>
          <cell r="CF903">
            <v>0.05</v>
          </cell>
          <cell r="CG903">
            <v>0.08</v>
          </cell>
          <cell r="CH903">
            <v>0.12</v>
          </cell>
          <cell r="CI903">
            <v>0.15</v>
          </cell>
          <cell r="CJ903">
            <v>0.01</v>
          </cell>
          <cell r="CK903">
            <v>0.02</v>
          </cell>
          <cell r="CL903">
            <v>0.01</v>
          </cell>
          <cell r="CM903">
            <v>0.01</v>
          </cell>
          <cell r="CN903">
            <v>0.02</v>
          </cell>
          <cell r="CO903">
            <v>0.03</v>
          </cell>
          <cell r="CP903">
            <v>0.04</v>
          </cell>
          <cell r="CQ903">
            <v>0.03</v>
          </cell>
          <cell r="CR903">
            <v>0.05</v>
          </cell>
          <cell r="CS903">
            <v>0.03</v>
          </cell>
          <cell r="CT903">
            <v>7.0000000000000007E-2</v>
          </cell>
          <cell r="CU903">
            <v>0.11</v>
          </cell>
          <cell r="CV903">
            <v>0.12</v>
          </cell>
          <cell r="CW903">
            <v>0.02</v>
          </cell>
          <cell r="CX903">
            <v>0.01</v>
          </cell>
          <cell r="CY903">
            <v>0.01</v>
          </cell>
          <cell r="CZ903">
            <v>0.01</v>
          </cell>
          <cell r="DA903">
            <v>0.03</v>
          </cell>
          <cell r="DB903">
            <v>0.03</v>
          </cell>
          <cell r="DC903">
            <v>0.04</v>
          </cell>
          <cell r="DD903">
            <v>0.03</v>
          </cell>
          <cell r="DE903">
            <v>0.05</v>
          </cell>
          <cell r="DF903">
            <v>0.03</v>
          </cell>
          <cell r="DG903">
            <v>7.0000000000000007E-2</v>
          </cell>
          <cell r="DH903">
            <v>0.12</v>
          </cell>
          <cell r="DI903">
            <v>0.11</v>
          </cell>
          <cell r="DJ903">
            <v>0.01</v>
          </cell>
          <cell r="DK903">
            <v>0.02</v>
          </cell>
          <cell r="DL903">
            <v>0</v>
          </cell>
          <cell r="DM903">
            <v>0.01</v>
          </cell>
          <cell r="DN903">
            <v>0.03</v>
          </cell>
          <cell r="DO903">
            <v>0.03</v>
          </cell>
          <cell r="DP903">
            <v>0.05</v>
          </cell>
          <cell r="DQ903">
            <v>0.03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-0.01</v>
          </cell>
          <cell r="G904">
            <v>-0.02</v>
          </cell>
          <cell r="H904">
            <v>-0.01</v>
          </cell>
          <cell r="I904">
            <v>-0.01</v>
          </cell>
          <cell r="J904">
            <v>-0.01</v>
          </cell>
          <cell r="K904">
            <v>-0.01</v>
          </cell>
          <cell r="L904">
            <v>-0.01</v>
          </cell>
          <cell r="M904">
            <v>0</v>
          </cell>
          <cell r="N904">
            <v>-0.01</v>
          </cell>
          <cell r="O904">
            <v>-0.02</v>
          </cell>
          <cell r="P904">
            <v>0</v>
          </cell>
          <cell r="Q904">
            <v>0</v>
          </cell>
          <cell r="R904">
            <v>-0.01</v>
          </cell>
          <cell r="S904">
            <v>-0.01</v>
          </cell>
          <cell r="T904">
            <v>-0.01</v>
          </cell>
          <cell r="U904">
            <v>-0.03</v>
          </cell>
          <cell r="V904">
            <v>0</v>
          </cell>
          <cell r="W904">
            <v>-0.02</v>
          </cell>
          <cell r="X904">
            <v>0</v>
          </cell>
          <cell r="Y904">
            <v>-0.01</v>
          </cell>
          <cell r="Z904">
            <v>-0.01</v>
          </cell>
          <cell r="AA904">
            <v>-0.02</v>
          </cell>
          <cell r="AB904">
            <v>-0.03</v>
          </cell>
          <cell r="AC904">
            <v>0</v>
          </cell>
          <cell r="AD904">
            <v>0</v>
          </cell>
          <cell r="AE904">
            <v>-0.01</v>
          </cell>
          <cell r="AF904">
            <v>-0.01</v>
          </cell>
          <cell r="AG904">
            <v>-0.03</v>
          </cell>
          <cell r="AH904">
            <v>-0.01</v>
          </cell>
          <cell r="AI904">
            <v>-0.03</v>
          </cell>
          <cell r="AJ904">
            <v>-0.01</v>
          </cell>
          <cell r="AK904">
            <v>0</v>
          </cell>
          <cell r="AL904">
            <v>0</v>
          </cell>
          <cell r="AM904">
            <v>0</v>
          </cell>
          <cell r="AN904">
            <v>-0.02</v>
          </cell>
          <cell r="AO904">
            <v>-0.02</v>
          </cell>
          <cell r="AP904">
            <v>0</v>
          </cell>
          <cell r="AQ904">
            <v>0</v>
          </cell>
          <cell r="AR904">
            <v>-0.01</v>
          </cell>
          <cell r="AS904">
            <v>-0.01</v>
          </cell>
          <cell r="AT904">
            <v>0</v>
          </cell>
          <cell r="AU904">
            <v>-0.01</v>
          </cell>
          <cell r="AV904">
            <v>-0.04</v>
          </cell>
          <cell r="AW904">
            <v>-0.02</v>
          </cell>
          <cell r="AX904">
            <v>-0.01</v>
          </cell>
          <cell r="AY904">
            <v>0</v>
          </cell>
          <cell r="AZ904">
            <v>0</v>
          </cell>
          <cell r="BA904">
            <v>-0.02</v>
          </cell>
          <cell r="BB904">
            <v>-0.03</v>
          </cell>
          <cell r="BC904">
            <v>0</v>
          </cell>
          <cell r="BD904">
            <v>0</v>
          </cell>
          <cell r="BE904">
            <v>-0.01</v>
          </cell>
          <cell r="BF904">
            <v>0</v>
          </cell>
          <cell r="BG904">
            <v>-0.03</v>
          </cell>
          <cell r="BH904">
            <v>-0.01</v>
          </cell>
          <cell r="BI904">
            <v>-0.03</v>
          </cell>
          <cell r="BJ904">
            <v>-0.01</v>
          </cell>
          <cell r="BK904">
            <v>-0.01</v>
          </cell>
          <cell r="BL904">
            <v>0</v>
          </cell>
          <cell r="BM904">
            <v>-0.01</v>
          </cell>
          <cell r="BN904">
            <v>-0.02</v>
          </cell>
          <cell r="BO904">
            <v>-0.02</v>
          </cell>
          <cell r="BP904">
            <v>0</v>
          </cell>
          <cell r="BQ904">
            <v>0</v>
          </cell>
          <cell r="BR904">
            <v>-0.01</v>
          </cell>
          <cell r="BS904">
            <v>0</v>
          </cell>
          <cell r="BT904">
            <v>-0.02</v>
          </cell>
          <cell r="BU904">
            <v>-7.0000000000000007E-2</v>
          </cell>
          <cell r="BV904">
            <v>0.04</v>
          </cell>
          <cell r="BW904">
            <v>-0.02</v>
          </cell>
          <cell r="BX904">
            <v>0</v>
          </cell>
          <cell r="BY904">
            <v>-0.01</v>
          </cell>
          <cell r="BZ904">
            <v>0</v>
          </cell>
          <cell r="CA904">
            <v>-0.01</v>
          </cell>
          <cell r="CB904">
            <v>-0.01</v>
          </cell>
          <cell r="CC904">
            <v>0</v>
          </cell>
          <cell r="CD904">
            <v>0</v>
          </cell>
          <cell r="CE904">
            <v>-0.01</v>
          </cell>
          <cell r="CF904">
            <v>0</v>
          </cell>
          <cell r="CG904">
            <v>-0.03</v>
          </cell>
          <cell r="CH904">
            <v>-0.1</v>
          </cell>
          <cell r="CI904">
            <v>-0.05</v>
          </cell>
          <cell r="CJ904">
            <v>-0.01</v>
          </cell>
          <cell r="CK904">
            <v>0</v>
          </cell>
          <cell r="CL904">
            <v>0</v>
          </cell>
          <cell r="CM904">
            <v>0.01</v>
          </cell>
          <cell r="CN904">
            <v>-0.01</v>
          </cell>
          <cell r="CO904">
            <v>-0.02</v>
          </cell>
          <cell r="CP904">
            <v>0</v>
          </cell>
          <cell r="CQ904">
            <v>0</v>
          </cell>
          <cell r="CR904">
            <v>-0.01</v>
          </cell>
          <cell r="CS904">
            <v>0</v>
          </cell>
          <cell r="CT904">
            <v>-0.02</v>
          </cell>
          <cell r="CU904">
            <v>-0.06</v>
          </cell>
          <cell r="CV904">
            <v>-0.08</v>
          </cell>
          <cell r="CW904">
            <v>-0.01</v>
          </cell>
          <cell r="CX904">
            <v>-0.03</v>
          </cell>
          <cell r="CY904">
            <v>0</v>
          </cell>
          <cell r="CZ904">
            <v>0.03</v>
          </cell>
          <cell r="DA904">
            <v>-0.01</v>
          </cell>
          <cell r="DB904">
            <v>-0.01</v>
          </cell>
          <cell r="DC904">
            <v>0</v>
          </cell>
          <cell r="DD904">
            <v>0</v>
          </cell>
          <cell r="DE904">
            <v>-0.02</v>
          </cell>
          <cell r="DF904">
            <v>-0.01</v>
          </cell>
          <cell r="DG904">
            <v>-0.03</v>
          </cell>
          <cell r="DH904">
            <v>-0.12</v>
          </cell>
          <cell r="DI904">
            <v>-0.06</v>
          </cell>
          <cell r="DJ904">
            <v>-0.02</v>
          </cell>
          <cell r="DK904">
            <v>-0.01</v>
          </cell>
          <cell r="DL904">
            <v>0</v>
          </cell>
          <cell r="DM904">
            <v>0.01</v>
          </cell>
          <cell r="DN904">
            <v>-0.02</v>
          </cell>
          <cell r="DO904">
            <v>-0.02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0.01</v>
          </cell>
          <cell r="I905">
            <v>0</v>
          </cell>
          <cell r="J905">
            <v>0</v>
          </cell>
          <cell r="K905">
            <v>-0.02</v>
          </cell>
          <cell r="L905">
            <v>0</v>
          </cell>
          <cell r="M905">
            <v>-0.03</v>
          </cell>
          <cell r="N905">
            <v>-0.04</v>
          </cell>
          <cell r="O905">
            <v>0</v>
          </cell>
          <cell r="P905">
            <v>0</v>
          </cell>
          <cell r="Q905">
            <v>0</v>
          </cell>
          <cell r="R905">
            <v>-0.01</v>
          </cell>
          <cell r="S905">
            <v>0</v>
          </cell>
          <cell r="T905">
            <v>0</v>
          </cell>
          <cell r="U905">
            <v>0</v>
          </cell>
          <cell r="V905">
            <v>-0.04</v>
          </cell>
          <cell r="W905">
            <v>0</v>
          </cell>
          <cell r="X905">
            <v>0</v>
          </cell>
          <cell r="Y905">
            <v>-0.03</v>
          </cell>
          <cell r="Z905">
            <v>0</v>
          </cell>
          <cell r="AA905">
            <v>-0.03</v>
          </cell>
          <cell r="AB905">
            <v>-0.04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-0.01</v>
          </cell>
          <cell r="AH905">
            <v>0</v>
          </cell>
          <cell r="AI905">
            <v>0</v>
          </cell>
          <cell r="AJ905">
            <v>0</v>
          </cell>
          <cell r="AK905">
            <v>-0.02</v>
          </cell>
          <cell r="AL905">
            <v>-0.01</v>
          </cell>
          <cell r="AM905">
            <v>0</v>
          </cell>
          <cell r="AN905">
            <v>-0.02</v>
          </cell>
          <cell r="AO905">
            <v>-0.02</v>
          </cell>
          <cell r="AP905">
            <v>0</v>
          </cell>
          <cell r="AQ905">
            <v>0</v>
          </cell>
          <cell r="AR905">
            <v>-0.01</v>
          </cell>
          <cell r="AS905">
            <v>0</v>
          </cell>
          <cell r="AT905">
            <v>-0.03</v>
          </cell>
          <cell r="AU905">
            <v>0</v>
          </cell>
          <cell r="AV905">
            <v>-0.04</v>
          </cell>
          <cell r="AW905">
            <v>0</v>
          </cell>
          <cell r="AX905">
            <v>-0.01</v>
          </cell>
          <cell r="AY905">
            <v>-0.02</v>
          </cell>
          <cell r="AZ905">
            <v>0</v>
          </cell>
          <cell r="BA905">
            <v>0</v>
          </cell>
          <cell r="BB905">
            <v>-0.04</v>
          </cell>
          <cell r="BC905">
            <v>0</v>
          </cell>
          <cell r="BD905">
            <v>0</v>
          </cell>
          <cell r="BE905">
            <v>-0.01</v>
          </cell>
          <cell r="BF905">
            <v>0</v>
          </cell>
          <cell r="BG905">
            <v>-0.01</v>
          </cell>
          <cell r="BH905">
            <v>0.01</v>
          </cell>
          <cell r="BI905">
            <v>-0.02</v>
          </cell>
          <cell r="BJ905">
            <v>-0.01</v>
          </cell>
          <cell r="BK905">
            <v>0</v>
          </cell>
          <cell r="BL905">
            <v>0</v>
          </cell>
          <cell r="BM905">
            <v>0</v>
          </cell>
          <cell r="BN905">
            <v>-0.01</v>
          </cell>
          <cell r="BO905">
            <v>-0.05</v>
          </cell>
          <cell r="BP905">
            <v>0</v>
          </cell>
          <cell r="BQ905">
            <v>0</v>
          </cell>
          <cell r="BR905">
            <v>-0.01</v>
          </cell>
          <cell r="BS905">
            <v>-0.01</v>
          </cell>
          <cell r="BT905">
            <v>0</v>
          </cell>
          <cell r="BU905">
            <v>-0.03</v>
          </cell>
          <cell r="BV905">
            <v>-0.04</v>
          </cell>
          <cell r="BW905">
            <v>0</v>
          </cell>
          <cell r="BX905">
            <v>0</v>
          </cell>
          <cell r="BY905">
            <v>0.01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-0.01</v>
          </cell>
          <cell r="CF905">
            <v>-0.01</v>
          </cell>
          <cell r="CG905">
            <v>-0.03</v>
          </cell>
          <cell r="CH905">
            <v>-0.04</v>
          </cell>
          <cell r="CI905">
            <v>-0.05</v>
          </cell>
          <cell r="CJ905">
            <v>0</v>
          </cell>
          <cell r="CK905">
            <v>0</v>
          </cell>
          <cell r="CL905">
            <v>-0.01</v>
          </cell>
          <cell r="CM905">
            <v>0.03</v>
          </cell>
          <cell r="CN905">
            <v>-0.02</v>
          </cell>
          <cell r="CO905">
            <v>0</v>
          </cell>
          <cell r="CP905">
            <v>0</v>
          </cell>
          <cell r="CQ905">
            <v>0</v>
          </cell>
          <cell r="CR905">
            <v>-0.01</v>
          </cell>
          <cell r="CS905">
            <v>0</v>
          </cell>
          <cell r="CT905">
            <v>-0.05</v>
          </cell>
          <cell r="CU905">
            <v>-0.02</v>
          </cell>
          <cell r="CV905">
            <v>-7.0000000000000007E-2</v>
          </cell>
          <cell r="CW905">
            <v>0</v>
          </cell>
          <cell r="CX905">
            <v>0</v>
          </cell>
          <cell r="CY905">
            <v>0</v>
          </cell>
          <cell r="CZ905">
            <v>0.01</v>
          </cell>
          <cell r="DA905">
            <v>-0.01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-7.0000000000000007E-2</v>
          </cell>
          <cell r="DH905">
            <v>-0.04</v>
          </cell>
          <cell r="DI905">
            <v>0</v>
          </cell>
          <cell r="DJ905">
            <v>0</v>
          </cell>
          <cell r="DK905">
            <v>0</v>
          </cell>
          <cell r="DL905">
            <v>0.02</v>
          </cell>
          <cell r="DM905">
            <v>0.06</v>
          </cell>
          <cell r="DN905">
            <v>0</v>
          </cell>
          <cell r="DO905">
            <v>-0.02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-0.01</v>
          </cell>
          <cell r="H909">
            <v>-0.01</v>
          </cell>
          <cell r="I909">
            <v>-0.02</v>
          </cell>
          <cell r="J909">
            <v>-0.01</v>
          </cell>
          <cell r="K909">
            <v>-0.02</v>
          </cell>
          <cell r="L909">
            <v>-0.01</v>
          </cell>
          <cell r="M909">
            <v>-0.01</v>
          </cell>
          <cell r="N909">
            <v>-0.01</v>
          </cell>
          <cell r="O909">
            <v>-0.01</v>
          </cell>
          <cell r="P909">
            <v>0</v>
          </cell>
          <cell r="Q909">
            <v>-0.01</v>
          </cell>
          <cell r="R909">
            <v>-0.01</v>
          </cell>
          <cell r="S909">
            <v>0</v>
          </cell>
          <cell r="T909">
            <v>-0.02</v>
          </cell>
          <cell r="U909">
            <v>-0.01</v>
          </cell>
          <cell r="V909">
            <v>-0.03</v>
          </cell>
          <cell r="W909">
            <v>-0.02</v>
          </cell>
          <cell r="X909">
            <v>-0.01</v>
          </cell>
          <cell r="Y909">
            <v>-0.02</v>
          </cell>
          <cell r="Z909">
            <v>-0.01</v>
          </cell>
          <cell r="AA909">
            <v>-0.02</v>
          </cell>
          <cell r="AB909">
            <v>-0.02</v>
          </cell>
          <cell r="AC909">
            <v>0</v>
          </cell>
          <cell r="AD909">
            <v>0</v>
          </cell>
          <cell r="AE909">
            <v>0.02</v>
          </cell>
          <cell r="AF909">
            <v>0.02</v>
          </cell>
          <cell r="AG909">
            <v>0.03</v>
          </cell>
          <cell r="AH909">
            <v>0.01</v>
          </cell>
          <cell r="AI909">
            <v>0.01</v>
          </cell>
          <cell r="AJ909">
            <v>0</v>
          </cell>
          <cell r="AK909">
            <v>0.03</v>
          </cell>
          <cell r="AL909">
            <v>0.01</v>
          </cell>
          <cell r="AM909">
            <v>0.01</v>
          </cell>
          <cell r="AN909">
            <v>0.01</v>
          </cell>
          <cell r="AO909">
            <v>0.03</v>
          </cell>
          <cell r="AP909">
            <v>0.02</v>
          </cell>
          <cell r="AQ909">
            <v>0.02</v>
          </cell>
          <cell r="AR909">
            <v>0.02</v>
          </cell>
          <cell r="AS909">
            <v>0.03</v>
          </cell>
          <cell r="AT909">
            <v>0.04</v>
          </cell>
          <cell r="AU909">
            <v>0.01</v>
          </cell>
          <cell r="AV909">
            <v>-0.02</v>
          </cell>
          <cell r="AW909">
            <v>0</v>
          </cell>
          <cell r="AX909">
            <v>0.04</v>
          </cell>
          <cell r="AY909">
            <v>0.01</v>
          </cell>
          <cell r="AZ909">
            <v>0.01</v>
          </cell>
          <cell r="BA909">
            <v>0.03</v>
          </cell>
          <cell r="BB909">
            <v>0.04</v>
          </cell>
          <cell r="BC909">
            <v>0.02</v>
          </cell>
          <cell r="BD909">
            <v>0.02</v>
          </cell>
          <cell r="BE909">
            <v>0.03</v>
          </cell>
          <cell r="BF909">
            <v>0.03</v>
          </cell>
          <cell r="BG909">
            <v>0.03</v>
          </cell>
          <cell r="BH909">
            <v>0.02</v>
          </cell>
          <cell r="BI909">
            <v>7.0000000000000007E-2</v>
          </cell>
          <cell r="BJ909">
            <v>-0.01</v>
          </cell>
          <cell r="BK909">
            <v>0.05</v>
          </cell>
          <cell r="BL909">
            <v>0.01</v>
          </cell>
          <cell r="BM909">
            <v>0.01</v>
          </cell>
          <cell r="BN909">
            <v>0.03</v>
          </cell>
          <cell r="BO909">
            <v>0.05</v>
          </cell>
          <cell r="BP909">
            <v>0.02</v>
          </cell>
          <cell r="BQ909">
            <v>0.02</v>
          </cell>
          <cell r="BR909">
            <v>0.03</v>
          </cell>
          <cell r="BS909">
            <v>0.02</v>
          </cell>
          <cell r="BT909">
            <v>0.05</v>
          </cell>
          <cell r="BU909">
            <v>7.0000000000000007E-2</v>
          </cell>
          <cell r="BV909">
            <v>0.06</v>
          </cell>
          <cell r="BW909">
            <v>0.04</v>
          </cell>
          <cell r="BX909">
            <v>0.05</v>
          </cell>
          <cell r="BY909">
            <v>0.01</v>
          </cell>
          <cell r="BZ909">
            <v>0.03</v>
          </cell>
          <cell r="CA909">
            <v>0.03</v>
          </cell>
          <cell r="CB909">
            <v>0.04</v>
          </cell>
          <cell r="CC909">
            <v>0.01</v>
          </cell>
          <cell r="CD909">
            <v>0.02</v>
          </cell>
          <cell r="CE909">
            <v>0.03</v>
          </cell>
          <cell r="CF909">
            <v>0.03</v>
          </cell>
          <cell r="CG909">
            <v>0.04</v>
          </cell>
          <cell r="CH909">
            <v>0.06</v>
          </cell>
          <cell r="CI909">
            <v>0.03</v>
          </cell>
          <cell r="CJ909">
            <v>0.03</v>
          </cell>
          <cell r="CK909">
            <v>0.05</v>
          </cell>
          <cell r="CL909">
            <v>0.02</v>
          </cell>
          <cell r="CM909">
            <v>0.04</v>
          </cell>
          <cell r="CN909">
            <v>0.02</v>
          </cell>
          <cell r="CO909">
            <v>0.03</v>
          </cell>
          <cell r="CP909">
            <v>0.02</v>
          </cell>
          <cell r="CQ909">
            <v>0.02</v>
          </cell>
          <cell r="CR909">
            <v>0.04</v>
          </cell>
          <cell r="CS909">
            <v>0.03</v>
          </cell>
          <cell r="CT909">
            <v>0.04</v>
          </cell>
          <cell r="CU909">
            <v>0.06</v>
          </cell>
          <cell r="CV909">
            <v>0.03</v>
          </cell>
          <cell r="CW909">
            <v>0.04</v>
          </cell>
          <cell r="CX909">
            <v>7.0000000000000007E-2</v>
          </cell>
          <cell r="CY909">
            <v>0.03</v>
          </cell>
          <cell r="CZ909">
            <v>0.06</v>
          </cell>
          <cell r="DA909">
            <v>0.05</v>
          </cell>
          <cell r="DB909">
            <v>0.04</v>
          </cell>
          <cell r="DC909">
            <v>0.02</v>
          </cell>
          <cell r="DD909">
            <v>0.02</v>
          </cell>
          <cell r="DE909">
            <v>0.04</v>
          </cell>
          <cell r="DF909">
            <v>0.03</v>
          </cell>
          <cell r="DG909">
            <v>0.04</v>
          </cell>
          <cell r="DH909">
            <v>0.05</v>
          </cell>
          <cell r="DI909">
            <v>0.05</v>
          </cell>
          <cell r="DJ909">
            <v>0.02</v>
          </cell>
          <cell r="DK909">
            <v>7.0000000000000007E-2</v>
          </cell>
          <cell r="DL909">
            <v>0.05</v>
          </cell>
          <cell r="DM909">
            <v>0.05</v>
          </cell>
          <cell r="DN909">
            <v>0.05</v>
          </cell>
          <cell r="DO909">
            <v>0.04</v>
          </cell>
          <cell r="DP909">
            <v>0.03</v>
          </cell>
          <cell r="DQ909">
            <v>0.02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1">
          <cell r="F911">
            <v>0</v>
          </cell>
          <cell r="G911">
            <v>-0.01</v>
          </cell>
          <cell r="H911">
            <v>-0.01</v>
          </cell>
          <cell r="I911">
            <v>-0.02</v>
          </cell>
          <cell r="J911">
            <v>-0.01</v>
          </cell>
          <cell r="K911">
            <v>-0.02</v>
          </cell>
          <cell r="L911">
            <v>-0.01</v>
          </cell>
          <cell r="M911">
            <v>-0.01</v>
          </cell>
          <cell r="N911">
            <v>-0.01</v>
          </cell>
          <cell r="O911">
            <v>-0.01</v>
          </cell>
          <cell r="P911">
            <v>0</v>
          </cell>
          <cell r="Q911">
            <v>-0.01</v>
          </cell>
          <cell r="R911">
            <v>-0.01</v>
          </cell>
          <cell r="S911">
            <v>0</v>
          </cell>
          <cell r="T911">
            <v>-0.02</v>
          </cell>
          <cell r="U911">
            <v>-0.01</v>
          </cell>
          <cell r="V911">
            <v>-0.03</v>
          </cell>
          <cell r="W911">
            <v>-0.02</v>
          </cell>
          <cell r="X911">
            <v>-0.01</v>
          </cell>
          <cell r="Y911">
            <v>-0.02</v>
          </cell>
          <cell r="Z911">
            <v>-0.01</v>
          </cell>
          <cell r="AA911">
            <v>-0.02</v>
          </cell>
          <cell r="AB911">
            <v>-0.02</v>
          </cell>
          <cell r="AC911">
            <v>0</v>
          </cell>
          <cell r="AD911">
            <v>0</v>
          </cell>
          <cell r="AE911">
            <v>0.02</v>
          </cell>
          <cell r="AF911">
            <v>0.02</v>
          </cell>
          <cell r="AG911">
            <v>0.03</v>
          </cell>
          <cell r="AH911">
            <v>0.01</v>
          </cell>
          <cell r="AI911">
            <v>0.01</v>
          </cell>
          <cell r="AJ911">
            <v>0</v>
          </cell>
          <cell r="AK911">
            <v>0.03</v>
          </cell>
          <cell r="AL911">
            <v>0.01</v>
          </cell>
          <cell r="AM911">
            <v>0.01</v>
          </cell>
          <cell r="AN911">
            <v>0.01</v>
          </cell>
          <cell r="AO911">
            <v>0.03</v>
          </cell>
          <cell r="AP911">
            <v>0.02</v>
          </cell>
          <cell r="AQ911">
            <v>0.02</v>
          </cell>
          <cell r="AR911">
            <v>0.02</v>
          </cell>
          <cell r="AS911">
            <v>0.03</v>
          </cell>
          <cell r="AT911">
            <v>0.04</v>
          </cell>
          <cell r="AU911">
            <v>0.01</v>
          </cell>
          <cell r="AV911">
            <v>-0.02</v>
          </cell>
          <cell r="AW911">
            <v>0</v>
          </cell>
          <cell r="AX911">
            <v>0.04</v>
          </cell>
          <cell r="AY911">
            <v>0.01</v>
          </cell>
          <cell r="AZ911">
            <v>0.01</v>
          </cell>
          <cell r="BA911">
            <v>0.03</v>
          </cell>
          <cell r="BB911">
            <v>0.04</v>
          </cell>
          <cell r="BC911">
            <v>0.02</v>
          </cell>
          <cell r="BD911">
            <v>0.02</v>
          </cell>
          <cell r="BE911">
            <v>0.03</v>
          </cell>
          <cell r="BF911">
            <v>0.03</v>
          </cell>
          <cell r="BG911">
            <v>0.03</v>
          </cell>
          <cell r="BH911">
            <v>0.02</v>
          </cell>
          <cell r="BI911">
            <v>7.0000000000000007E-2</v>
          </cell>
          <cell r="BJ911">
            <v>-0.01</v>
          </cell>
          <cell r="BK911">
            <v>0.05</v>
          </cell>
          <cell r="BL911">
            <v>0.01</v>
          </cell>
          <cell r="BM911">
            <v>0.01</v>
          </cell>
          <cell r="BN911">
            <v>0.03</v>
          </cell>
          <cell r="BO911">
            <v>0.05</v>
          </cell>
          <cell r="BP911">
            <v>0.02</v>
          </cell>
          <cell r="BQ911">
            <v>0.02</v>
          </cell>
          <cell r="BR911">
            <v>0.03</v>
          </cell>
          <cell r="BS911">
            <v>0.02</v>
          </cell>
          <cell r="BT911">
            <v>0.05</v>
          </cell>
          <cell r="BU911">
            <v>7.0000000000000007E-2</v>
          </cell>
          <cell r="BV911">
            <v>0.06</v>
          </cell>
          <cell r="BW911">
            <v>0.04</v>
          </cell>
          <cell r="BX911">
            <v>0.05</v>
          </cell>
          <cell r="BY911">
            <v>0.01</v>
          </cell>
          <cell r="BZ911">
            <v>0.03</v>
          </cell>
          <cell r="CA911">
            <v>0.03</v>
          </cell>
          <cell r="CB911">
            <v>0.04</v>
          </cell>
          <cell r="CC911">
            <v>0.01</v>
          </cell>
          <cell r="CD911">
            <v>0.02</v>
          </cell>
          <cell r="CE911">
            <v>0.03</v>
          </cell>
          <cell r="CF911">
            <v>0.03</v>
          </cell>
          <cell r="CG911">
            <v>0.04</v>
          </cell>
          <cell r="CH911">
            <v>0.06</v>
          </cell>
          <cell r="CI911">
            <v>0.03</v>
          </cell>
          <cell r="CJ911">
            <v>0.03</v>
          </cell>
          <cell r="CK911">
            <v>0.05</v>
          </cell>
          <cell r="CL911">
            <v>0.02</v>
          </cell>
          <cell r="CM911">
            <v>0.04</v>
          </cell>
          <cell r="CN911">
            <v>0.02</v>
          </cell>
          <cell r="CO911">
            <v>0.03</v>
          </cell>
          <cell r="CP911">
            <v>0.02</v>
          </cell>
          <cell r="CQ911">
            <v>0.02</v>
          </cell>
          <cell r="CR911">
            <v>0.04</v>
          </cell>
          <cell r="CS911">
            <v>0.03</v>
          </cell>
          <cell r="CT911">
            <v>0.04</v>
          </cell>
          <cell r="CU911">
            <v>0.06</v>
          </cell>
          <cell r="CV911">
            <v>0.03</v>
          </cell>
          <cell r="CW911">
            <v>0.04</v>
          </cell>
          <cell r="CX911">
            <v>7.0000000000000007E-2</v>
          </cell>
          <cell r="CY911">
            <v>0.03</v>
          </cell>
          <cell r="CZ911">
            <v>0.06</v>
          </cell>
          <cell r="DA911">
            <v>0.05</v>
          </cell>
          <cell r="DB911">
            <v>0.04</v>
          </cell>
          <cell r="DC911">
            <v>0.02</v>
          </cell>
          <cell r="DD911">
            <v>0.02</v>
          </cell>
          <cell r="DE911">
            <v>0.04</v>
          </cell>
          <cell r="DF911">
            <v>0.03</v>
          </cell>
          <cell r="DG911">
            <v>0.04</v>
          </cell>
          <cell r="DH911">
            <v>0.05</v>
          </cell>
          <cell r="DI911">
            <v>0.05</v>
          </cell>
          <cell r="DJ911">
            <v>0.02</v>
          </cell>
          <cell r="DK911">
            <v>7.0000000000000007E-2</v>
          </cell>
          <cell r="DL911">
            <v>0.05</v>
          </cell>
          <cell r="DM911">
            <v>0.05</v>
          </cell>
          <cell r="DN911">
            <v>0.05</v>
          </cell>
          <cell r="DO911">
            <v>0.04</v>
          </cell>
          <cell r="DP911">
            <v>0.03</v>
          </cell>
          <cell r="DQ911">
            <v>0.02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10">
          <cell r="F1010">
            <v>0.02</v>
          </cell>
          <cell r="G1010">
            <v>0.02</v>
          </cell>
          <cell r="H1010">
            <v>0.01</v>
          </cell>
          <cell r="I1010">
            <v>0.01</v>
          </cell>
          <cell r="J1010">
            <v>7.0000000000000007E-2</v>
          </cell>
          <cell r="K1010">
            <v>0.13</v>
          </cell>
          <cell r="L1010">
            <v>0.09</v>
          </cell>
          <cell r="M1010">
            <v>0.16</v>
          </cell>
          <cell r="N1010">
            <v>7.0000000000000007E-2</v>
          </cell>
          <cell r="O1010">
            <v>0.04</v>
          </cell>
          <cell r="P1010">
            <v>0.01</v>
          </cell>
          <cell r="Q1010">
            <v>0.02</v>
          </cell>
          <cell r="R1010">
            <v>0.03</v>
          </cell>
          <cell r="S1010">
            <v>0.01</v>
          </cell>
          <cell r="T1010">
            <v>-0.04</v>
          </cell>
          <cell r="U1010">
            <v>0.01</v>
          </cell>
          <cell r="V1010">
            <v>0.03</v>
          </cell>
          <cell r="W1010">
            <v>0.15</v>
          </cell>
          <cell r="X1010">
            <v>0.11</v>
          </cell>
          <cell r="Y1010">
            <v>0.05</v>
          </cell>
          <cell r="Z1010">
            <v>0.13</v>
          </cell>
          <cell r="AA1010">
            <v>0.1</v>
          </cell>
          <cell r="AB1010">
            <v>0.04</v>
          </cell>
          <cell r="AC1010">
            <v>0.03</v>
          </cell>
          <cell r="AD1010">
            <v>0.02</v>
          </cell>
          <cell r="AE1010">
            <v>0.03</v>
          </cell>
          <cell r="AF1010">
            <v>0.02</v>
          </cell>
          <cell r="AG1010">
            <v>0.01</v>
          </cell>
          <cell r="AH1010">
            <v>0.01</v>
          </cell>
          <cell r="AI1010">
            <v>0.01</v>
          </cell>
          <cell r="AJ1010">
            <v>0.17</v>
          </cell>
          <cell r="AK1010">
            <v>0.09</v>
          </cell>
          <cell r="AL1010">
            <v>0.19</v>
          </cell>
          <cell r="AM1010">
            <v>0.14000000000000001</v>
          </cell>
          <cell r="AN1010">
            <v>0.09</v>
          </cell>
          <cell r="AO1010">
            <v>0</v>
          </cell>
          <cell r="AP1010">
            <v>0.03</v>
          </cell>
          <cell r="AQ1010">
            <v>0.03</v>
          </cell>
          <cell r="AR1010">
            <v>0.02</v>
          </cell>
          <cell r="AS1010">
            <v>0.04</v>
          </cell>
          <cell r="AT1010">
            <v>0.01</v>
          </cell>
          <cell r="AU1010">
            <v>0.03</v>
          </cell>
          <cell r="AV1010">
            <v>-0.03</v>
          </cell>
          <cell r="AW1010">
            <v>0.13</v>
          </cell>
          <cell r="AX1010">
            <v>0.04</v>
          </cell>
          <cell r="AY1010">
            <v>0.04</v>
          </cell>
          <cell r="AZ1010">
            <v>0.11</v>
          </cell>
          <cell r="BA1010">
            <v>0.17</v>
          </cell>
          <cell r="BB1010">
            <v>0.02</v>
          </cell>
          <cell r="BC1010">
            <v>0.02</v>
          </cell>
          <cell r="BD1010">
            <v>0.05</v>
          </cell>
          <cell r="BE1010">
            <v>0.01</v>
          </cell>
          <cell r="BF1010">
            <v>0.02</v>
          </cell>
          <cell r="BG1010">
            <v>0.01</v>
          </cell>
          <cell r="BH1010">
            <v>0.01</v>
          </cell>
          <cell r="BI1010">
            <v>-0.05</v>
          </cell>
          <cell r="BJ1010">
            <v>0.12</v>
          </cell>
          <cell r="BK1010">
            <v>0.05</v>
          </cell>
          <cell r="BL1010">
            <v>0.06</v>
          </cell>
          <cell r="BM1010">
            <v>0.14000000000000001</v>
          </cell>
          <cell r="BN1010">
            <v>0.16</v>
          </cell>
          <cell r="BO1010">
            <v>0.06</v>
          </cell>
          <cell r="BP1010">
            <v>0.04</v>
          </cell>
          <cell r="BQ1010">
            <v>0.04</v>
          </cell>
          <cell r="BR1010">
            <v>0.04</v>
          </cell>
          <cell r="BS1010">
            <v>0.01</v>
          </cell>
          <cell r="BT1010">
            <v>0.02</v>
          </cell>
          <cell r="BU1010">
            <v>0.03</v>
          </cell>
          <cell r="BV1010">
            <v>0.09</v>
          </cell>
          <cell r="BW1010">
            <v>0.01</v>
          </cell>
          <cell r="BX1010">
            <v>0.01</v>
          </cell>
          <cell r="BY1010">
            <v>0.01</v>
          </cell>
          <cell r="BZ1010">
            <v>0.04</v>
          </cell>
          <cell r="CA1010">
            <v>0.03</v>
          </cell>
          <cell r="CB1010">
            <v>0.01</v>
          </cell>
          <cell r="CC1010">
            <v>0.02</v>
          </cell>
          <cell r="CD1010">
            <v>0.04</v>
          </cell>
          <cell r="CE1010">
            <v>0.06</v>
          </cell>
          <cell r="CF1010">
            <v>0.01</v>
          </cell>
          <cell r="CG1010">
            <v>0.02</v>
          </cell>
          <cell r="CH1010">
            <v>0.13</v>
          </cell>
          <cell r="CI1010">
            <v>0.04</v>
          </cell>
          <cell r="CJ1010">
            <v>0.02</v>
          </cell>
          <cell r="CK1010">
            <v>0.01</v>
          </cell>
          <cell r="CL1010">
            <v>0.01</v>
          </cell>
          <cell r="CM1010">
            <v>0.04</v>
          </cell>
          <cell r="CN1010">
            <v>0.04</v>
          </cell>
          <cell r="CO1010">
            <v>0.02</v>
          </cell>
          <cell r="CP1010">
            <v>0.02</v>
          </cell>
          <cell r="CQ1010">
            <v>0.05</v>
          </cell>
          <cell r="CR1010">
            <v>0.01</v>
          </cell>
          <cell r="CS1010">
            <v>0.02</v>
          </cell>
          <cell r="CT1010">
            <v>0.02</v>
          </cell>
          <cell r="CU1010">
            <v>-0.04</v>
          </cell>
          <cell r="CV1010">
            <v>0</v>
          </cell>
          <cell r="CW1010">
            <v>0.02</v>
          </cell>
          <cell r="CX1010">
            <v>0</v>
          </cell>
          <cell r="CY1010">
            <v>0.02</v>
          </cell>
          <cell r="CZ1010">
            <v>0.03</v>
          </cell>
          <cell r="DA1010">
            <v>0.06</v>
          </cell>
          <cell r="DB1010">
            <v>0.04</v>
          </cell>
          <cell r="DC1010">
            <v>0.03</v>
          </cell>
          <cell r="DD1010">
            <v>0.03</v>
          </cell>
          <cell r="DE1010">
            <v>-0.01</v>
          </cell>
          <cell r="DF1010">
            <v>0.01</v>
          </cell>
          <cell r="DG1010">
            <v>0.01</v>
          </cell>
          <cell r="DH1010">
            <v>-0.06</v>
          </cell>
          <cell r="DI1010">
            <v>-0.09</v>
          </cell>
          <cell r="DJ1010">
            <v>0.03</v>
          </cell>
          <cell r="DK1010">
            <v>0.05</v>
          </cell>
          <cell r="DL1010">
            <v>0.01</v>
          </cell>
          <cell r="DM1010">
            <v>0.01</v>
          </cell>
          <cell r="DN1010">
            <v>7.0000000000000007E-2</v>
          </cell>
          <cell r="DO1010">
            <v>0.03</v>
          </cell>
          <cell r="DP1010">
            <v>0.04</v>
          </cell>
          <cell r="DQ1010">
            <v>0.04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0.03</v>
          </cell>
          <cell r="G1011">
            <v>-0.01</v>
          </cell>
          <cell r="H1011">
            <v>-0.02</v>
          </cell>
          <cell r="I1011">
            <v>0.01</v>
          </cell>
          <cell r="J1011">
            <v>0</v>
          </cell>
          <cell r="K1011">
            <v>-0.01</v>
          </cell>
          <cell r="L1011">
            <v>0.28000000000000003</v>
          </cell>
          <cell r="M1011">
            <v>0.48</v>
          </cell>
          <cell r="N1011">
            <v>0.21</v>
          </cell>
          <cell r="O1011">
            <v>0</v>
          </cell>
          <cell r="P1011">
            <v>0.08</v>
          </cell>
          <cell r="Q1011">
            <v>7.0000000000000007E-2</v>
          </cell>
          <cell r="R1011">
            <v>0.01</v>
          </cell>
          <cell r="S1011">
            <v>0.08</v>
          </cell>
          <cell r="T1011">
            <v>0</v>
          </cell>
          <cell r="U1011">
            <v>-0.01</v>
          </cell>
          <cell r="V1011">
            <v>-0.01</v>
          </cell>
          <cell r="W1011">
            <v>0</v>
          </cell>
          <cell r="X1011">
            <v>-0.03</v>
          </cell>
          <cell r="Y1011">
            <v>0.22</v>
          </cell>
          <cell r="Z1011">
            <v>0.34</v>
          </cell>
          <cell r="AA1011">
            <v>0.1</v>
          </cell>
          <cell r="AB1011">
            <v>0</v>
          </cell>
          <cell r="AC1011">
            <v>0.01</v>
          </cell>
          <cell r="AD1011">
            <v>0.01</v>
          </cell>
          <cell r="AE1011">
            <v>0.01</v>
          </cell>
          <cell r="AF1011">
            <v>0.06</v>
          </cell>
          <cell r="AG1011">
            <v>-0.01</v>
          </cell>
          <cell r="AH1011">
            <v>-0.01</v>
          </cell>
          <cell r="AI1011">
            <v>-0.03</v>
          </cell>
          <cell r="AJ1011">
            <v>0.02</v>
          </cell>
          <cell r="AK1011">
            <v>0.09</v>
          </cell>
          <cell r="AL1011">
            <v>0.09</v>
          </cell>
          <cell r="AM1011">
            <v>0.24</v>
          </cell>
          <cell r="AN1011">
            <v>0.05</v>
          </cell>
          <cell r="AO1011">
            <v>0.04</v>
          </cell>
          <cell r="AP1011">
            <v>0.03</v>
          </cell>
          <cell r="AQ1011">
            <v>0.02</v>
          </cell>
          <cell r="AR1011">
            <v>0</v>
          </cell>
          <cell r="AS1011">
            <v>0.05</v>
          </cell>
          <cell r="AT1011">
            <v>0</v>
          </cell>
          <cell r="AU1011">
            <v>-0.05</v>
          </cell>
          <cell r="AV1011">
            <v>-0.01</v>
          </cell>
          <cell r="AW1011">
            <v>0.04</v>
          </cell>
          <cell r="AX1011">
            <v>0.1</v>
          </cell>
          <cell r="AY1011">
            <v>0.14000000000000001</v>
          </cell>
          <cell r="AZ1011">
            <v>0.36</v>
          </cell>
          <cell r="BA1011">
            <v>0.09</v>
          </cell>
          <cell r="BB1011">
            <v>0.01</v>
          </cell>
          <cell r="BC1011">
            <v>0.01</v>
          </cell>
          <cell r="BD1011">
            <v>0.01</v>
          </cell>
          <cell r="BE1011">
            <v>0.01</v>
          </cell>
          <cell r="BF1011">
            <v>0.06</v>
          </cell>
          <cell r="BG1011">
            <v>0</v>
          </cell>
          <cell r="BH1011">
            <v>-0.02</v>
          </cell>
          <cell r="BI1011">
            <v>-0.08</v>
          </cell>
          <cell r="BJ1011">
            <v>0.05</v>
          </cell>
          <cell r="BK1011">
            <v>0.28999999999999998</v>
          </cell>
          <cell r="BL1011">
            <v>0.17</v>
          </cell>
          <cell r="BM1011">
            <v>0.36</v>
          </cell>
          <cell r="BN1011">
            <v>0.08</v>
          </cell>
          <cell r="BO1011">
            <v>0.02</v>
          </cell>
          <cell r="BP1011">
            <v>0.01</v>
          </cell>
          <cell r="BQ1011">
            <v>0</v>
          </cell>
          <cell r="BR1011">
            <v>0.09</v>
          </cell>
          <cell r="BS1011">
            <v>0</v>
          </cell>
          <cell r="BT1011">
            <v>0.02</v>
          </cell>
          <cell r="BU1011">
            <v>0.03</v>
          </cell>
          <cell r="BV1011">
            <v>0.06</v>
          </cell>
          <cell r="BW1011">
            <v>0.35</v>
          </cell>
          <cell r="BX1011">
            <v>0.24</v>
          </cell>
          <cell r="BY1011">
            <v>-0.03</v>
          </cell>
          <cell r="BZ1011">
            <v>0.22</v>
          </cell>
          <cell r="CA1011">
            <v>0.12</v>
          </cell>
          <cell r="CB1011">
            <v>0.23</v>
          </cell>
          <cell r="CC1011">
            <v>0.02</v>
          </cell>
          <cell r="CD1011">
            <v>0</v>
          </cell>
          <cell r="CE1011">
            <v>0.08</v>
          </cell>
          <cell r="CF1011">
            <v>0.15</v>
          </cell>
          <cell r="CG1011">
            <v>0.03</v>
          </cell>
          <cell r="CH1011">
            <v>0.02</v>
          </cell>
          <cell r="CI1011">
            <v>0.09</v>
          </cell>
          <cell r="CJ1011">
            <v>0.31</v>
          </cell>
          <cell r="CK1011">
            <v>0.37</v>
          </cell>
          <cell r="CL1011">
            <v>0.11</v>
          </cell>
          <cell r="CM1011">
            <v>0.17</v>
          </cell>
          <cell r="CN1011">
            <v>0.01</v>
          </cell>
          <cell r="CO1011">
            <v>0.12</v>
          </cell>
          <cell r="CP1011">
            <v>0.1</v>
          </cell>
          <cell r="CQ1011">
            <v>0</v>
          </cell>
          <cell r="CR1011">
            <v>0.09</v>
          </cell>
          <cell r="CS1011">
            <v>0.1</v>
          </cell>
          <cell r="CT1011">
            <v>7.0000000000000007E-2</v>
          </cell>
          <cell r="CU1011">
            <v>0.02</v>
          </cell>
          <cell r="CV1011">
            <v>0.09</v>
          </cell>
          <cell r="CW1011">
            <v>0.28999999999999998</v>
          </cell>
          <cell r="CX1011">
            <v>0.08</v>
          </cell>
          <cell r="CY1011">
            <v>0.13</v>
          </cell>
          <cell r="CZ1011">
            <v>0.22</v>
          </cell>
          <cell r="DA1011">
            <v>0.05</v>
          </cell>
          <cell r="DB1011">
            <v>0.2</v>
          </cell>
          <cell r="DC1011">
            <v>0</v>
          </cell>
          <cell r="DD1011">
            <v>0.01</v>
          </cell>
          <cell r="DE1011">
            <v>0.08</v>
          </cell>
          <cell r="DF1011">
            <v>0.11</v>
          </cell>
          <cell r="DG1011">
            <v>0.04</v>
          </cell>
          <cell r="DH1011">
            <v>0.02</v>
          </cell>
          <cell r="DI1011">
            <v>0.08</v>
          </cell>
          <cell r="DJ1011">
            <v>0.31</v>
          </cell>
          <cell r="DK1011">
            <v>0.28999999999999998</v>
          </cell>
          <cell r="DL1011">
            <v>0.15</v>
          </cell>
          <cell r="DM1011">
            <v>0.25</v>
          </cell>
          <cell r="DN1011">
            <v>0.05</v>
          </cell>
          <cell r="DO1011">
            <v>0.1</v>
          </cell>
          <cell r="DP1011">
            <v>0</v>
          </cell>
          <cell r="DQ1011">
            <v>0.01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0.02</v>
          </cell>
          <cell r="G1012">
            <v>0.03</v>
          </cell>
          <cell r="H1012">
            <v>0.04</v>
          </cell>
          <cell r="I1012">
            <v>0</v>
          </cell>
          <cell r="J1012">
            <v>0</v>
          </cell>
          <cell r="K1012">
            <v>0</v>
          </cell>
          <cell r="L1012">
            <v>0.06</v>
          </cell>
          <cell r="M1012">
            <v>0.1</v>
          </cell>
          <cell r="N1012">
            <v>0.01</v>
          </cell>
          <cell r="O1012">
            <v>0.06</v>
          </cell>
          <cell r="P1012">
            <v>0.02</v>
          </cell>
          <cell r="Q1012">
            <v>0.05</v>
          </cell>
          <cell r="R1012">
            <v>0.02</v>
          </cell>
          <cell r="S1012">
            <v>0.02</v>
          </cell>
          <cell r="T1012">
            <v>0.03</v>
          </cell>
          <cell r="U1012">
            <v>0.02</v>
          </cell>
          <cell r="V1012">
            <v>0.01</v>
          </cell>
          <cell r="W1012">
            <v>0</v>
          </cell>
          <cell r="X1012">
            <v>0</v>
          </cell>
          <cell r="Y1012">
            <v>0.05</v>
          </cell>
          <cell r="Z1012">
            <v>7.0000000000000007E-2</v>
          </cell>
          <cell r="AA1012">
            <v>0.06</v>
          </cell>
          <cell r="AB1012">
            <v>0.04</v>
          </cell>
          <cell r="AC1012">
            <v>0.03</v>
          </cell>
          <cell r="AD1012">
            <v>0.02</v>
          </cell>
          <cell r="AE1012">
            <v>-0.04</v>
          </cell>
          <cell r="AF1012">
            <v>0</v>
          </cell>
          <cell r="AG1012">
            <v>-0.06</v>
          </cell>
          <cell r="AH1012">
            <v>-7.0000000000000007E-2</v>
          </cell>
          <cell r="AI1012">
            <v>-0.06</v>
          </cell>
          <cell r="AJ1012">
            <v>-0.04</v>
          </cell>
          <cell r="AK1012">
            <v>-0.03</v>
          </cell>
          <cell r="AL1012">
            <v>0</v>
          </cell>
          <cell r="AM1012">
            <v>-0.02</v>
          </cell>
          <cell r="AN1012">
            <v>-0.01</v>
          </cell>
          <cell r="AO1012">
            <v>0.01</v>
          </cell>
          <cell r="AP1012">
            <v>-0.01</v>
          </cell>
          <cell r="AQ1012">
            <v>-0.01</v>
          </cell>
          <cell r="AR1012">
            <v>-0.04</v>
          </cell>
          <cell r="AS1012">
            <v>0</v>
          </cell>
          <cell r="AT1012">
            <v>-0.04</v>
          </cell>
          <cell r="AU1012">
            <v>-0.01</v>
          </cell>
          <cell r="AV1012">
            <v>-7.0000000000000007E-2</v>
          </cell>
          <cell r="AW1012">
            <v>-0.04</v>
          </cell>
          <cell r="AX1012">
            <v>-0.03</v>
          </cell>
          <cell r="AY1012">
            <v>0.01</v>
          </cell>
          <cell r="AZ1012">
            <v>-0.02</v>
          </cell>
          <cell r="BA1012">
            <v>0</v>
          </cell>
          <cell r="BB1012">
            <v>0</v>
          </cell>
          <cell r="BC1012">
            <v>0</v>
          </cell>
          <cell r="BD1012">
            <v>-0.01</v>
          </cell>
          <cell r="BE1012">
            <v>-0.04</v>
          </cell>
          <cell r="BF1012">
            <v>0</v>
          </cell>
          <cell r="BG1012">
            <v>-0.05</v>
          </cell>
          <cell r="BH1012">
            <v>-0.08</v>
          </cell>
          <cell r="BI1012">
            <v>-0.06</v>
          </cell>
          <cell r="BJ1012">
            <v>-0.04</v>
          </cell>
          <cell r="BK1012">
            <v>-0.02</v>
          </cell>
          <cell r="BL1012">
            <v>0</v>
          </cell>
          <cell r="BM1012">
            <v>-0.04</v>
          </cell>
          <cell r="BN1012">
            <v>0</v>
          </cell>
          <cell r="BO1012">
            <v>0</v>
          </cell>
          <cell r="BP1012">
            <v>0</v>
          </cell>
          <cell r="BQ1012">
            <v>-0.01</v>
          </cell>
          <cell r="BR1012">
            <v>-0.02</v>
          </cell>
          <cell r="BS1012">
            <v>0</v>
          </cell>
          <cell r="BT1012">
            <v>-0.03</v>
          </cell>
          <cell r="BU1012">
            <v>-0.06</v>
          </cell>
          <cell r="BV1012">
            <v>-7.0000000000000007E-2</v>
          </cell>
          <cell r="BW1012">
            <v>-0.03</v>
          </cell>
          <cell r="BX1012">
            <v>-0.01</v>
          </cell>
          <cell r="BY1012">
            <v>0</v>
          </cell>
          <cell r="BZ1012">
            <v>-0.01</v>
          </cell>
          <cell r="CA1012">
            <v>0</v>
          </cell>
          <cell r="CB1012">
            <v>0.01</v>
          </cell>
          <cell r="CC1012">
            <v>0</v>
          </cell>
          <cell r="CD1012">
            <v>0</v>
          </cell>
          <cell r="CE1012">
            <v>-0.03</v>
          </cell>
          <cell r="CF1012">
            <v>0</v>
          </cell>
          <cell r="CG1012">
            <v>-0.03</v>
          </cell>
          <cell r="CH1012">
            <v>-7.0000000000000007E-2</v>
          </cell>
          <cell r="CI1012">
            <v>-0.08</v>
          </cell>
          <cell r="CJ1012">
            <v>-0.02</v>
          </cell>
          <cell r="CK1012">
            <v>-0.01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0.01</v>
          </cell>
          <cell r="CQ1012">
            <v>0</v>
          </cell>
          <cell r="CR1012">
            <v>-0.02</v>
          </cell>
          <cell r="CS1012">
            <v>0</v>
          </cell>
          <cell r="CT1012">
            <v>-0.05</v>
          </cell>
          <cell r="CU1012">
            <v>-0.04</v>
          </cell>
          <cell r="CV1012">
            <v>-0.13</v>
          </cell>
          <cell r="CW1012">
            <v>-0.03</v>
          </cell>
          <cell r="CX1012">
            <v>-0.01</v>
          </cell>
          <cell r="CY1012">
            <v>0</v>
          </cell>
          <cell r="CZ1012">
            <v>-0.01</v>
          </cell>
          <cell r="DA1012">
            <v>-0.01</v>
          </cell>
          <cell r="DB1012">
            <v>0</v>
          </cell>
          <cell r="DC1012">
            <v>0</v>
          </cell>
          <cell r="DD1012">
            <v>0</v>
          </cell>
          <cell r="DE1012">
            <v>-0.02</v>
          </cell>
          <cell r="DF1012">
            <v>0</v>
          </cell>
          <cell r="DG1012">
            <v>-0.04</v>
          </cell>
          <cell r="DH1012">
            <v>-0.01</v>
          </cell>
          <cell r="DI1012">
            <v>-0.02</v>
          </cell>
          <cell r="DJ1012">
            <v>-0.04</v>
          </cell>
          <cell r="DK1012">
            <v>-0.02</v>
          </cell>
          <cell r="DL1012">
            <v>0</v>
          </cell>
          <cell r="DM1012">
            <v>-0.02</v>
          </cell>
          <cell r="DN1012">
            <v>-0.03</v>
          </cell>
          <cell r="DO1012">
            <v>0</v>
          </cell>
          <cell r="DP1012">
            <v>-0.01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0.04</v>
          </cell>
          <cell r="G1013">
            <v>0</v>
          </cell>
          <cell r="H1013">
            <v>-0.02</v>
          </cell>
          <cell r="I1013">
            <v>0</v>
          </cell>
          <cell r="J1013">
            <v>-0.03</v>
          </cell>
          <cell r="K1013">
            <v>-7.0000000000000007E-2</v>
          </cell>
          <cell r="L1013">
            <v>-0.05</v>
          </cell>
          <cell r="M1013">
            <v>0.73</v>
          </cell>
          <cell r="N1013">
            <v>0.16</v>
          </cell>
          <cell r="O1013">
            <v>-0.03</v>
          </cell>
          <cell r="P1013">
            <v>0.03</v>
          </cell>
          <cell r="Q1013">
            <v>0.08</v>
          </cell>
          <cell r="R1013">
            <v>0</v>
          </cell>
          <cell r="S1013">
            <v>0.03</v>
          </cell>
          <cell r="T1013">
            <v>0</v>
          </cell>
          <cell r="U1013">
            <v>0</v>
          </cell>
          <cell r="V1013">
            <v>-0.05</v>
          </cell>
          <cell r="W1013">
            <v>0</v>
          </cell>
          <cell r="X1013">
            <v>0.05</v>
          </cell>
          <cell r="Y1013">
            <v>0.2</v>
          </cell>
          <cell r="Z1013">
            <v>-0.31</v>
          </cell>
          <cell r="AA1013">
            <v>0.08</v>
          </cell>
          <cell r="AB1013">
            <v>-0.03</v>
          </cell>
          <cell r="AC1013">
            <v>0.01</v>
          </cell>
          <cell r="AD1013">
            <v>0.01</v>
          </cell>
          <cell r="AE1013">
            <v>0</v>
          </cell>
          <cell r="AF1013">
            <v>0.03</v>
          </cell>
          <cell r="AG1013">
            <v>0</v>
          </cell>
          <cell r="AH1013">
            <v>-0.01</v>
          </cell>
          <cell r="AI1013">
            <v>-0.02</v>
          </cell>
          <cell r="AJ1013">
            <v>0.02</v>
          </cell>
          <cell r="AK1013">
            <v>7.0000000000000007E-2</v>
          </cell>
          <cell r="AL1013">
            <v>0.05</v>
          </cell>
          <cell r="AM1013">
            <v>0.28000000000000003</v>
          </cell>
          <cell r="AN1013">
            <v>0.05</v>
          </cell>
          <cell r="AO1013">
            <v>0.03</v>
          </cell>
          <cell r="AP1013">
            <v>0.02</v>
          </cell>
          <cell r="AQ1013">
            <v>0.01</v>
          </cell>
          <cell r="AR1013">
            <v>-0.01</v>
          </cell>
          <cell r="AS1013">
            <v>0.03</v>
          </cell>
          <cell r="AT1013">
            <v>0</v>
          </cell>
          <cell r="AU1013">
            <v>-0.13</v>
          </cell>
          <cell r="AV1013">
            <v>0</v>
          </cell>
          <cell r="AW1013">
            <v>0.03</v>
          </cell>
          <cell r="AX1013">
            <v>0.08</v>
          </cell>
          <cell r="AY1013">
            <v>0.18</v>
          </cell>
          <cell r="AZ1013">
            <v>0.62</v>
          </cell>
          <cell r="BA1013">
            <v>0.06</v>
          </cell>
          <cell r="BB1013">
            <v>-0.02</v>
          </cell>
          <cell r="BC1013">
            <v>0.03</v>
          </cell>
          <cell r="BD1013">
            <v>0</v>
          </cell>
          <cell r="BE1013">
            <v>0.01</v>
          </cell>
          <cell r="BF1013">
            <v>0.03</v>
          </cell>
          <cell r="BG1013">
            <v>-0.01</v>
          </cell>
          <cell r="BH1013">
            <v>-0.01</v>
          </cell>
          <cell r="BI1013">
            <v>0.01</v>
          </cell>
          <cell r="BJ1013">
            <v>0.02</v>
          </cell>
          <cell r="BK1013">
            <v>7.0000000000000007E-2</v>
          </cell>
          <cell r="BL1013">
            <v>0.24</v>
          </cell>
          <cell r="BM1013">
            <v>1.79</v>
          </cell>
          <cell r="BN1013">
            <v>0.05</v>
          </cell>
          <cell r="BO1013">
            <v>0</v>
          </cell>
          <cell r="BP1013">
            <v>0.03</v>
          </cell>
          <cell r="BQ1013">
            <v>0.02</v>
          </cell>
          <cell r="BR1013">
            <v>0.06</v>
          </cell>
          <cell r="BS1013">
            <v>0.05</v>
          </cell>
          <cell r="BT1013">
            <v>0.02</v>
          </cell>
          <cell r="BU1013">
            <v>0.01</v>
          </cell>
          <cell r="BV1013">
            <v>0.15</v>
          </cell>
          <cell r="BW1013">
            <v>0.13</v>
          </cell>
          <cell r="BX1013">
            <v>0.06</v>
          </cell>
          <cell r="BY1013">
            <v>0.18</v>
          </cell>
          <cell r="BZ1013">
            <v>0.13</v>
          </cell>
          <cell r="CA1013">
            <v>0.03</v>
          </cell>
          <cell r="CB1013">
            <v>0.06</v>
          </cell>
          <cell r="CC1013">
            <v>0.03</v>
          </cell>
          <cell r="CD1013">
            <v>0.01</v>
          </cell>
          <cell r="CE1013">
            <v>0.04</v>
          </cell>
          <cell r="CF1013">
            <v>0.05</v>
          </cell>
          <cell r="CG1013">
            <v>0.02</v>
          </cell>
          <cell r="CH1013">
            <v>-0.03</v>
          </cell>
          <cell r="CI1013">
            <v>0.06</v>
          </cell>
          <cell r="CJ1013">
            <v>0.2</v>
          </cell>
          <cell r="CK1013">
            <v>0.12</v>
          </cell>
          <cell r="CL1013">
            <v>0.26</v>
          </cell>
          <cell r="CM1013">
            <v>0</v>
          </cell>
          <cell r="CN1013">
            <v>0.04</v>
          </cell>
          <cell r="CO1013">
            <v>0.11</v>
          </cell>
          <cell r="CP1013">
            <v>0.02</v>
          </cell>
          <cell r="CQ1013">
            <v>0.03</v>
          </cell>
          <cell r="CR1013">
            <v>0.05</v>
          </cell>
          <cell r="CS1013">
            <v>0.05</v>
          </cell>
          <cell r="CT1013">
            <v>0.04</v>
          </cell>
          <cell r="CU1013">
            <v>-0.02</v>
          </cell>
          <cell r="CV1013">
            <v>0.11</v>
          </cell>
          <cell r="CW1013">
            <v>7.0000000000000007E-2</v>
          </cell>
          <cell r="CX1013">
            <v>0.17</v>
          </cell>
          <cell r="CY1013">
            <v>0.08</v>
          </cell>
          <cell r="CZ1013">
            <v>0.39</v>
          </cell>
          <cell r="DA1013">
            <v>0.06</v>
          </cell>
          <cell r="DB1013">
            <v>0.12</v>
          </cell>
          <cell r="DC1013">
            <v>0</v>
          </cell>
          <cell r="DD1013">
            <v>0.01</v>
          </cell>
          <cell r="DE1013">
            <v>0.02</v>
          </cell>
          <cell r="DF1013">
            <v>0.05</v>
          </cell>
          <cell r="DG1013">
            <v>0.03</v>
          </cell>
          <cell r="DH1013">
            <v>-0.09</v>
          </cell>
          <cell r="DI1013">
            <v>0.02</v>
          </cell>
          <cell r="DJ1013">
            <v>0.09</v>
          </cell>
          <cell r="DK1013">
            <v>7.0000000000000007E-2</v>
          </cell>
          <cell r="DL1013">
            <v>7.0000000000000007E-2</v>
          </cell>
          <cell r="DM1013">
            <v>0.12</v>
          </cell>
          <cell r="DN1013">
            <v>0.09</v>
          </cell>
          <cell r="DO1013">
            <v>0.09</v>
          </cell>
          <cell r="DP1013">
            <v>0.03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-0.11</v>
          </cell>
          <cell r="J1014">
            <v>0.02</v>
          </cell>
          <cell r="K1014">
            <v>0</v>
          </cell>
          <cell r="L1014">
            <v>0.04</v>
          </cell>
          <cell r="M1014">
            <v>-0.12</v>
          </cell>
          <cell r="N1014">
            <v>0.13</v>
          </cell>
          <cell r="O1014">
            <v>0</v>
          </cell>
          <cell r="P1014">
            <v>0.13</v>
          </cell>
          <cell r="Q1014">
            <v>0</v>
          </cell>
          <cell r="R1014">
            <v>0.05</v>
          </cell>
          <cell r="S1014">
            <v>0</v>
          </cell>
          <cell r="T1014">
            <v>0</v>
          </cell>
          <cell r="U1014">
            <v>0</v>
          </cell>
          <cell r="V1014">
            <v>-0.08</v>
          </cell>
          <cell r="W1014">
            <v>0</v>
          </cell>
          <cell r="X1014">
            <v>0</v>
          </cell>
          <cell r="Y1014">
            <v>0.44</v>
          </cell>
          <cell r="Z1014">
            <v>0.14000000000000001</v>
          </cell>
          <cell r="AA1014">
            <v>0.01</v>
          </cell>
          <cell r="AB1014">
            <v>0</v>
          </cell>
          <cell r="AC1014">
            <v>0</v>
          </cell>
          <cell r="AD1014">
            <v>0.18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-0.36</v>
          </cell>
          <cell r="AL1014">
            <v>0.05</v>
          </cell>
          <cell r="AM1014">
            <v>0.2</v>
          </cell>
          <cell r="AN1014">
            <v>7.0000000000000007E-2</v>
          </cell>
          <cell r="AO1014">
            <v>0.02</v>
          </cell>
          <cell r="AP1014">
            <v>-0.02</v>
          </cell>
          <cell r="AQ1014">
            <v>0</v>
          </cell>
          <cell r="AR1014">
            <v>0.02</v>
          </cell>
          <cell r="AS1014">
            <v>0</v>
          </cell>
          <cell r="AT1014">
            <v>0</v>
          </cell>
          <cell r="AU1014">
            <v>-0.05</v>
          </cell>
          <cell r="AV1014">
            <v>0.01</v>
          </cell>
          <cell r="AW1014">
            <v>0</v>
          </cell>
          <cell r="AX1014">
            <v>1.0900000000000001</v>
          </cell>
          <cell r="AY1014">
            <v>0.03</v>
          </cell>
          <cell r="AZ1014">
            <v>0.39</v>
          </cell>
          <cell r="BA1014">
            <v>0.02</v>
          </cell>
          <cell r="BB1014">
            <v>0.01</v>
          </cell>
          <cell r="BC1014">
            <v>0</v>
          </cell>
          <cell r="BD1014">
            <v>0</v>
          </cell>
          <cell r="BE1014">
            <v>0.03</v>
          </cell>
          <cell r="BF1014">
            <v>0</v>
          </cell>
          <cell r="BG1014">
            <v>0</v>
          </cell>
          <cell r="BH1014">
            <v>0</v>
          </cell>
          <cell r="BI1014">
            <v>-0.06</v>
          </cell>
          <cell r="BJ1014">
            <v>0.31</v>
          </cell>
          <cell r="BK1014">
            <v>0</v>
          </cell>
          <cell r="BL1014">
            <v>0</v>
          </cell>
          <cell r="BM1014">
            <v>0.01</v>
          </cell>
          <cell r="BN1014">
            <v>0.08</v>
          </cell>
          <cell r="BO1014">
            <v>0.02</v>
          </cell>
          <cell r="BP1014">
            <v>0</v>
          </cell>
          <cell r="BQ1014">
            <v>0</v>
          </cell>
          <cell r="BR1014">
            <v>0.16</v>
          </cell>
          <cell r="BS1014">
            <v>0.2</v>
          </cell>
          <cell r="BT1014">
            <v>0</v>
          </cell>
          <cell r="BU1014">
            <v>0.2</v>
          </cell>
          <cell r="BV1014">
            <v>0.16</v>
          </cell>
          <cell r="BW1014">
            <v>0</v>
          </cell>
          <cell r="BX1014">
            <v>0</v>
          </cell>
          <cell r="BY1014">
            <v>0.19</v>
          </cell>
          <cell r="BZ1014">
            <v>0.38</v>
          </cell>
          <cell r="CA1014">
            <v>0</v>
          </cell>
          <cell r="CB1014">
            <v>0.75</v>
          </cell>
          <cell r="CC1014">
            <v>0</v>
          </cell>
          <cell r="CD1014">
            <v>0</v>
          </cell>
          <cell r="CE1014">
            <v>0.02</v>
          </cell>
          <cell r="CF1014">
            <v>0</v>
          </cell>
          <cell r="CG1014">
            <v>0</v>
          </cell>
          <cell r="CH1014">
            <v>7.0000000000000007E-2</v>
          </cell>
          <cell r="CI1014">
            <v>0</v>
          </cell>
          <cell r="CJ1014">
            <v>0</v>
          </cell>
          <cell r="CK1014">
            <v>0</v>
          </cell>
          <cell r="CL1014">
            <v>0.12</v>
          </cell>
          <cell r="CM1014">
            <v>0.14000000000000001</v>
          </cell>
          <cell r="CN1014">
            <v>0.01</v>
          </cell>
          <cell r="CO1014">
            <v>-0.04</v>
          </cell>
          <cell r="CP1014">
            <v>0</v>
          </cell>
          <cell r="CQ1014">
            <v>0</v>
          </cell>
          <cell r="CR1014">
            <v>0.01</v>
          </cell>
          <cell r="CS1014">
            <v>0</v>
          </cell>
          <cell r="CT1014">
            <v>0.1</v>
          </cell>
          <cell r="CU1014">
            <v>0</v>
          </cell>
          <cell r="CV1014">
            <v>0</v>
          </cell>
          <cell r="CW1014">
            <v>0.24</v>
          </cell>
          <cell r="CX1014">
            <v>0</v>
          </cell>
          <cell r="CY1014">
            <v>0.05</v>
          </cell>
          <cell r="CZ1014">
            <v>0.15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0.02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0.24</v>
          </cell>
          <cell r="DK1014">
            <v>0.63</v>
          </cell>
          <cell r="DL1014">
            <v>0</v>
          </cell>
          <cell r="DM1014">
            <v>0</v>
          </cell>
          <cell r="DN1014">
            <v>0.02</v>
          </cell>
          <cell r="DO1014">
            <v>0.16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0.02</v>
          </cell>
          <cell r="G1017">
            <v>0.01</v>
          </cell>
          <cell r="H1017">
            <v>0.01</v>
          </cell>
          <cell r="I1017">
            <v>0.01</v>
          </cell>
          <cell r="J1017">
            <v>0</v>
          </cell>
          <cell r="K1017">
            <v>0</v>
          </cell>
          <cell r="L1017">
            <v>0.09</v>
          </cell>
          <cell r="M1017">
            <v>0.11</v>
          </cell>
          <cell r="N1017">
            <v>0.15</v>
          </cell>
          <cell r="O1017">
            <v>0.04</v>
          </cell>
          <cell r="P1017">
            <v>0.05</v>
          </cell>
          <cell r="Q1017">
            <v>0.04</v>
          </cell>
          <cell r="R1017">
            <v>0.02</v>
          </cell>
          <cell r="S1017">
            <v>0.03</v>
          </cell>
          <cell r="T1017">
            <v>0.01</v>
          </cell>
          <cell r="U1017">
            <v>0.01</v>
          </cell>
          <cell r="V1017">
            <v>0</v>
          </cell>
          <cell r="W1017">
            <v>0</v>
          </cell>
          <cell r="X1017">
            <v>0</v>
          </cell>
          <cell r="Y1017">
            <v>0.08</v>
          </cell>
          <cell r="Z1017">
            <v>0.08</v>
          </cell>
          <cell r="AA1017">
            <v>0.1</v>
          </cell>
          <cell r="AB1017">
            <v>0.04</v>
          </cell>
          <cell r="AC1017">
            <v>0.03</v>
          </cell>
          <cell r="AD1017">
            <v>0.02</v>
          </cell>
          <cell r="AE1017">
            <v>-0.02</v>
          </cell>
          <cell r="AF1017">
            <v>0.02</v>
          </cell>
          <cell r="AG1017">
            <v>-0.02</v>
          </cell>
          <cell r="AH1017">
            <v>-0.03</v>
          </cell>
          <cell r="AI1017">
            <v>-0.03</v>
          </cell>
          <cell r="AJ1017">
            <v>-0.03</v>
          </cell>
          <cell r="AK1017">
            <v>-0.02</v>
          </cell>
          <cell r="AL1017">
            <v>0.01</v>
          </cell>
          <cell r="AM1017">
            <v>0</v>
          </cell>
          <cell r="AN1017">
            <v>0.06</v>
          </cell>
          <cell r="AO1017">
            <v>0.05</v>
          </cell>
          <cell r="AP1017">
            <v>0.02</v>
          </cell>
          <cell r="AQ1017">
            <v>0.01</v>
          </cell>
          <cell r="AR1017">
            <v>-0.02</v>
          </cell>
          <cell r="AS1017">
            <v>0.02</v>
          </cell>
          <cell r="AT1017">
            <v>-0.01</v>
          </cell>
          <cell r="AU1017">
            <v>-0.03</v>
          </cell>
          <cell r="AV1017">
            <v>-0.03</v>
          </cell>
          <cell r="AW1017">
            <v>-0.03</v>
          </cell>
          <cell r="AX1017">
            <v>-0.02</v>
          </cell>
          <cell r="AY1017">
            <v>0.01</v>
          </cell>
          <cell r="AZ1017">
            <v>-0.01</v>
          </cell>
          <cell r="BA1017">
            <v>0.1</v>
          </cell>
          <cell r="BB1017">
            <v>0.05</v>
          </cell>
          <cell r="BC1017">
            <v>0.01</v>
          </cell>
          <cell r="BD1017">
            <v>0.01</v>
          </cell>
          <cell r="BE1017">
            <v>-0.01</v>
          </cell>
          <cell r="BF1017">
            <v>0.02</v>
          </cell>
          <cell r="BG1017">
            <v>-0.01</v>
          </cell>
          <cell r="BH1017">
            <v>-0.03</v>
          </cell>
          <cell r="BI1017">
            <v>-0.03</v>
          </cell>
          <cell r="BJ1017">
            <v>-0.03</v>
          </cell>
          <cell r="BK1017">
            <v>-0.02</v>
          </cell>
          <cell r="BL1017">
            <v>0.01</v>
          </cell>
          <cell r="BM1017">
            <v>-0.01</v>
          </cell>
          <cell r="BN1017">
            <v>0.09</v>
          </cell>
          <cell r="BO1017">
            <v>0.08</v>
          </cell>
          <cell r="BP1017">
            <v>0.03</v>
          </cell>
          <cell r="BQ1017">
            <v>0.01</v>
          </cell>
          <cell r="BR1017">
            <v>0.01</v>
          </cell>
          <cell r="BS1017">
            <v>0.01</v>
          </cell>
          <cell r="BT1017">
            <v>0.01</v>
          </cell>
          <cell r="BU1017">
            <v>0</v>
          </cell>
          <cell r="BV1017">
            <v>0.02</v>
          </cell>
          <cell r="BW1017">
            <v>0</v>
          </cell>
          <cell r="BX1017">
            <v>-0.01</v>
          </cell>
          <cell r="BY1017">
            <v>-0.01</v>
          </cell>
          <cell r="BZ1017">
            <v>-0.01</v>
          </cell>
          <cell r="CA1017">
            <v>0.08</v>
          </cell>
          <cell r="CB1017">
            <v>0.09</v>
          </cell>
          <cell r="CC1017">
            <v>0.02</v>
          </cell>
          <cell r="CD1017">
            <v>0.01</v>
          </cell>
          <cell r="CE1017">
            <v>0.01</v>
          </cell>
          <cell r="CF1017">
            <v>0.02</v>
          </cell>
          <cell r="CG1017">
            <v>0.01</v>
          </cell>
          <cell r="CH1017">
            <v>-0.01</v>
          </cell>
          <cell r="CI1017">
            <v>-0.01</v>
          </cell>
          <cell r="CJ1017">
            <v>-0.01</v>
          </cell>
          <cell r="CK1017">
            <v>-0.01</v>
          </cell>
          <cell r="CL1017">
            <v>0.01</v>
          </cell>
          <cell r="CM1017">
            <v>0</v>
          </cell>
          <cell r="CN1017">
            <v>0.02</v>
          </cell>
          <cell r="CO1017">
            <v>7.0000000000000007E-2</v>
          </cell>
          <cell r="CP1017">
            <v>0.05</v>
          </cell>
          <cell r="CQ1017">
            <v>0.01</v>
          </cell>
          <cell r="CR1017">
            <v>0.01</v>
          </cell>
          <cell r="CS1017">
            <v>0.02</v>
          </cell>
          <cell r="CT1017">
            <v>0.02</v>
          </cell>
          <cell r="CU1017">
            <v>-0.01</v>
          </cell>
          <cell r="CV1017">
            <v>0</v>
          </cell>
          <cell r="CW1017">
            <v>-0.01</v>
          </cell>
          <cell r="CX1017">
            <v>-0.01</v>
          </cell>
          <cell r="CY1017">
            <v>0.01</v>
          </cell>
          <cell r="CZ1017">
            <v>0</v>
          </cell>
          <cell r="DA1017">
            <v>0.06</v>
          </cell>
          <cell r="DB1017">
            <v>0.05</v>
          </cell>
          <cell r="DC1017">
            <v>0.01</v>
          </cell>
          <cell r="DD1017">
            <v>0</v>
          </cell>
          <cell r="DE1017">
            <v>0</v>
          </cell>
          <cell r="DF1017">
            <v>0.02</v>
          </cell>
          <cell r="DG1017">
            <v>0.01</v>
          </cell>
          <cell r="DH1017">
            <v>-0.01</v>
          </cell>
          <cell r="DI1017">
            <v>0</v>
          </cell>
          <cell r="DJ1017">
            <v>-0.02</v>
          </cell>
          <cell r="DK1017">
            <v>-0.01</v>
          </cell>
          <cell r="DL1017">
            <v>0.01</v>
          </cell>
          <cell r="DM1017">
            <v>-0.01</v>
          </cell>
          <cell r="DN1017">
            <v>0.06</v>
          </cell>
          <cell r="DO1017">
            <v>7.0000000000000007E-2</v>
          </cell>
          <cell r="DP1017">
            <v>0.02</v>
          </cell>
          <cell r="DQ1017">
            <v>0.01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0.02</v>
          </cell>
          <cell r="S1024">
            <v>0.03</v>
          </cell>
          <cell r="T1024">
            <v>0.02</v>
          </cell>
          <cell r="U1024">
            <v>0</v>
          </cell>
          <cell r="V1024">
            <v>0</v>
          </cell>
          <cell r="W1024">
            <v>0.03</v>
          </cell>
          <cell r="X1024">
            <v>0.06</v>
          </cell>
          <cell r="Y1024">
            <v>0</v>
          </cell>
          <cell r="Z1024">
            <v>0</v>
          </cell>
          <cell r="AA1024">
            <v>0.02</v>
          </cell>
          <cell r="AB1024">
            <v>0</v>
          </cell>
          <cell r="AC1024">
            <v>0.02</v>
          </cell>
          <cell r="AD1024">
            <v>0</v>
          </cell>
          <cell r="AE1024">
            <v>0.03</v>
          </cell>
          <cell r="AF1024">
            <v>0.04</v>
          </cell>
          <cell r="AG1024">
            <v>0</v>
          </cell>
          <cell r="AH1024">
            <v>0.01</v>
          </cell>
          <cell r="AI1024">
            <v>0</v>
          </cell>
          <cell r="AJ1024">
            <v>0.06</v>
          </cell>
          <cell r="AK1024">
            <v>0.09</v>
          </cell>
          <cell r="AL1024">
            <v>0.02</v>
          </cell>
          <cell r="AM1024">
            <v>0.01</v>
          </cell>
          <cell r="AN1024">
            <v>0.03</v>
          </cell>
          <cell r="AO1024">
            <v>0</v>
          </cell>
          <cell r="AP1024">
            <v>0.03</v>
          </cell>
          <cell r="AQ1024">
            <v>0.03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0.01</v>
          </cell>
          <cell r="K1026">
            <v>0</v>
          </cell>
          <cell r="L1026">
            <v>0.01</v>
          </cell>
          <cell r="M1026">
            <v>0.01</v>
          </cell>
          <cell r="N1026">
            <v>0.01</v>
          </cell>
          <cell r="O1026">
            <v>0.01</v>
          </cell>
          <cell r="P1026">
            <v>0</v>
          </cell>
          <cell r="Q1026">
            <v>-0.01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0.01</v>
          </cell>
          <cell r="Y1026">
            <v>0.01</v>
          </cell>
          <cell r="Z1026">
            <v>0</v>
          </cell>
          <cell r="AA1026">
            <v>0.03</v>
          </cell>
          <cell r="AB1026">
            <v>0.01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-0.01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0.01</v>
          </cell>
          <cell r="G1030">
            <v>0</v>
          </cell>
          <cell r="H1030">
            <v>0</v>
          </cell>
          <cell r="I1030">
            <v>0.01</v>
          </cell>
          <cell r="J1030">
            <v>0.01</v>
          </cell>
          <cell r="K1030">
            <v>0.01</v>
          </cell>
          <cell r="L1030">
            <v>0</v>
          </cell>
          <cell r="M1030">
            <v>0.01</v>
          </cell>
          <cell r="N1030">
            <v>0.01</v>
          </cell>
          <cell r="O1030">
            <v>0</v>
          </cell>
          <cell r="P1030">
            <v>0.01</v>
          </cell>
          <cell r="Q1030">
            <v>-0.06</v>
          </cell>
          <cell r="R1030">
            <v>0</v>
          </cell>
          <cell r="S1030">
            <v>0.01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0.01</v>
          </cell>
          <cell r="Y1030">
            <v>0</v>
          </cell>
          <cell r="Z1030">
            <v>0.01</v>
          </cell>
          <cell r="AA1030">
            <v>0.01</v>
          </cell>
          <cell r="AB1030">
            <v>0</v>
          </cell>
          <cell r="AC1030">
            <v>0.01</v>
          </cell>
          <cell r="AD1030">
            <v>-0.01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-0.01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-0.04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-0.04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-0.55000000000000004</v>
          </cell>
          <cell r="AF1069">
            <v>0</v>
          </cell>
          <cell r="AG1069">
            <v>0</v>
          </cell>
          <cell r="AH1069">
            <v>-0.05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-2.29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0.25</v>
          </cell>
          <cell r="AS1069">
            <v>0</v>
          </cell>
          <cell r="AT1069">
            <v>0</v>
          </cell>
          <cell r="AU1069">
            <v>0.16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0.39</v>
          </cell>
          <cell r="BF1069">
            <v>0</v>
          </cell>
          <cell r="BG1069">
            <v>0</v>
          </cell>
          <cell r="BH1069">
            <v>0.27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3.14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10.51</v>
          </cell>
          <cell r="CB1069">
            <v>0</v>
          </cell>
          <cell r="CC1069">
            <v>0</v>
          </cell>
          <cell r="CD1069">
            <v>0</v>
          </cell>
          <cell r="CE1069">
            <v>3.6</v>
          </cell>
          <cell r="CF1069">
            <v>0</v>
          </cell>
          <cell r="CG1069">
            <v>0</v>
          </cell>
          <cell r="CH1069">
            <v>0.28000000000000003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6.59</v>
          </cell>
          <cell r="CS1069">
            <v>0</v>
          </cell>
          <cell r="CT1069">
            <v>0.66</v>
          </cell>
          <cell r="CU1069">
            <v>-0.08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201.37</v>
          </cell>
          <cell r="DB1069">
            <v>0</v>
          </cell>
          <cell r="DC1069">
            <v>0</v>
          </cell>
          <cell r="DD1069">
            <v>0</v>
          </cell>
          <cell r="DE1069">
            <v>0.68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1.17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0.21</v>
          </cell>
          <cell r="H1073">
            <v>-0.06</v>
          </cell>
          <cell r="I1073">
            <v>0.19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0.34</v>
          </cell>
          <cell r="S1073">
            <v>0</v>
          </cell>
          <cell r="T1073">
            <v>0</v>
          </cell>
          <cell r="U1073">
            <v>0.22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0.34</v>
          </cell>
          <cell r="AF1073">
            <v>0</v>
          </cell>
          <cell r="AG1073">
            <v>0.36</v>
          </cell>
          <cell r="AH1073">
            <v>0.28999999999999998</v>
          </cell>
          <cell r="AI1073">
            <v>7.0000000000000007E-2</v>
          </cell>
          <cell r="AJ1073">
            <v>0</v>
          </cell>
          <cell r="AK1073">
            <v>0.34</v>
          </cell>
          <cell r="AL1073">
            <v>0.01</v>
          </cell>
          <cell r="AM1073">
            <v>0.5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0.24</v>
          </cell>
          <cell r="AS1073">
            <v>0</v>
          </cell>
          <cell r="AT1073">
            <v>0.05</v>
          </cell>
          <cell r="AU1073">
            <v>0.23</v>
          </cell>
          <cell r="AV1073">
            <v>0.06</v>
          </cell>
          <cell r="AW1073">
            <v>0.01</v>
          </cell>
          <cell r="AX1073">
            <v>0.11</v>
          </cell>
          <cell r="AY1073">
            <v>0.05</v>
          </cell>
          <cell r="AZ1073">
            <v>0.32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0.37</v>
          </cell>
          <cell r="BF1073">
            <v>0</v>
          </cell>
          <cell r="BG1073">
            <v>0.17</v>
          </cell>
          <cell r="BH1073">
            <v>0.32</v>
          </cell>
          <cell r="BI1073">
            <v>0.25</v>
          </cell>
          <cell r="BJ1073">
            <v>0.83</v>
          </cell>
          <cell r="BK1073">
            <v>0.13</v>
          </cell>
          <cell r="BL1073">
            <v>0.04</v>
          </cell>
          <cell r="BM1073">
            <v>0.79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0.17</v>
          </cell>
          <cell r="BS1073">
            <v>0.02</v>
          </cell>
          <cell r="BT1073">
            <v>0.25</v>
          </cell>
          <cell r="BU1073">
            <v>0.1</v>
          </cell>
          <cell r="BV1073">
            <v>0.12</v>
          </cell>
          <cell r="BW1073">
            <v>0.83</v>
          </cell>
          <cell r="BX1073">
            <v>0.03</v>
          </cell>
          <cell r="BY1073">
            <v>0.04</v>
          </cell>
          <cell r="BZ1073">
            <v>0.02</v>
          </cell>
          <cell r="CA1073">
            <v>0.03</v>
          </cell>
          <cell r="CB1073">
            <v>0</v>
          </cell>
          <cell r="CC1073">
            <v>0</v>
          </cell>
          <cell r="CD1073">
            <v>0</v>
          </cell>
          <cell r="CE1073">
            <v>7.0000000000000007E-2</v>
          </cell>
          <cell r="CF1073">
            <v>0</v>
          </cell>
          <cell r="CG1073">
            <v>0.16</v>
          </cell>
          <cell r="CH1073">
            <v>0.04</v>
          </cell>
          <cell r="CI1073">
            <v>0.05</v>
          </cell>
          <cell r="CJ1073">
            <v>0.13</v>
          </cell>
          <cell r="CK1073">
            <v>0</v>
          </cell>
          <cell r="CL1073">
            <v>0.03</v>
          </cell>
          <cell r="CM1073">
            <v>0.01</v>
          </cell>
          <cell r="CN1073">
            <v>0.01</v>
          </cell>
          <cell r="CO1073">
            <v>0</v>
          </cell>
          <cell r="CP1073">
            <v>0</v>
          </cell>
          <cell r="CQ1073">
            <v>0</v>
          </cell>
          <cell r="CR1073">
            <v>0.11</v>
          </cell>
          <cell r="CS1073">
            <v>0</v>
          </cell>
          <cell r="CT1073">
            <v>0.04</v>
          </cell>
          <cell r="CU1073">
            <v>0.14000000000000001</v>
          </cell>
          <cell r="CV1073">
            <v>0.05</v>
          </cell>
          <cell r="CW1073">
            <v>0</v>
          </cell>
          <cell r="CX1073">
            <v>0.09</v>
          </cell>
          <cell r="CY1073">
            <v>0.02</v>
          </cell>
          <cell r="CZ1073">
            <v>0.01</v>
          </cell>
          <cell r="DA1073">
            <v>0.01</v>
          </cell>
          <cell r="DB1073">
            <v>0</v>
          </cell>
          <cell r="DC1073">
            <v>0</v>
          </cell>
          <cell r="DD1073">
            <v>0</v>
          </cell>
          <cell r="DE1073">
            <v>0.16</v>
          </cell>
          <cell r="DF1073">
            <v>0</v>
          </cell>
          <cell r="DG1073">
            <v>0.13</v>
          </cell>
          <cell r="DH1073">
            <v>0.22</v>
          </cell>
          <cell r="DI1073">
            <v>7.0000000000000007E-2</v>
          </cell>
          <cell r="DJ1073">
            <v>0</v>
          </cell>
          <cell r="DK1073">
            <v>0.03</v>
          </cell>
          <cell r="DL1073">
            <v>0.04</v>
          </cell>
          <cell r="DM1073">
            <v>0.44</v>
          </cell>
          <cell r="DN1073">
            <v>0.06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0.09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0.08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7.0000000000000007E-2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0.43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0.09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0.04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0.08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0.02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0.03</v>
          </cell>
          <cell r="BZ1074">
            <v>0.01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0.11</v>
          </cell>
          <cell r="CF1074">
            <v>0</v>
          </cell>
          <cell r="CG1074">
            <v>0</v>
          </cell>
          <cell r="CH1074">
            <v>3.25</v>
          </cell>
          <cell r="CI1074">
            <v>0</v>
          </cell>
          <cell r="CJ1074">
            <v>0</v>
          </cell>
          <cell r="CK1074">
            <v>0.01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-8.99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30.22</v>
          </cell>
          <cell r="CF1075">
            <v>0</v>
          </cell>
          <cell r="CG1075">
            <v>0</v>
          </cell>
          <cell r="CH1075">
            <v>0</v>
          </cell>
          <cell r="CI1075">
            <v>30.22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8">
          <cell r="R1078">
            <v>2029</v>
          </cell>
          <cell r="AE1078">
            <v>2030</v>
          </cell>
          <cell r="AR1078">
            <v>2031</v>
          </cell>
          <cell r="BE1078">
            <v>2032</v>
          </cell>
          <cell r="BR1078">
            <v>2033</v>
          </cell>
          <cell r="CE1078">
            <v>2034</v>
          </cell>
          <cell r="CR1078">
            <v>2035</v>
          </cell>
          <cell r="DE1078">
            <v>2036</v>
          </cell>
          <cell r="DR1078">
            <v>2037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-12.69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-18.88</v>
          </cell>
          <cell r="P1085">
            <v>0</v>
          </cell>
          <cell r="Q1085">
            <v>0</v>
          </cell>
          <cell r="R1085">
            <v>-23.49</v>
          </cell>
          <cell r="S1085">
            <v>0</v>
          </cell>
          <cell r="T1085">
            <v>0</v>
          </cell>
          <cell r="U1085">
            <v>-6.42</v>
          </cell>
          <cell r="V1085">
            <v>-8.4600000000000009</v>
          </cell>
          <cell r="W1085">
            <v>0</v>
          </cell>
          <cell r="X1085">
            <v>-8.61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-27.66</v>
          </cell>
          <cell r="AF1085">
            <v>0</v>
          </cell>
          <cell r="AG1085">
            <v>0</v>
          </cell>
          <cell r="AH1085">
            <v>-19.47</v>
          </cell>
          <cell r="AI1085">
            <v>0</v>
          </cell>
          <cell r="AJ1085">
            <v>0</v>
          </cell>
          <cell r="AK1085">
            <v>-8.19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-0.23</v>
          </cell>
          <cell r="AS1085">
            <v>0</v>
          </cell>
          <cell r="AT1085">
            <v>-0.23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-4.9400000000000004</v>
          </cell>
          <cell r="BF1085">
            <v>0</v>
          </cell>
          <cell r="BG1085">
            <v>0</v>
          </cell>
          <cell r="BH1085">
            <v>-4.8099999999999996</v>
          </cell>
          <cell r="BI1085">
            <v>-1.69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1.57</v>
          </cell>
          <cell r="BP1085">
            <v>0</v>
          </cell>
          <cell r="BQ1085">
            <v>0</v>
          </cell>
          <cell r="BR1085">
            <v>-174.3</v>
          </cell>
          <cell r="BS1085">
            <v>-9.83</v>
          </cell>
          <cell r="BT1085">
            <v>-5.62</v>
          </cell>
          <cell r="BU1085">
            <v>-13.77</v>
          </cell>
          <cell r="BV1085">
            <v>-13.84</v>
          </cell>
          <cell r="BW1085">
            <v>-7.47</v>
          </cell>
          <cell r="BX1085">
            <v>-46.28</v>
          </cell>
          <cell r="BY1085">
            <v>0</v>
          </cell>
          <cell r="BZ1085">
            <v>0</v>
          </cell>
          <cell r="CA1085">
            <v>-20.49</v>
          </cell>
          <cell r="CB1085">
            <v>-41.33</v>
          </cell>
          <cell r="CC1085">
            <v>-15.66</v>
          </cell>
          <cell r="CD1085">
            <v>0</v>
          </cell>
          <cell r="CE1085">
            <v>-124.32</v>
          </cell>
          <cell r="CF1085">
            <v>0</v>
          </cell>
          <cell r="CG1085">
            <v>0</v>
          </cell>
          <cell r="CH1085">
            <v>-11.37</v>
          </cell>
          <cell r="CI1085">
            <v>-13.43</v>
          </cell>
          <cell r="CJ1085">
            <v>-19.55</v>
          </cell>
          <cell r="CK1085">
            <v>-53.68</v>
          </cell>
          <cell r="CL1085">
            <v>0</v>
          </cell>
          <cell r="CM1085">
            <v>0</v>
          </cell>
          <cell r="CN1085">
            <v>0.81</v>
          </cell>
          <cell r="CO1085">
            <v>-13.77</v>
          </cell>
          <cell r="CP1085">
            <v>-9.2200000000000006</v>
          </cell>
          <cell r="CQ1085">
            <v>-4.12</v>
          </cell>
          <cell r="CR1085">
            <v>-132.52000000000001</v>
          </cell>
          <cell r="CS1085">
            <v>-11.99</v>
          </cell>
          <cell r="CT1085">
            <v>-14.24</v>
          </cell>
          <cell r="CU1085">
            <v>0</v>
          </cell>
          <cell r="CV1085">
            <v>-15.84</v>
          </cell>
          <cell r="CW1085">
            <v>-14.49</v>
          </cell>
          <cell r="CX1085">
            <v>-10.039999999999999</v>
          </cell>
          <cell r="CY1085">
            <v>0</v>
          </cell>
          <cell r="CZ1085">
            <v>0</v>
          </cell>
          <cell r="DA1085">
            <v>-40.72</v>
          </cell>
          <cell r="DB1085">
            <v>-10.38</v>
          </cell>
          <cell r="DC1085">
            <v>-14.82</v>
          </cell>
          <cell r="DD1085">
            <v>0</v>
          </cell>
          <cell r="DE1085">
            <v>-136.44</v>
          </cell>
          <cell r="DF1085">
            <v>-13.26</v>
          </cell>
          <cell r="DG1085">
            <v>0</v>
          </cell>
          <cell r="DH1085">
            <v>-8.1199999999999992</v>
          </cell>
          <cell r="DI1085">
            <v>-14.11</v>
          </cell>
          <cell r="DJ1085">
            <v>-14.25</v>
          </cell>
          <cell r="DK1085">
            <v>-69.569999999999993</v>
          </cell>
          <cell r="DL1085">
            <v>0</v>
          </cell>
          <cell r="DM1085">
            <v>0</v>
          </cell>
          <cell r="DN1085">
            <v>-7</v>
          </cell>
          <cell r="DO1085">
            <v>-6.02</v>
          </cell>
          <cell r="DP1085">
            <v>0</v>
          </cell>
          <cell r="DQ1085">
            <v>-4.12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-2.19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-186.68</v>
          </cell>
          <cell r="S1086">
            <v>-30.33</v>
          </cell>
          <cell r="T1086">
            <v>-13.2</v>
          </cell>
          <cell r="U1086">
            <v>0</v>
          </cell>
          <cell r="V1086">
            <v>-1.43</v>
          </cell>
          <cell r="W1086">
            <v>-31.63</v>
          </cell>
          <cell r="X1086">
            <v>-65.22</v>
          </cell>
          <cell r="Y1086">
            <v>2.4900000000000002</v>
          </cell>
          <cell r="Z1086">
            <v>0</v>
          </cell>
          <cell r="AA1086">
            <v>-18.170000000000002</v>
          </cell>
          <cell r="AB1086">
            <v>0</v>
          </cell>
          <cell r="AC1086">
            <v>-25.87</v>
          </cell>
          <cell r="AD1086">
            <v>-3.31</v>
          </cell>
          <cell r="AE1086">
            <v>-250.4</v>
          </cell>
          <cell r="AF1086">
            <v>-29.35</v>
          </cell>
          <cell r="AG1086">
            <v>-1.65</v>
          </cell>
          <cell r="AH1086">
            <v>-9.93</v>
          </cell>
          <cell r="AI1086">
            <v>-1.91</v>
          </cell>
          <cell r="AJ1086">
            <v>-39.1</v>
          </cell>
          <cell r="AK1086">
            <v>-69.989999999999995</v>
          </cell>
          <cell r="AL1086">
            <v>-17.57</v>
          </cell>
          <cell r="AM1086">
            <v>-7.8</v>
          </cell>
          <cell r="AN1086">
            <v>-19.559999999999999</v>
          </cell>
          <cell r="AO1086">
            <v>0</v>
          </cell>
          <cell r="AP1086">
            <v>-25.34</v>
          </cell>
          <cell r="AQ1086">
            <v>-28.19</v>
          </cell>
          <cell r="AR1086">
            <v>-320.44</v>
          </cell>
          <cell r="AS1086">
            <v>-21.19</v>
          </cell>
          <cell r="AT1086">
            <v>-18.59</v>
          </cell>
          <cell r="AU1086">
            <v>-6.52</v>
          </cell>
          <cell r="AV1086">
            <v>-13.09</v>
          </cell>
          <cell r="AW1086">
            <v>-22.91</v>
          </cell>
          <cell r="AX1086">
            <v>-90.26</v>
          </cell>
          <cell r="AY1086">
            <v>-54.41</v>
          </cell>
          <cell r="AZ1086">
            <v>-22.69</v>
          </cell>
          <cell r="BA1086">
            <v>-39.130000000000003</v>
          </cell>
          <cell r="BB1086">
            <v>-12.64</v>
          </cell>
          <cell r="BC1086">
            <v>-10.83</v>
          </cell>
          <cell r="BD1086">
            <v>-8.18</v>
          </cell>
          <cell r="BE1086">
            <v>-247.4</v>
          </cell>
          <cell r="BF1086">
            <v>-13.72</v>
          </cell>
          <cell r="BG1086">
            <v>-5.81</v>
          </cell>
          <cell r="BH1086">
            <v>-14.43</v>
          </cell>
          <cell r="BI1086">
            <v>-34.54</v>
          </cell>
          <cell r="BJ1086">
            <v>-20.16</v>
          </cell>
          <cell r="BK1086">
            <v>-43.2</v>
          </cell>
          <cell r="BL1086">
            <v>-18.309999999999999</v>
          </cell>
          <cell r="BM1086">
            <v>-2.4900000000000002</v>
          </cell>
          <cell r="BN1086">
            <v>-30.61</v>
          </cell>
          <cell r="BO1086">
            <v>-2.4700000000000002</v>
          </cell>
          <cell r="BP1086">
            <v>-25.69</v>
          </cell>
          <cell r="BQ1086">
            <v>-35.97</v>
          </cell>
          <cell r="BR1086">
            <v>-334.25</v>
          </cell>
          <cell r="BS1086">
            <v>-38.43</v>
          </cell>
          <cell r="BT1086">
            <v>0</v>
          </cell>
          <cell r="BU1086">
            <v>-17.809999999999999</v>
          </cell>
          <cell r="BV1086">
            <v>-10.7</v>
          </cell>
          <cell r="BW1086">
            <v>-21.7</v>
          </cell>
          <cell r="BX1086">
            <v>-47.83</v>
          </cell>
          <cell r="BY1086">
            <v>-76.260000000000005</v>
          </cell>
          <cell r="BZ1086">
            <v>-33.590000000000003</v>
          </cell>
          <cell r="CA1086">
            <v>-57.06</v>
          </cell>
          <cell r="CB1086">
            <v>-5.35</v>
          </cell>
          <cell r="CC1086">
            <v>-15.26</v>
          </cell>
          <cell r="CD1086">
            <v>-10.26</v>
          </cell>
          <cell r="CE1086">
            <v>-295.5</v>
          </cell>
          <cell r="CF1086">
            <v>-14.21</v>
          </cell>
          <cell r="CG1086">
            <v>-1.88</v>
          </cell>
          <cell r="CH1086">
            <v>-3.75</v>
          </cell>
          <cell r="CI1086">
            <v>-4.9400000000000004</v>
          </cell>
          <cell r="CJ1086">
            <v>-5.61</v>
          </cell>
          <cell r="CK1086">
            <v>-95.21</v>
          </cell>
          <cell r="CL1086">
            <v>-32.72</v>
          </cell>
          <cell r="CM1086">
            <v>-43.47</v>
          </cell>
          <cell r="CN1086">
            <v>-42.68</v>
          </cell>
          <cell r="CO1086">
            <v>-6.15</v>
          </cell>
          <cell r="CP1086">
            <v>-15.69</v>
          </cell>
          <cell r="CQ1086">
            <v>-29.19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-4.4800000000000004</v>
          </cell>
          <cell r="K1088">
            <v>0</v>
          </cell>
          <cell r="L1088">
            <v>-10.09</v>
          </cell>
          <cell r="M1088">
            <v>-6.65</v>
          </cell>
          <cell r="N1088">
            <v>-7.7</v>
          </cell>
          <cell r="O1088">
            <v>-6.13</v>
          </cell>
          <cell r="P1088">
            <v>0</v>
          </cell>
          <cell r="Q1088">
            <v>11.48</v>
          </cell>
          <cell r="R1088">
            <v>-41.83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-6.2</v>
          </cell>
          <cell r="Y1088">
            <v>-7.75</v>
          </cell>
          <cell r="Z1088">
            <v>0</v>
          </cell>
          <cell r="AA1088">
            <v>-24.18</v>
          </cell>
          <cell r="AB1088">
            <v>-6.84</v>
          </cell>
          <cell r="AC1088">
            <v>0</v>
          </cell>
          <cell r="AD1088">
            <v>3.14</v>
          </cell>
          <cell r="AE1088">
            <v>-27.15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-0.18</v>
          </cell>
          <cell r="AK1088">
            <v>0</v>
          </cell>
          <cell r="AL1088">
            <v>0</v>
          </cell>
          <cell r="AM1088">
            <v>0</v>
          </cell>
          <cell r="AN1088">
            <v>-7.8</v>
          </cell>
          <cell r="AO1088">
            <v>-17.329999999999998</v>
          </cell>
          <cell r="AP1088">
            <v>0</v>
          </cell>
          <cell r="AQ1088">
            <v>-1.84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-147.13</v>
          </cell>
          <cell r="G1089">
            <v>-171.49</v>
          </cell>
          <cell r="H1089">
            <v>-209.38</v>
          </cell>
          <cell r="I1089">
            <v>-215.41</v>
          </cell>
          <cell r="J1089">
            <v>-438.84</v>
          </cell>
          <cell r="K1089">
            <v>-613.54</v>
          </cell>
          <cell r="L1089">
            <v>-5.4</v>
          </cell>
          <cell r="M1089">
            <v>-73.14</v>
          </cell>
          <cell r="N1089">
            <v>-287.45</v>
          </cell>
          <cell r="O1089">
            <v>-350.59</v>
          </cell>
          <cell r="P1089">
            <v>-45.56</v>
          </cell>
          <cell r="Q1089">
            <v>729.78</v>
          </cell>
          <cell r="R1089">
            <v>-2548.1999999999998</v>
          </cell>
          <cell r="S1089">
            <v>-241.4</v>
          </cell>
          <cell r="T1089">
            <v>-186.34</v>
          </cell>
          <cell r="U1089">
            <v>-208.47</v>
          </cell>
          <cell r="V1089">
            <v>-287.76</v>
          </cell>
          <cell r="W1089">
            <v>-475.52</v>
          </cell>
          <cell r="X1089">
            <v>-502.21</v>
          </cell>
          <cell r="Y1089">
            <v>-17.18</v>
          </cell>
          <cell r="Z1089">
            <v>-9.0399999999999991</v>
          </cell>
          <cell r="AA1089">
            <v>-130.13</v>
          </cell>
          <cell r="AB1089">
            <v>-303.06</v>
          </cell>
          <cell r="AC1089">
            <v>-225.06</v>
          </cell>
          <cell r="AD1089">
            <v>37.979999999999997</v>
          </cell>
          <cell r="AE1089">
            <v>-2204.2800000000002</v>
          </cell>
          <cell r="AF1089">
            <v>-173.28</v>
          </cell>
          <cell r="AG1089">
            <v>-182.79</v>
          </cell>
          <cell r="AH1089">
            <v>-153.71</v>
          </cell>
          <cell r="AI1089">
            <v>-279.83</v>
          </cell>
          <cell r="AJ1089">
            <v>-339.59</v>
          </cell>
          <cell r="AK1089">
            <v>-398.33</v>
          </cell>
          <cell r="AL1089">
            <v>-17.05</v>
          </cell>
          <cell r="AM1089">
            <v>-47.12</v>
          </cell>
          <cell r="AN1089">
            <v>-99.8</v>
          </cell>
          <cell r="AO1089">
            <v>-208.74</v>
          </cell>
          <cell r="AP1089">
            <v>-181.92</v>
          </cell>
          <cell r="AQ1089">
            <v>-122.12</v>
          </cell>
          <cell r="AR1089">
            <v>-2185.17</v>
          </cell>
          <cell r="AS1089">
            <v>-110.3</v>
          </cell>
          <cell r="AT1089">
            <v>-176.13</v>
          </cell>
          <cell r="AU1089">
            <v>-153.44</v>
          </cell>
          <cell r="AV1089">
            <v>-244.38</v>
          </cell>
          <cell r="AW1089">
            <v>-530.91999999999996</v>
          </cell>
          <cell r="AX1089">
            <v>-451.44</v>
          </cell>
          <cell r="AY1089">
            <v>-7.89</v>
          </cell>
          <cell r="AZ1089">
            <v>-0.55000000000000004</v>
          </cell>
          <cell r="BA1089">
            <v>-47.41</v>
          </cell>
          <cell r="BB1089">
            <v>-227.82</v>
          </cell>
          <cell r="BC1089">
            <v>-198.52</v>
          </cell>
          <cell r="BD1089">
            <v>-36.39</v>
          </cell>
          <cell r="BE1089">
            <v>-1956.7</v>
          </cell>
          <cell r="BF1089">
            <v>-146.97</v>
          </cell>
          <cell r="BG1089">
            <v>-212.88</v>
          </cell>
          <cell r="BH1089">
            <v>-145.47999999999999</v>
          </cell>
          <cell r="BI1089">
            <v>-269.27</v>
          </cell>
          <cell r="BJ1089">
            <v>-410.66</v>
          </cell>
          <cell r="BK1089">
            <v>-364.66</v>
          </cell>
          <cell r="BL1089">
            <v>0.5</v>
          </cell>
          <cell r="BM1089">
            <v>-16.489999999999998</v>
          </cell>
          <cell r="BN1089">
            <v>-72.38</v>
          </cell>
          <cell r="BO1089">
            <v>-121.6</v>
          </cell>
          <cell r="BP1089">
            <v>-151.63999999999999</v>
          </cell>
          <cell r="BQ1089">
            <v>-45.16</v>
          </cell>
          <cell r="BR1089">
            <v>-3689.68</v>
          </cell>
          <cell r="BS1089">
            <v>-220.13</v>
          </cell>
          <cell r="BT1089">
            <v>-154.83000000000001</v>
          </cell>
          <cell r="BU1089">
            <v>-153.72</v>
          </cell>
          <cell r="BV1089">
            <v>-134.68</v>
          </cell>
          <cell r="BW1089">
            <v>-442.75</v>
          </cell>
          <cell r="BX1089">
            <v>-497.66</v>
          </cell>
          <cell r="BY1089">
            <v>-146.27000000000001</v>
          </cell>
          <cell r="BZ1089">
            <v>-194.84</v>
          </cell>
          <cell r="CA1089">
            <v>-536.79</v>
          </cell>
          <cell r="CB1089">
            <v>-518.65</v>
          </cell>
          <cell r="CC1089">
            <v>-435.42</v>
          </cell>
          <cell r="CD1089">
            <v>-253.93</v>
          </cell>
          <cell r="CE1089">
            <v>-3730.25</v>
          </cell>
          <cell r="CF1089">
            <v>-295.81</v>
          </cell>
          <cell r="CG1089">
            <v>-200.81</v>
          </cell>
          <cell r="CH1089">
            <v>-165.57</v>
          </cell>
          <cell r="CI1089">
            <v>-186.23</v>
          </cell>
          <cell r="CJ1089">
            <v>-358.8</v>
          </cell>
          <cell r="CK1089">
            <v>-438.25</v>
          </cell>
          <cell r="CL1089">
            <v>-147.91999999999999</v>
          </cell>
          <cell r="CM1089">
            <v>-235.27</v>
          </cell>
          <cell r="CN1089">
            <v>-587.22</v>
          </cell>
          <cell r="CO1089">
            <v>-337.85</v>
          </cell>
          <cell r="CP1089">
            <v>-481.13</v>
          </cell>
          <cell r="CQ1089">
            <v>-295.39</v>
          </cell>
          <cell r="CR1089">
            <v>-3898.31</v>
          </cell>
          <cell r="CS1089">
            <v>-370.64</v>
          </cell>
          <cell r="CT1089">
            <v>-191.21</v>
          </cell>
          <cell r="CU1089">
            <v>-143.11000000000001</v>
          </cell>
          <cell r="CV1089">
            <v>-203.48</v>
          </cell>
          <cell r="CW1089">
            <v>-419.62</v>
          </cell>
          <cell r="CX1089">
            <v>-611.16999999999996</v>
          </cell>
          <cell r="CY1089">
            <v>-143.99</v>
          </cell>
          <cell r="CZ1089">
            <v>-235.48</v>
          </cell>
          <cell r="DA1089">
            <v>-485.07</v>
          </cell>
          <cell r="DB1089">
            <v>-322.77999999999997</v>
          </cell>
          <cell r="DC1089">
            <v>-417.8</v>
          </cell>
          <cell r="DD1089">
            <v>-353.96</v>
          </cell>
          <cell r="DE1089">
            <v>-2716.79</v>
          </cell>
          <cell r="DF1089">
            <v>-354.81</v>
          </cell>
          <cell r="DG1089">
            <v>-202.45</v>
          </cell>
          <cell r="DH1089">
            <v>-112.65</v>
          </cell>
          <cell r="DI1089">
            <v>-134.01</v>
          </cell>
          <cell r="DJ1089">
            <v>-377.7</v>
          </cell>
          <cell r="DK1089">
            <v>-453.66</v>
          </cell>
          <cell r="DL1089">
            <v>-32.619999999999997</v>
          </cell>
          <cell r="DM1089">
            <v>-61.85</v>
          </cell>
          <cell r="DN1089">
            <v>-241.14</v>
          </cell>
          <cell r="DO1089">
            <v>-259.58999999999997</v>
          </cell>
          <cell r="DP1089">
            <v>-284.06</v>
          </cell>
          <cell r="DQ1089">
            <v>-202.26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-67.38</v>
          </cell>
          <cell r="G1090">
            <v>-176.06</v>
          </cell>
          <cell r="H1090">
            <v>-238.46</v>
          </cell>
          <cell r="I1090">
            <v>-394.26</v>
          </cell>
          <cell r="J1090">
            <v>-663.14</v>
          </cell>
          <cell r="K1090">
            <v>-226.65</v>
          </cell>
          <cell r="L1090">
            <v>0</v>
          </cell>
          <cell r="M1090">
            <v>0</v>
          </cell>
          <cell r="N1090">
            <v>-45.87</v>
          </cell>
          <cell r="O1090">
            <v>-164.19</v>
          </cell>
          <cell r="P1090">
            <v>-78.58</v>
          </cell>
          <cell r="Q1090">
            <v>-39.770000000000003</v>
          </cell>
          <cell r="R1090">
            <v>-1942.58</v>
          </cell>
          <cell r="S1090">
            <v>-56.29</v>
          </cell>
          <cell r="T1090">
            <v>-194.75</v>
          </cell>
          <cell r="U1090">
            <v>-295.51</v>
          </cell>
          <cell r="V1090">
            <v>-309.95</v>
          </cell>
          <cell r="W1090">
            <v>-501.14</v>
          </cell>
          <cell r="X1090">
            <v>-257.64999999999998</v>
          </cell>
          <cell r="Y1090">
            <v>0</v>
          </cell>
          <cell r="Z1090">
            <v>-18.170000000000002</v>
          </cell>
          <cell r="AA1090">
            <v>-82.48</v>
          </cell>
          <cell r="AB1090">
            <v>-151.15</v>
          </cell>
          <cell r="AC1090">
            <v>-92.32</v>
          </cell>
          <cell r="AD1090">
            <v>16.84</v>
          </cell>
          <cell r="AE1090">
            <v>-1691.23</v>
          </cell>
          <cell r="AF1090">
            <v>-84.03</v>
          </cell>
          <cell r="AG1090">
            <v>-161.41</v>
          </cell>
          <cell r="AH1090">
            <v>-170.61</v>
          </cell>
          <cell r="AI1090">
            <v>-309.95999999999998</v>
          </cell>
          <cell r="AJ1090">
            <v>-422.34</v>
          </cell>
          <cell r="AK1090">
            <v>-187.78</v>
          </cell>
          <cell r="AL1090">
            <v>-0.64</v>
          </cell>
          <cell r="AM1090">
            <v>-5.57</v>
          </cell>
          <cell r="AN1090">
            <v>-30.4</v>
          </cell>
          <cell r="AO1090">
            <v>-167.62</v>
          </cell>
          <cell r="AP1090">
            <v>-111.32</v>
          </cell>
          <cell r="AQ1090">
            <v>-39.56</v>
          </cell>
          <cell r="AR1090">
            <v>-1891.63</v>
          </cell>
          <cell r="AS1090">
            <v>-149.9</v>
          </cell>
          <cell r="AT1090">
            <v>-118.57</v>
          </cell>
          <cell r="AU1090">
            <v>-214.4</v>
          </cell>
          <cell r="AV1090">
            <v>-280.11</v>
          </cell>
          <cell r="AW1090">
            <v>-354.54</v>
          </cell>
          <cell r="AX1090">
            <v>-211.21</v>
          </cell>
          <cell r="AY1090">
            <v>-36.54</v>
          </cell>
          <cell r="AZ1090">
            <v>-25.96</v>
          </cell>
          <cell r="BA1090">
            <v>-22.64</v>
          </cell>
          <cell r="BB1090">
            <v>-201.93</v>
          </cell>
          <cell r="BC1090">
            <v>-158.46</v>
          </cell>
          <cell r="BD1090">
            <v>-117.36</v>
          </cell>
          <cell r="BE1090">
            <v>-1743.28</v>
          </cell>
          <cell r="BF1090">
            <v>-176.13</v>
          </cell>
          <cell r="BG1090">
            <v>-123.67</v>
          </cell>
          <cell r="BH1090">
            <v>-221.87</v>
          </cell>
          <cell r="BI1090">
            <v>-218.96</v>
          </cell>
          <cell r="BJ1090">
            <v>-261.92</v>
          </cell>
          <cell r="BK1090">
            <v>-205.98</v>
          </cell>
          <cell r="BL1090">
            <v>-26.34</v>
          </cell>
          <cell r="BM1090">
            <v>-48.67</v>
          </cell>
          <cell r="BN1090">
            <v>-20.309999999999999</v>
          </cell>
          <cell r="BO1090">
            <v>-132.85</v>
          </cell>
          <cell r="BP1090">
            <v>-234.22</v>
          </cell>
          <cell r="BQ1090">
            <v>-72.36</v>
          </cell>
          <cell r="BR1090">
            <v>-3529.68</v>
          </cell>
          <cell r="BS1090">
            <v>-256.52999999999997</v>
          </cell>
          <cell r="BT1090">
            <v>-229.31</v>
          </cell>
          <cell r="BU1090">
            <v>-201.34</v>
          </cell>
          <cell r="BV1090">
            <v>-292.66000000000003</v>
          </cell>
          <cell r="BW1090">
            <v>-396.77</v>
          </cell>
          <cell r="BX1090">
            <v>-611.98</v>
          </cell>
          <cell r="BY1090">
            <v>-165.96</v>
          </cell>
          <cell r="BZ1090">
            <v>-262.52999999999997</v>
          </cell>
          <cell r="CA1090">
            <v>-306.64999999999998</v>
          </cell>
          <cell r="CB1090">
            <v>-298.44</v>
          </cell>
          <cell r="CC1090">
            <v>-282</v>
          </cell>
          <cell r="CD1090">
            <v>-225.52</v>
          </cell>
          <cell r="CE1090">
            <v>-3432.46</v>
          </cell>
          <cell r="CF1090">
            <v>-308.58</v>
          </cell>
          <cell r="CG1090">
            <v>-175.38</v>
          </cell>
          <cell r="CH1090">
            <v>-233.44</v>
          </cell>
          <cell r="CI1090">
            <v>-292.58</v>
          </cell>
          <cell r="CJ1090">
            <v>-379.53</v>
          </cell>
          <cell r="CK1090">
            <v>-654.45000000000005</v>
          </cell>
          <cell r="CL1090">
            <v>-233.21</v>
          </cell>
          <cell r="CM1090">
            <v>-196.93</v>
          </cell>
          <cell r="CN1090">
            <v>-271.04000000000002</v>
          </cell>
          <cell r="CO1090">
            <v>-267.66000000000003</v>
          </cell>
          <cell r="CP1090">
            <v>-258.47000000000003</v>
          </cell>
          <cell r="CQ1090">
            <v>-161.19</v>
          </cell>
          <cell r="CR1090">
            <v>-2967.84</v>
          </cell>
          <cell r="CS1090">
            <v>-215.39</v>
          </cell>
          <cell r="CT1090">
            <v>-188.1</v>
          </cell>
          <cell r="CU1090">
            <v>-197.05</v>
          </cell>
          <cell r="CV1090">
            <v>-222.9</v>
          </cell>
          <cell r="CW1090">
            <v>-387.12</v>
          </cell>
          <cell r="CX1090">
            <v>-382.58</v>
          </cell>
          <cell r="CY1090">
            <v>-166.05</v>
          </cell>
          <cell r="CZ1090">
            <v>-208.85</v>
          </cell>
          <cell r="DA1090">
            <v>-267.95</v>
          </cell>
          <cell r="DB1090">
            <v>-230.66</v>
          </cell>
          <cell r="DC1090">
            <v>-285.51</v>
          </cell>
          <cell r="DD1090">
            <v>-215.68</v>
          </cell>
          <cell r="DE1090">
            <v>-2704.34</v>
          </cell>
          <cell r="DF1090">
            <v>-226.8</v>
          </cell>
          <cell r="DG1090">
            <v>-154.34</v>
          </cell>
          <cell r="DH1090">
            <v>-168.82</v>
          </cell>
          <cell r="DI1090">
            <v>-261.95</v>
          </cell>
          <cell r="DJ1090">
            <v>-368.26</v>
          </cell>
          <cell r="DK1090">
            <v>-469.21</v>
          </cell>
          <cell r="DL1090">
            <v>-145.38</v>
          </cell>
          <cell r="DM1090">
            <v>-86.99</v>
          </cell>
          <cell r="DN1090">
            <v>-156.34</v>
          </cell>
          <cell r="DO1090">
            <v>-265.22000000000003</v>
          </cell>
          <cell r="DP1090">
            <v>-214.88</v>
          </cell>
          <cell r="DQ1090">
            <v>-186.14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-367.06</v>
          </cell>
          <cell r="G1091">
            <v>-131.22</v>
          </cell>
          <cell r="H1091">
            <v>-253.51</v>
          </cell>
          <cell r="I1091">
            <v>-174.37</v>
          </cell>
          <cell r="J1091">
            <v>-235.96</v>
          </cell>
          <cell r="K1091">
            <v>-562.97</v>
          </cell>
          <cell r="L1091">
            <v>-212.97</v>
          </cell>
          <cell r="M1091">
            <v>-510.04</v>
          </cell>
          <cell r="N1091">
            <v>-639.23</v>
          </cell>
          <cell r="O1091">
            <v>-333.76</v>
          </cell>
          <cell r="P1091">
            <v>-288.98</v>
          </cell>
          <cell r="Q1091">
            <v>2616.6</v>
          </cell>
          <cell r="R1091">
            <v>-2715.69</v>
          </cell>
          <cell r="S1091">
            <v>-202.26</v>
          </cell>
          <cell r="T1091">
            <v>-126.96</v>
          </cell>
          <cell r="U1091">
            <v>-200.18</v>
          </cell>
          <cell r="V1091">
            <v>-204.01</v>
          </cell>
          <cell r="W1091">
            <v>-217.81</v>
          </cell>
          <cell r="X1091">
            <v>-451.04</v>
          </cell>
          <cell r="Y1091">
            <v>-101.88</v>
          </cell>
          <cell r="Z1091">
            <v>-321.31</v>
          </cell>
          <cell r="AA1091">
            <v>-434.78</v>
          </cell>
          <cell r="AB1091">
            <v>-277.74</v>
          </cell>
          <cell r="AC1091">
            <v>-320.7</v>
          </cell>
          <cell r="AD1091">
            <v>142.97999999999999</v>
          </cell>
          <cell r="AE1091">
            <v>-2585.4</v>
          </cell>
          <cell r="AF1091">
            <v>-199.65</v>
          </cell>
          <cell r="AG1091">
            <v>-134.41999999999999</v>
          </cell>
          <cell r="AH1091">
            <v>-204.96</v>
          </cell>
          <cell r="AI1091">
            <v>-148.07</v>
          </cell>
          <cell r="AJ1091">
            <v>-222.79</v>
          </cell>
          <cell r="AK1091">
            <v>-331.88</v>
          </cell>
          <cell r="AL1091">
            <v>-319.55</v>
          </cell>
          <cell r="AM1091">
            <v>-34.19</v>
          </cell>
          <cell r="AN1091">
            <v>-295.75</v>
          </cell>
          <cell r="AO1091">
            <v>-243.76</v>
          </cell>
          <cell r="AP1091">
            <v>-249.81</v>
          </cell>
          <cell r="AQ1091">
            <v>-200.58</v>
          </cell>
          <cell r="AR1091">
            <v>-2466.06</v>
          </cell>
          <cell r="AS1091">
            <v>-235.58</v>
          </cell>
          <cell r="AT1091">
            <v>-94.72</v>
          </cell>
          <cell r="AU1091">
            <v>-215.54</v>
          </cell>
          <cell r="AV1091">
            <v>-231.86</v>
          </cell>
          <cell r="AW1091">
            <v>-180.86</v>
          </cell>
          <cell r="AX1091">
            <v>-328.2</v>
          </cell>
          <cell r="AY1091">
            <v>-268.27999999999997</v>
          </cell>
          <cell r="AZ1091">
            <v>-64.06</v>
          </cell>
          <cell r="BA1091">
            <v>-269.42</v>
          </cell>
          <cell r="BB1091">
            <v>-182.8</v>
          </cell>
          <cell r="BC1091">
            <v>-164.21</v>
          </cell>
          <cell r="BD1091">
            <v>-230.51</v>
          </cell>
          <cell r="BE1091">
            <v>-2914.73</v>
          </cell>
          <cell r="BF1091">
            <v>-154.11000000000001</v>
          </cell>
          <cell r="BG1091">
            <v>-78.38</v>
          </cell>
          <cell r="BH1091">
            <v>-254.46</v>
          </cell>
          <cell r="BI1091">
            <v>-173.65</v>
          </cell>
          <cell r="BJ1091">
            <v>-218.61</v>
          </cell>
          <cell r="BK1091">
            <v>-372.7</v>
          </cell>
          <cell r="BL1091">
            <v>-329.16</v>
          </cell>
          <cell r="BM1091">
            <v>-70.33</v>
          </cell>
          <cell r="BN1091">
            <v>-342.24</v>
          </cell>
          <cell r="BO1091">
            <v>-371.3</v>
          </cell>
          <cell r="BP1091">
            <v>-323.31</v>
          </cell>
          <cell r="BQ1091">
            <v>-226.49</v>
          </cell>
          <cell r="BR1091">
            <v>-1912.1</v>
          </cell>
          <cell r="BS1091">
            <v>-99.43</v>
          </cell>
          <cell r="BT1091">
            <v>-40.17</v>
          </cell>
          <cell r="BU1091">
            <v>-63.36</v>
          </cell>
          <cell r="BV1091">
            <v>-22.71</v>
          </cell>
          <cell r="BW1091">
            <v>-107.42</v>
          </cell>
          <cell r="BX1091">
            <v>-189.27</v>
          </cell>
          <cell r="BY1091">
            <v>-524.9</v>
          </cell>
          <cell r="BZ1091">
            <v>-188.4</v>
          </cell>
          <cell r="CA1091">
            <v>-316.83</v>
          </cell>
          <cell r="CB1091">
            <v>-90.08</v>
          </cell>
          <cell r="CC1091">
            <v>-148.21</v>
          </cell>
          <cell r="CD1091">
            <v>-121.33</v>
          </cell>
          <cell r="CE1091">
            <v>-1776.2</v>
          </cell>
          <cell r="CF1091">
            <v>-108.78</v>
          </cell>
          <cell r="CG1091">
            <v>-114.95</v>
          </cell>
          <cell r="CH1091">
            <v>-47.32</v>
          </cell>
          <cell r="CI1091">
            <v>-62.05</v>
          </cell>
          <cell r="CJ1091">
            <v>-93.05</v>
          </cell>
          <cell r="CK1091">
            <v>-139.09</v>
          </cell>
          <cell r="CL1091">
            <v>-530.85</v>
          </cell>
          <cell r="CM1091">
            <v>-113.44</v>
          </cell>
          <cell r="CN1091">
            <v>-197.07</v>
          </cell>
          <cell r="CO1091">
            <v>-129.36000000000001</v>
          </cell>
          <cell r="CP1091">
            <v>-137.97999999999999</v>
          </cell>
          <cell r="CQ1091">
            <v>-102.26</v>
          </cell>
          <cell r="CR1091">
            <v>-1586.84</v>
          </cell>
          <cell r="CS1091">
            <v>-110.1</v>
          </cell>
          <cell r="CT1091">
            <v>-88.34</v>
          </cell>
          <cell r="CU1091">
            <v>-51.87</v>
          </cell>
          <cell r="CV1091">
            <v>-48.77</v>
          </cell>
          <cell r="CW1091">
            <v>-74.19</v>
          </cell>
          <cell r="CX1091">
            <v>-138.91</v>
          </cell>
          <cell r="CY1091">
            <v>-402.85</v>
          </cell>
          <cell r="CZ1091">
            <v>-110.26</v>
          </cell>
          <cell r="DA1091">
            <v>-249.88</v>
          </cell>
          <cell r="DB1091">
            <v>-77.73</v>
          </cell>
          <cell r="DC1091">
            <v>-174.96</v>
          </cell>
          <cell r="DD1091">
            <v>-58.98</v>
          </cell>
          <cell r="DE1091">
            <v>-1206.82</v>
          </cell>
          <cell r="DF1091">
            <v>-120.74</v>
          </cell>
          <cell r="DG1091">
            <v>-18.87</v>
          </cell>
          <cell r="DH1091">
            <v>-56</v>
          </cell>
          <cell r="DI1091">
            <v>-26.51</v>
          </cell>
          <cell r="DJ1091">
            <v>-87.83</v>
          </cell>
          <cell r="DK1091">
            <v>-160.79</v>
          </cell>
          <cell r="DL1091">
            <v>-250.1</v>
          </cell>
          <cell r="DM1091">
            <v>-152.59</v>
          </cell>
          <cell r="DN1091">
            <v>-77.69</v>
          </cell>
          <cell r="DO1091">
            <v>-63.03</v>
          </cell>
          <cell r="DP1091">
            <v>-115.62</v>
          </cell>
          <cell r="DQ1091">
            <v>-77.05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-74.45</v>
          </cell>
          <cell r="G1092">
            <v>-16.73</v>
          </cell>
          <cell r="H1092">
            <v>-29.52</v>
          </cell>
          <cell r="I1092">
            <v>-64.86</v>
          </cell>
          <cell r="J1092">
            <v>-42.25</v>
          </cell>
          <cell r="K1092">
            <v>-61.96</v>
          </cell>
          <cell r="L1092">
            <v>-38.880000000000003</v>
          </cell>
          <cell r="M1092">
            <v>-94.31</v>
          </cell>
          <cell r="N1092">
            <v>-93.72</v>
          </cell>
          <cell r="O1092">
            <v>-29.71</v>
          </cell>
          <cell r="P1092">
            <v>-56.62</v>
          </cell>
          <cell r="Q1092">
            <v>955.6</v>
          </cell>
          <cell r="R1092">
            <v>-544.07000000000005</v>
          </cell>
          <cell r="S1092">
            <v>-76.98</v>
          </cell>
          <cell r="T1092">
            <v>-19.84</v>
          </cell>
          <cell r="U1092">
            <v>-38.5</v>
          </cell>
          <cell r="V1092">
            <v>-25.62</v>
          </cell>
          <cell r="W1092">
            <v>-22.22</v>
          </cell>
          <cell r="X1092">
            <v>-60.28</v>
          </cell>
          <cell r="Y1092">
            <v>-36.67</v>
          </cell>
          <cell r="Z1092">
            <v>-145.53</v>
          </cell>
          <cell r="AA1092">
            <v>-120.25</v>
          </cell>
          <cell r="AB1092">
            <v>-20.309999999999999</v>
          </cell>
          <cell r="AC1092">
            <v>-78.59</v>
          </cell>
          <cell r="AD1092">
            <v>100.72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-5.61</v>
          </cell>
          <cell r="H1093">
            <v>-28.11</v>
          </cell>
          <cell r="I1093">
            <v>-19.100000000000001</v>
          </cell>
          <cell r="J1093">
            <v>-9.65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-142.72</v>
          </cell>
          <cell r="S1093">
            <v>0</v>
          </cell>
          <cell r="T1093">
            <v>-17.52</v>
          </cell>
          <cell r="U1093">
            <v>-41.9</v>
          </cell>
          <cell r="V1093">
            <v>-2.37</v>
          </cell>
          <cell r="W1093">
            <v>-74.63</v>
          </cell>
          <cell r="X1093">
            <v>-6.3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-112.54</v>
          </cell>
          <cell r="AF1093">
            <v>0</v>
          </cell>
          <cell r="AG1093">
            <v>-11.61</v>
          </cell>
          <cell r="AH1093">
            <v>-32.79</v>
          </cell>
          <cell r="AI1093">
            <v>-14.62</v>
          </cell>
          <cell r="AJ1093">
            <v>-29.89</v>
          </cell>
          <cell r="AK1093">
            <v>-10.49</v>
          </cell>
          <cell r="AL1093">
            <v>0</v>
          </cell>
          <cell r="AM1093">
            <v>0</v>
          </cell>
          <cell r="AN1093">
            <v>0</v>
          </cell>
          <cell r="AO1093">
            <v>-13.14</v>
          </cell>
          <cell r="AP1093">
            <v>0</v>
          </cell>
          <cell r="AQ1093">
            <v>0</v>
          </cell>
          <cell r="AR1093">
            <v>-171.95</v>
          </cell>
          <cell r="AS1093">
            <v>0</v>
          </cell>
          <cell r="AT1093">
            <v>-6.05</v>
          </cell>
          <cell r="AU1093">
            <v>-55.05</v>
          </cell>
          <cell r="AV1093">
            <v>-38</v>
          </cell>
          <cell r="AW1093">
            <v>-38.15</v>
          </cell>
          <cell r="AX1093">
            <v>-19.989999999999998</v>
          </cell>
          <cell r="AY1093">
            <v>0</v>
          </cell>
          <cell r="AZ1093">
            <v>0</v>
          </cell>
          <cell r="BA1093">
            <v>0</v>
          </cell>
          <cell r="BB1093">
            <v>-14.71</v>
          </cell>
          <cell r="BC1093">
            <v>0</v>
          </cell>
          <cell r="BD1093">
            <v>0</v>
          </cell>
          <cell r="BE1093">
            <v>-161.69</v>
          </cell>
          <cell r="BF1093">
            <v>0</v>
          </cell>
          <cell r="BG1093">
            <v>-0.18</v>
          </cell>
          <cell r="BH1093">
            <v>-36.32</v>
          </cell>
          <cell r="BI1093">
            <v>-28.3</v>
          </cell>
          <cell r="BJ1093">
            <v>-88.54</v>
          </cell>
          <cell r="BK1093">
            <v>-10.15</v>
          </cell>
          <cell r="BL1093">
            <v>0</v>
          </cell>
          <cell r="BM1093">
            <v>0</v>
          </cell>
          <cell r="BN1093">
            <v>0</v>
          </cell>
          <cell r="BO1093">
            <v>1.79</v>
          </cell>
          <cell r="BP1093">
            <v>0</v>
          </cell>
          <cell r="BQ1093">
            <v>0</v>
          </cell>
          <cell r="BR1093">
            <v>-304.42</v>
          </cell>
          <cell r="BS1093">
            <v>-11.02</v>
          </cell>
          <cell r="BT1093">
            <v>-12.69</v>
          </cell>
          <cell r="BU1093">
            <v>-24.13</v>
          </cell>
          <cell r="BV1093">
            <v>-18.149999999999999</v>
          </cell>
          <cell r="BW1093">
            <v>-53.34</v>
          </cell>
          <cell r="BX1093">
            <v>-87.76</v>
          </cell>
          <cell r="BY1093">
            <v>0</v>
          </cell>
          <cell r="BZ1093">
            <v>0</v>
          </cell>
          <cell r="CA1093">
            <v>-24.01</v>
          </cell>
          <cell r="CB1093">
            <v>-5.74</v>
          </cell>
          <cell r="CC1093">
            <v>-53.15</v>
          </cell>
          <cell r="CD1093">
            <v>-14.44</v>
          </cell>
          <cell r="CE1093">
            <v>-418.21</v>
          </cell>
          <cell r="CF1093">
            <v>0</v>
          </cell>
          <cell r="CG1093">
            <v>-19.28</v>
          </cell>
          <cell r="CH1093">
            <v>-79.86</v>
          </cell>
          <cell r="CI1093">
            <v>-41.92</v>
          </cell>
          <cell r="CJ1093">
            <v>-79.849999999999994</v>
          </cell>
          <cell r="CK1093">
            <v>-125.74</v>
          </cell>
          <cell r="CL1093">
            <v>0</v>
          </cell>
          <cell r="CM1093">
            <v>0</v>
          </cell>
          <cell r="CN1093">
            <v>-34.36</v>
          </cell>
          <cell r="CO1093">
            <v>-15.48</v>
          </cell>
          <cell r="CP1093">
            <v>-16.98</v>
          </cell>
          <cell r="CQ1093">
            <v>-4.75</v>
          </cell>
          <cell r="CR1093">
            <v>-403.63</v>
          </cell>
          <cell r="CS1093">
            <v>-21.27</v>
          </cell>
          <cell r="CT1093">
            <v>-37.04</v>
          </cell>
          <cell r="CU1093">
            <v>-29.93</v>
          </cell>
          <cell r="CV1093">
            <v>-51.66</v>
          </cell>
          <cell r="CW1093">
            <v>-69.89</v>
          </cell>
          <cell r="CX1093">
            <v>-101.13</v>
          </cell>
          <cell r="CY1093">
            <v>0</v>
          </cell>
          <cell r="CZ1093">
            <v>0</v>
          </cell>
          <cell r="DA1093">
            <v>-21.26</v>
          </cell>
          <cell r="DB1093">
            <v>-56.79</v>
          </cell>
          <cell r="DC1093">
            <v>0</v>
          </cell>
          <cell r="DD1093">
            <v>-14.67</v>
          </cell>
          <cell r="DE1093">
            <v>-311.51</v>
          </cell>
          <cell r="DF1093">
            <v>0</v>
          </cell>
          <cell r="DG1093">
            <v>-16.68</v>
          </cell>
          <cell r="DH1093">
            <v>-25.39</v>
          </cell>
          <cell r="DI1093">
            <v>-30.49</v>
          </cell>
          <cell r="DJ1093">
            <v>-98.5</v>
          </cell>
          <cell r="DK1093">
            <v>-104.73</v>
          </cell>
          <cell r="DL1093">
            <v>0</v>
          </cell>
          <cell r="DM1093">
            <v>0</v>
          </cell>
          <cell r="DN1093">
            <v>-8.3000000000000007</v>
          </cell>
          <cell r="DO1093">
            <v>-14.83</v>
          </cell>
          <cell r="DP1093">
            <v>-12.58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-6.88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-17.89</v>
          </cell>
          <cell r="M1095">
            <v>-2.4500000000000002</v>
          </cell>
          <cell r="N1095">
            <v>-40.21</v>
          </cell>
          <cell r="O1095">
            <v>0</v>
          </cell>
          <cell r="P1095">
            <v>0</v>
          </cell>
          <cell r="Q1095">
            <v>0</v>
          </cell>
          <cell r="R1095">
            <v>-84.4</v>
          </cell>
          <cell r="S1095">
            <v>0</v>
          </cell>
          <cell r="T1095">
            <v>-3.36</v>
          </cell>
          <cell r="U1095">
            <v>0</v>
          </cell>
          <cell r="V1095">
            <v>-15.84</v>
          </cell>
          <cell r="W1095">
            <v>0</v>
          </cell>
          <cell r="X1095">
            <v>0</v>
          </cell>
          <cell r="Y1095">
            <v>-9.33</v>
          </cell>
          <cell r="Z1095">
            <v>0</v>
          </cell>
          <cell r="AA1095">
            <v>-55.87</v>
          </cell>
          <cell r="AB1095">
            <v>0</v>
          </cell>
          <cell r="AC1095">
            <v>0</v>
          </cell>
          <cell r="AD1095">
            <v>0</v>
          </cell>
          <cell r="AE1095">
            <v>-37.61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-3.16</v>
          </cell>
          <cell r="AM1095">
            <v>1.1299999999999999</v>
          </cell>
          <cell r="AN1095">
            <v>-26.89</v>
          </cell>
          <cell r="AO1095">
            <v>-8.69</v>
          </cell>
          <cell r="AP1095">
            <v>0</v>
          </cell>
          <cell r="AQ1095">
            <v>0</v>
          </cell>
          <cell r="AR1095">
            <v>-113.46</v>
          </cell>
          <cell r="AS1095">
            <v>0</v>
          </cell>
          <cell r="AT1095">
            <v>0</v>
          </cell>
          <cell r="AU1095">
            <v>0</v>
          </cell>
          <cell r="AV1095">
            <v>-9.24</v>
          </cell>
          <cell r="AW1095">
            <v>0</v>
          </cell>
          <cell r="AX1095">
            <v>0</v>
          </cell>
          <cell r="AY1095">
            <v>-48.79</v>
          </cell>
          <cell r="AZ1095">
            <v>-3.86</v>
          </cell>
          <cell r="BA1095">
            <v>-49.61</v>
          </cell>
          <cell r="BB1095">
            <v>-1.96</v>
          </cell>
          <cell r="BC1095">
            <v>0</v>
          </cell>
          <cell r="BD1095">
            <v>0</v>
          </cell>
          <cell r="BE1095">
            <v>-40.5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-1.95</v>
          </cell>
          <cell r="BM1095">
            <v>1.5</v>
          </cell>
          <cell r="BN1095">
            <v>-39.26</v>
          </cell>
          <cell r="BO1095">
            <v>-1.57</v>
          </cell>
          <cell r="BP1095">
            <v>0.78</v>
          </cell>
          <cell r="BQ1095">
            <v>0</v>
          </cell>
          <cell r="BR1095">
            <v>-29.44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-9.31</v>
          </cell>
          <cell r="BZ1095">
            <v>-2.83</v>
          </cell>
          <cell r="CA1095">
            <v>-17.8</v>
          </cell>
          <cell r="CB1095">
            <v>0.02</v>
          </cell>
          <cell r="CC1095">
            <v>0.47</v>
          </cell>
          <cell r="CD1095">
            <v>0</v>
          </cell>
          <cell r="CE1095">
            <v>-32.08</v>
          </cell>
          <cell r="CF1095">
            <v>0</v>
          </cell>
          <cell r="CG1095">
            <v>0.06</v>
          </cell>
          <cell r="CH1095">
            <v>0</v>
          </cell>
          <cell r="CI1095">
            <v>-12.93</v>
          </cell>
          <cell r="CJ1095">
            <v>0</v>
          </cell>
          <cell r="CK1095">
            <v>0</v>
          </cell>
          <cell r="CL1095">
            <v>-6.24</v>
          </cell>
          <cell r="CM1095">
            <v>0.04</v>
          </cell>
          <cell r="CN1095">
            <v>-11.71</v>
          </cell>
          <cell r="CO1095">
            <v>-1.31</v>
          </cell>
          <cell r="CP1095">
            <v>0</v>
          </cell>
          <cell r="CQ1095">
            <v>0</v>
          </cell>
          <cell r="CR1095">
            <v>-51.1</v>
          </cell>
          <cell r="CS1095">
            <v>0</v>
          </cell>
          <cell r="CT1095">
            <v>0</v>
          </cell>
          <cell r="CU1095">
            <v>0</v>
          </cell>
          <cell r="CV1095">
            <v>-24.84</v>
          </cell>
          <cell r="CW1095">
            <v>0</v>
          </cell>
          <cell r="CX1095">
            <v>0</v>
          </cell>
          <cell r="CY1095">
            <v>-13.57</v>
          </cell>
          <cell r="CZ1095">
            <v>0.59</v>
          </cell>
          <cell r="DA1095">
            <v>-2.76</v>
          </cell>
          <cell r="DB1095">
            <v>-10.8</v>
          </cell>
          <cell r="DC1095">
            <v>0.27</v>
          </cell>
          <cell r="DD1095">
            <v>0</v>
          </cell>
          <cell r="DE1095">
            <v>-35.54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-14.34</v>
          </cell>
          <cell r="DM1095">
            <v>-0.64</v>
          </cell>
          <cell r="DN1095">
            <v>-16.66</v>
          </cell>
          <cell r="DO1095">
            <v>-4.3099999999999996</v>
          </cell>
          <cell r="DP1095">
            <v>0.42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-28.67</v>
          </cell>
          <cell r="L1097">
            <v>-2.69</v>
          </cell>
          <cell r="M1097">
            <v>-11.27</v>
          </cell>
          <cell r="N1097">
            <v>-15.01</v>
          </cell>
          <cell r="O1097">
            <v>-8.67</v>
          </cell>
          <cell r="P1097">
            <v>-10.45</v>
          </cell>
          <cell r="Q1097">
            <v>212.84</v>
          </cell>
          <cell r="R1097">
            <v>-60.54</v>
          </cell>
          <cell r="S1097">
            <v>-9.75</v>
          </cell>
          <cell r="T1097">
            <v>-16.73</v>
          </cell>
          <cell r="U1097">
            <v>-0.23</v>
          </cell>
          <cell r="V1097">
            <v>-3.92</v>
          </cell>
          <cell r="W1097">
            <v>0</v>
          </cell>
          <cell r="X1097">
            <v>-23.3</v>
          </cell>
          <cell r="Y1097">
            <v>-2.2799999999999998</v>
          </cell>
          <cell r="Z1097">
            <v>-16.239999999999998</v>
          </cell>
          <cell r="AA1097">
            <v>-13.39</v>
          </cell>
          <cell r="AB1097">
            <v>6.28</v>
          </cell>
          <cell r="AC1097">
            <v>-8.81</v>
          </cell>
          <cell r="AD1097">
            <v>27.83</v>
          </cell>
          <cell r="AE1097">
            <v>-79.17</v>
          </cell>
          <cell r="AF1097">
            <v>-1.99</v>
          </cell>
          <cell r="AG1097">
            <v>-4.58</v>
          </cell>
          <cell r="AH1097">
            <v>-0.23</v>
          </cell>
          <cell r="AI1097">
            <v>-2.33</v>
          </cell>
          <cell r="AJ1097">
            <v>0</v>
          </cell>
          <cell r="AK1097">
            <v>-11.79</v>
          </cell>
          <cell r="AL1097">
            <v>-19.18</v>
          </cell>
          <cell r="AM1097">
            <v>-16.440000000000001</v>
          </cell>
          <cell r="AN1097">
            <v>-16.7</v>
          </cell>
          <cell r="AO1097">
            <v>-2.46</v>
          </cell>
          <cell r="AP1097">
            <v>-1.56</v>
          </cell>
          <cell r="AQ1097">
            <v>-1.91</v>
          </cell>
          <cell r="AR1097">
            <v>-97.72</v>
          </cell>
          <cell r="AS1097">
            <v>-3.95</v>
          </cell>
          <cell r="AT1097">
            <v>-4.3899999999999997</v>
          </cell>
          <cell r="AU1097">
            <v>-0.33</v>
          </cell>
          <cell r="AV1097">
            <v>-2.87</v>
          </cell>
          <cell r="AW1097">
            <v>-13.07</v>
          </cell>
          <cell r="AX1097">
            <v>-9.17</v>
          </cell>
          <cell r="AY1097">
            <v>-17.73</v>
          </cell>
          <cell r="AZ1097">
            <v>-21.27</v>
          </cell>
          <cell r="BA1097">
            <v>-13.06</v>
          </cell>
          <cell r="BB1097">
            <v>-5.73</v>
          </cell>
          <cell r="BC1097">
            <v>-1.79</v>
          </cell>
          <cell r="BD1097">
            <v>-4.3499999999999996</v>
          </cell>
          <cell r="BE1097">
            <v>-110.55</v>
          </cell>
          <cell r="BF1097">
            <v>-3.51</v>
          </cell>
          <cell r="BG1097">
            <v>-4.29</v>
          </cell>
          <cell r="BH1097">
            <v>-1.1399999999999999</v>
          </cell>
          <cell r="BI1097">
            <v>-2.93</v>
          </cell>
          <cell r="BJ1097">
            <v>0</v>
          </cell>
          <cell r="BK1097">
            <v>-24.37</v>
          </cell>
          <cell r="BL1097">
            <v>-26.44</v>
          </cell>
          <cell r="BM1097">
            <v>-18.2</v>
          </cell>
          <cell r="BN1097">
            <v>-11.4</v>
          </cell>
          <cell r="BO1097">
            <v>-7.6</v>
          </cell>
          <cell r="BP1097">
            <v>-4.7300000000000004</v>
          </cell>
          <cell r="BQ1097">
            <v>-5.95</v>
          </cell>
          <cell r="BR1097">
            <v>-11.71</v>
          </cell>
          <cell r="BS1097">
            <v>-1.22</v>
          </cell>
          <cell r="BT1097">
            <v>-1.18</v>
          </cell>
          <cell r="BU1097">
            <v>-1.56</v>
          </cell>
          <cell r="BV1097">
            <v>-0.28000000000000003</v>
          </cell>
          <cell r="BW1097">
            <v>0</v>
          </cell>
          <cell r="BX1097">
            <v>-2.2400000000000002</v>
          </cell>
          <cell r="BY1097">
            <v>-1.84</v>
          </cell>
          <cell r="BZ1097">
            <v>-0.26</v>
          </cell>
          <cell r="CA1097">
            <v>-0.61</v>
          </cell>
          <cell r="CB1097">
            <v>-0.11</v>
          </cell>
          <cell r="CC1097">
            <v>-1.31</v>
          </cell>
          <cell r="CD1097">
            <v>-1.1299999999999999</v>
          </cell>
          <cell r="CE1097">
            <v>-3.76</v>
          </cell>
          <cell r="CF1097">
            <v>-0.13</v>
          </cell>
          <cell r="CG1097">
            <v>-0.24</v>
          </cell>
          <cell r="CH1097">
            <v>-0.06</v>
          </cell>
          <cell r="CI1097">
            <v>-0.27</v>
          </cell>
          <cell r="CJ1097">
            <v>0</v>
          </cell>
          <cell r="CK1097">
            <v>-0.13</v>
          </cell>
          <cell r="CL1097">
            <v>-2.2200000000000002</v>
          </cell>
          <cell r="CM1097">
            <v>-0.27</v>
          </cell>
          <cell r="CN1097">
            <v>-0.18</v>
          </cell>
          <cell r="CO1097">
            <v>-7.0000000000000007E-2</v>
          </cell>
          <cell r="CP1097">
            <v>-0.1</v>
          </cell>
          <cell r="CQ1097">
            <v>-0.08</v>
          </cell>
          <cell r="CR1097">
            <v>-8.11</v>
          </cell>
          <cell r="CS1097">
            <v>-0.12</v>
          </cell>
          <cell r="CT1097">
            <v>-0.15</v>
          </cell>
          <cell r="CU1097">
            <v>-0.08</v>
          </cell>
          <cell r="CV1097">
            <v>-0.26</v>
          </cell>
          <cell r="CW1097">
            <v>0</v>
          </cell>
          <cell r="CX1097">
            <v>-0.28999999999999998</v>
          </cell>
          <cell r="CY1097">
            <v>-2.1800000000000002</v>
          </cell>
          <cell r="CZ1097">
            <v>-2.3199999999999998</v>
          </cell>
          <cell r="DA1097">
            <v>-2.0299999999999998</v>
          </cell>
          <cell r="DB1097">
            <v>-0.43</v>
          </cell>
          <cell r="DC1097">
            <v>-0.19</v>
          </cell>
          <cell r="DD1097">
            <v>-0.06</v>
          </cell>
          <cell r="DE1097">
            <v>-18.34</v>
          </cell>
          <cell r="DF1097">
            <v>-0.17</v>
          </cell>
          <cell r="DG1097">
            <v>-2.88</v>
          </cell>
          <cell r="DH1097">
            <v>-2.39</v>
          </cell>
          <cell r="DI1097">
            <v>-0.28999999999999998</v>
          </cell>
          <cell r="DJ1097">
            <v>0</v>
          </cell>
          <cell r="DK1097">
            <v>-2.2799999999999998</v>
          </cell>
          <cell r="DL1097">
            <v>-3.35</v>
          </cell>
          <cell r="DM1097">
            <v>-0.67</v>
          </cell>
          <cell r="DN1097">
            <v>-0.7</v>
          </cell>
          <cell r="DO1097">
            <v>-1.23</v>
          </cell>
          <cell r="DP1097">
            <v>-0.65</v>
          </cell>
          <cell r="DQ1097">
            <v>-3.74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9.5500000000000007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-9.5500000000000007</v>
          </cell>
          <cell r="AB1099">
            <v>9.5500000000000007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9.5500000000000007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9.5500000000000007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-0.94</v>
          </cell>
          <cell r="G1100">
            <v>-1.01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-2.48</v>
          </cell>
          <cell r="P1100">
            <v>-5.79</v>
          </cell>
          <cell r="Q1100">
            <v>-0.39</v>
          </cell>
          <cell r="R1100">
            <v>-9.4700000000000006</v>
          </cell>
          <cell r="S1100">
            <v>-1.26</v>
          </cell>
          <cell r="T1100">
            <v>-0.86</v>
          </cell>
          <cell r="U1100">
            <v>0</v>
          </cell>
          <cell r="V1100">
            <v>0</v>
          </cell>
          <cell r="W1100">
            <v>0</v>
          </cell>
          <cell r="X1100">
            <v>-1.1200000000000001</v>
          </cell>
          <cell r="Y1100">
            <v>0</v>
          </cell>
          <cell r="Z1100">
            <v>0</v>
          </cell>
          <cell r="AA1100">
            <v>-2.56</v>
          </cell>
          <cell r="AB1100">
            <v>-0.92</v>
          </cell>
          <cell r="AC1100">
            <v>-2.74</v>
          </cell>
          <cell r="AD1100">
            <v>0</v>
          </cell>
          <cell r="AE1100">
            <v>-0.82</v>
          </cell>
          <cell r="AF1100">
            <v>-0.38</v>
          </cell>
          <cell r="AG1100">
            <v>-0.34</v>
          </cell>
          <cell r="AH1100">
            <v>0</v>
          </cell>
          <cell r="AI1100">
            <v>-1.24</v>
          </cell>
          <cell r="AJ1100">
            <v>0</v>
          </cell>
          <cell r="AK1100">
            <v>-1.32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2.39</v>
          </cell>
          <cell r="AQ1100">
            <v>7.0000000000000007E-2</v>
          </cell>
          <cell r="AR1100">
            <v>-4.05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-1.1599999999999999</v>
          </cell>
          <cell r="BB1100">
            <v>-1.1299999999999999</v>
          </cell>
          <cell r="BC1100">
            <v>-1.81</v>
          </cell>
          <cell r="BD1100">
            <v>0.05</v>
          </cell>
          <cell r="BE1100">
            <v>-0.89</v>
          </cell>
          <cell r="BF1100">
            <v>0.1</v>
          </cell>
          <cell r="BG1100">
            <v>-2.13</v>
          </cell>
          <cell r="BH1100">
            <v>-1.58</v>
          </cell>
          <cell r="BI1100">
            <v>0</v>
          </cell>
          <cell r="BJ1100">
            <v>0.01</v>
          </cell>
          <cell r="BK1100">
            <v>0</v>
          </cell>
          <cell r="BL1100">
            <v>0</v>
          </cell>
          <cell r="BM1100">
            <v>0.53</v>
          </cell>
          <cell r="BN1100">
            <v>0</v>
          </cell>
          <cell r="BO1100">
            <v>-0.88</v>
          </cell>
          <cell r="BP1100">
            <v>2.9</v>
          </cell>
          <cell r="BQ1100">
            <v>0.15</v>
          </cell>
          <cell r="BR1100">
            <v>-9.42</v>
          </cell>
          <cell r="BS1100">
            <v>0</v>
          </cell>
          <cell r="BT1100">
            <v>0</v>
          </cell>
          <cell r="BU1100">
            <v>0.03</v>
          </cell>
          <cell r="BV1100">
            <v>-0.86</v>
          </cell>
          <cell r="BW1100">
            <v>0.01</v>
          </cell>
          <cell r="BX1100">
            <v>-1.88</v>
          </cell>
          <cell r="BY1100">
            <v>-4.16</v>
          </cell>
          <cell r="BZ1100">
            <v>-1.91</v>
          </cell>
          <cell r="CA1100">
            <v>-1.41</v>
          </cell>
          <cell r="CB1100">
            <v>-1.46</v>
          </cell>
          <cell r="CC1100">
            <v>2.17</v>
          </cell>
          <cell r="CD1100">
            <v>0.06</v>
          </cell>
          <cell r="CE1100">
            <v>-1.43</v>
          </cell>
          <cell r="CF1100">
            <v>0.7</v>
          </cell>
          <cell r="CG1100">
            <v>0.84</v>
          </cell>
          <cell r="CH1100">
            <v>-0.43</v>
          </cell>
          <cell r="CI1100">
            <v>0</v>
          </cell>
          <cell r="CJ1100">
            <v>0.01</v>
          </cell>
          <cell r="CK1100">
            <v>-0.43</v>
          </cell>
          <cell r="CL1100">
            <v>0</v>
          </cell>
          <cell r="CM1100">
            <v>0.35</v>
          </cell>
          <cell r="CN1100">
            <v>0</v>
          </cell>
          <cell r="CO1100">
            <v>-1.66</v>
          </cell>
          <cell r="CP1100">
            <v>-0.81</v>
          </cell>
          <cell r="CQ1100">
            <v>0.01</v>
          </cell>
          <cell r="CR1100">
            <v>-7.64</v>
          </cell>
          <cell r="CS1100">
            <v>0.08</v>
          </cell>
          <cell r="CT1100">
            <v>0.3</v>
          </cell>
          <cell r="CU1100">
            <v>0</v>
          </cell>
          <cell r="CV1100">
            <v>0</v>
          </cell>
          <cell r="CW1100">
            <v>0.01</v>
          </cell>
          <cell r="CX1100">
            <v>-0.06</v>
          </cell>
          <cell r="CY1100">
            <v>-1.39</v>
          </cell>
          <cell r="CZ1100">
            <v>-3.47</v>
          </cell>
          <cell r="DA1100">
            <v>-1.38</v>
          </cell>
          <cell r="DB1100">
            <v>-1.83</v>
          </cell>
          <cell r="DC1100">
            <v>0.1</v>
          </cell>
          <cell r="DD1100">
            <v>0</v>
          </cell>
          <cell r="DE1100">
            <v>-11.23</v>
          </cell>
          <cell r="DF1100">
            <v>0.08</v>
          </cell>
          <cell r="DG1100">
            <v>0</v>
          </cell>
          <cell r="DH1100">
            <v>-1.0900000000000001</v>
          </cell>
          <cell r="DI1100">
            <v>-1.1599999999999999</v>
          </cell>
          <cell r="DJ1100">
            <v>0</v>
          </cell>
          <cell r="DK1100">
            <v>0.85</v>
          </cell>
          <cell r="DL1100">
            <v>-0.54</v>
          </cell>
          <cell r="DM1100">
            <v>-3.24</v>
          </cell>
          <cell r="DN1100">
            <v>-2.1800000000000002</v>
          </cell>
          <cell r="DO1100">
            <v>-0.42</v>
          </cell>
          <cell r="DP1100">
            <v>-3.61</v>
          </cell>
          <cell r="DQ1100">
            <v>0.08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-11.51</v>
          </cell>
          <cell r="G1101">
            <v>-4.4800000000000004</v>
          </cell>
          <cell r="H1101">
            <v>-7.27</v>
          </cell>
          <cell r="I1101">
            <v>-9.48</v>
          </cell>
          <cell r="J1101">
            <v>-14.27</v>
          </cell>
          <cell r="K1101">
            <v>-40.799999999999997</v>
          </cell>
          <cell r="L1101">
            <v>-5.93</v>
          </cell>
          <cell r="M1101">
            <v>-42.59</v>
          </cell>
          <cell r="N1101">
            <v>-56.82</v>
          </cell>
          <cell r="O1101">
            <v>-32.03</v>
          </cell>
          <cell r="P1101">
            <v>17.53</v>
          </cell>
          <cell r="Q1101">
            <v>-3110.32</v>
          </cell>
          <cell r="R1101">
            <v>-237.5</v>
          </cell>
          <cell r="S1101">
            <v>-38.83</v>
          </cell>
          <cell r="T1101">
            <v>-9.1</v>
          </cell>
          <cell r="U1101">
            <v>-2.76</v>
          </cell>
          <cell r="V1101">
            <v>-17.170000000000002</v>
          </cell>
          <cell r="W1101">
            <v>-13.53</v>
          </cell>
          <cell r="X1101">
            <v>-62.69</v>
          </cell>
          <cell r="Y1101">
            <v>-3.1</v>
          </cell>
          <cell r="Z1101">
            <v>-16.16</v>
          </cell>
          <cell r="AA1101">
            <v>-55.33</v>
          </cell>
          <cell r="AB1101">
            <v>-21.77</v>
          </cell>
          <cell r="AC1101">
            <v>-44.24</v>
          </cell>
          <cell r="AD1101">
            <v>47.17</v>
          </cell>
          <cell r="AE1101">
            <v>-148.74</v>
          </cell>
          <cell r="AF1101">
            <v>-26.62</v>
          </cell>
          <cell r="AG1101">
            <v>-3.87</v>
          </cell>
          <cell r="AH1101">
            <v>-3.67</v>
          </cell>
          <cell r="AI1101">
            <v>-1.78</v>
          </cell>
          <cell r="AJ1101">
            <v>-4.7699999999999996</v>
          </cell>
          <cell r="AK1101">
            <v>-30.6</v>
          </cell>
          <cell r="AL1101">
            <v>-19.010000000000002</v>
          </cell>
          <cell r="AM1101">
            <v>-11.84</v>
          </cell>
          <cell r="AN1101">
            <v>-12.36</v>
          </cell>
          <cell r="AO1101">
            <v>-6.81</v>
          </cell>
          <cell r="AP1101">
            <v>-10.71</v>
          </cell>
          <cell r="AQ1101">
            <v>-16.7</v>
          </cell>
          <cell r="AR1101">
            <v>-142.13</v>
          </cell>
          <cell r="AS1101">
            <v>-15.95</v>
          </cell>
          <cell r="AT1101">
            <v>-9.1</v>
          </cell>
          <cell r="AU1101">
            <v>-2.84</v>
          </cell>
          <cell r="AV1101">
            <v>-4.08</v>
          </cell>
          <cell r="AW1101">
            <v>-17.829999999999998</v>
          </cell>
          <cell r="AX1101">
            <v>-33.130000000000003</v>
          </cell>
          <cell r="AY1101">
            <v>-11.79</v>
          </cell>
          <cell r="AZ1101">
            <v>-6.59</v>
          </cell>
          <cell r="BA1101">
            <v>-10.24</v>
          </cell>
          <cell r="BB1101">
            <v>-4.8600000000000003</v>
          </cell>
          <cell r="BC1101">
            <v>-12.36</v>
          </cell>
          <cell r="BD1101">
            <v>-13.37</v>
          </cell>
          <cell r="BE1101">
            <v>-220.81</v>
          </cell>
          <cell r="BF1101">
            <v>-24.32</v>
          </cell>
          <cell r="BG1101">
            <v>-6.8</v>
          </cell>
          <cell r="BH1101">
            <v>-2.84</v>
          </cell>
          <cell r="BI1101">
            <v>-1.44</v>
          </cell>
          <cell r="BJ1101">
            <v>-5</v>
          </cell>
          <cell r="BK1101">
            <v>-33.6</v>
          </cell>
          <cell r="BL1101">
            <v>-15.49</v>
          </cell>
          <cell r="BM1101">
            <v>-32.159999999999997</v>
          </cell>
          <cell r="BN1101">
            <v>-33.89</v>
          </cell>
          <cell r="BO1101">
            <v>-10.23</v>
          </cell>
          <cell r="BP1101">
            <v>-30.7</v>
          </cell>
          <cell r="BQ1101">
            <v>-24.34</v>
          </cell>
          <cell r="BR1101">
            <v>-93.78</v>
          </cell>
          <cell r="BS1101">
            <v>-6.42</v>
          </cell>
          <cell r="BT1101">
            <v>-1.6</v>
          </cell>
          <cell r="BU1101">
            <v>-1.49</v>
          </cell>
          <cell r="BV1101">
            <v>-2.95</v>
          </cell>
          <cell r="BW1101">
            <v>-0.08</v>
          </cell>
          <cell r="BX1101">
            <v>-19.45</v>
          </cell>
          <cell r="BY1101">
            <v>-18.39</v>
          </cell>
          <cell r="BZ1101">
            <v>-15.85</v>
          </cell>
          <cell r="CA1101">
            <v>-16.29</v>
          </cell>
          <cell r="CB1101">
            <v>-4.2</v>
          </cell>
          <cell r="CC1101">
            <v>-3.04</v>
          </cell>
          <cell r="CD1101">
            <v>-4.04</v>
          </cell>
          <cell r="CE1101">
            <v>-103.79</v>
          </cell>
          <cell r="CF1101">
            <v>-5.37</v>
          </cell>
          <cell r="CG1101">
            <v>-1.17</v>
          </cell>
          <cell r="CH1101">
            <v>-0.43</v>
          </cell>
          <cell r="CI1101">
            <v>-3.17</v>
          </cell>
          <cell r="CJ1101">
            <v>-0.09</v>
          </cell>
          <cell r="CK1101">
            <v>-27.72</v>
          </cell>
          <cell r="CL1101">
            <v>-19.829999999999998</v>
          </cell>
          <cell r="CM1101">
            <v>-13.21</v>
          </cell>
          <cell r="CN1101">
            <v>-18.079999999999998</v>
          </cell>
          <cell r="CO1101">
            <v>-2.81</v>
          </cell>
          <cell r="CP1101">
            <v>-4.55</v>
          </cell>
          <cell r="CQ1101">
            <v>-7.37</v>
          </cell>
          <cell r="CR1101">
            <v>-97.84</v>
          </cell>
          <cell r="CS1101">
            <v>-13.5</v>
          </cell>
          <cell r="CT1101">
            <v>-1.25</v>
          </cell>
          <cell r="CU1101">
            <v>-0.63</v>
          </cell>
          <cell r="CV1101">
            <v>-6.42</v>
          </cell>
          <cell r="CW1101">
            <v>-0.01</v>
          </cell>
          <cell r="CX1101">
            <v>-18.63</v>
          </cell>
          <cell r="CY1101">
            <v>-18.64</v>
          </cell>
          <cell r="CZ1101">
            <v>-9.06</v>
          </cell>
          <cell r="DA1101">
            <v>-12.38</v>
          </cell>
          <cell r="DB1101">
            <v>-3.91</v>
          </cell>
          <cell r="DC1101">
            <v>-6.45</v>
          </cell>
          <cell r="DD1101">
            <v>-6.96</v>
          </cell>
          <cell r="DE1101">
            <v>-142</v>
          </cell>
          <cell r="DF1101">
            <v>-13.18</v>
          </cell>
          <cell r="DG1101">
            <v>-4.6900000000000004</v>
          </cell>
          <cell r="DH1101">
            <v>-0.51</v>
          </cell>
          <cell r="DI1101">
            <v>-1.9</v>
          </cell>
          <cell r="DJ1101">
            <v>-0.11</v>
          </cell>
          <cell r="DK1101">
            <v>-20.16</v>
          </cell>
          <cell r="DL1101">
            <v>-19.7</v>
          </cell>
          <cell r="DM1101">
            <v>-18.95</v>
          </cell>
          <cell r="DN1101">
            <v>-27.69</v>
          </cell>
          <cell r="DO1101">
            <v>-3.35</v>
          </cell>
          <cell r="DP1101">
            <v>-10.14</v>
          </cell>
          <cell r="DQ1101">
            <v>-21.62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0</v>
          </cell>
          <cell r="G1102">
            <v>-0.11</v>
          </cell>
          <cell r="H1102">
            <v>-0.19</v>
          </cell>
          <cell r="I1102">
            <v>-0.61</v>
          </cell>
          <cell r="J1102">
            <v>-0.81</v>
          </cell>
          <cell r="K1102">
            <v>-7.24</v>
          </cell>
          <cell r="L1102">
            <v>-22.14</v>
          </cell>
          <cell r="M1102">
            <v>-31.22</v>
          </cell>
          <cell r="N1102">
            <v>-13.34</v>
          </cell>
          <cell r="O1102">
            <v>-1.35</v>
          </cell>
          <cell r="P1102">
            <v>-6.52</v>
          </cell>
          <cell r="Q1102">
            <v>0</v>
          </cell>
          <cell r="R1102">
            <v>-67.540000000000006</v>
          </cell>
          <cell r="S1102">
            <v>-1.0900000000000001</v>
          </cell>
          <cell r="T1102">
            <v>-0.49</v>
          </cell>
          <cell r="U1102">
            <v>-2.8</v>
          </cell>
          <cell r="V1102">
            <v>-6.3</v>
          </cell>
          <cell r="W1102">
            <v>-0.84</v>
          </cell>
          <cell r="X1102">
            <v>-7.44</v>
          </cell>
          <cell r="Y1102">
            <v>-20.81</v>
          </cell>
          <cell r="Z1102">
            <v>-13.17</v>
          </cell>
          <cell r="AA1102">
            <v>-11.08</v>
          </cell>
          <cell r="AB1102">
            <v>-2.64</v>
          </cell>
          <cell r="AC1102">
            <v>-0.87</v>
          </cell>
          <cell r="AD1102">
            <v>0</v>
          </cell>
          <cell r="AE1102">
            <v>-25.59</v>
          </cell>
          <cell r="AF1102">
            <v>-0.04</v>
          </cell>
          <cell r="AG1102">
            <v>0</v>
          </cell>
          <cell r="AH1102">
            <v>-0.03</v>
          </cell>
          <cell r="AI1102">
            <v>-0.11</v>
          </cell>
          <cell r="AJ1102">
            <v>0</v>
          </cell>
          <cell r="AK1102">
            <v>-0.01</v>
          </cell>
          <cell r="AL1102">
            <v>-13.04</v>
          </cell>
          <cell r="AM1102">
            <v>-9.31</v>
          </cell>
          <cell r="AN1102">
            <v>-3</v>
          </cell>
          <cell r="AO1102">
            <v>0</v>
          </cell>
          <cell r="AP1102">
            <v>-0.06</v>
          </cell>
          <cell r="AQ1102">
            <v>0</v>
          </cell>
          <cell r="AR1102">
            <v>-32.090000000000003</v>
          </cell>
          <cell r="AS1102">
            <v>0</v>
          </cell>
          <cell r="AT1102">
            <v>-0.02</v>
          </cell>
          <cell r="AU1102">
            <v>-0.13</v>
          </cell>
          <cell r="AV1102">
            <v>-0.11</v>
          </cell>
          <cell r="AW1102">
            <v>-0.05</v>
          </cell>
          <cell r="AX1102">
            <v>-0.03</v>
          </cell>
          <cell r="AY1102">
            <v>-14.58</v>
          </cell>
          <cell r="AZ1102">
            <v>-12.71</v>
          </cell>
          <cell r="BA1102">
            <v>-4.3600000000000003</v>
          </cell>
          <cell r="BB1102">
            <v>-0.04</v>
          </cell>
          <cell r="BC1102">
            <v>-7.0000000000000007E-2</v>
          </cell>
          <cell r="BD1102">
            <v>0</v>
          </cell>
          <cell r="BE1102">
            <v>-23.07</v>
          </cell>
          <cell r="BF1102">
            <v>0</v>
          </cell>
          <cell r="BG1102">
            <v>-0.04</v>
          </cell>
          <cell r="BH1102">
            <v>-0.16</v>
          </cell>
          <cell r="BI1102">
            <v>-0.27</v>
          </cell>
          <cell r="BJ1102">
            <v>-0.01</v>
          </cell>
          <cell r="BK1102">
            <v>-0.2</v>
          </cell>
          <cell r="BL1102">
            <v>-9.7899999999999991</v>
          </cell>
          <cell r="BM1102">
            <v>-10.62</v>
          </cell>
          <cell r="BN1102">
            <v>-1.94</v>
          </cell>
          <cell r="BO1102">
            <v>-0.01</v>
          </cell>
          <cell r="BP1102">
            <v>-0.03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>
            <v>-656.03</v>
          </cell>
          <cell r="G1113">
            <v>-501.1</v>
          </cell>
          <cell r="H1113">
            <v>-758.97</v>
          </cell>
          <cell r="I1113">
            <v>-868</v>
          </cell>
          <cell r="J1113">
            <v>-1409.2</v>
          </cell>
          <cell r="K1113">
            <v>-1465.12</v>
          </cell>
          <cell r="L1113">
            <v>-267.35000000000002</v>
          </cell>
          <cell r="M1113">
            <v>-684.14</v>
          </cell>
          <cell r="N1113">
            <v>-1073.98</v>
          </cell>
          <cell r="O1113">
            <v>-903.25</v>
          </cell>
          <cell r="P1113">
            <v>-469.73</v>
          </cell>
          <cell r="Q1113">
            <v>4273.6899999999996</v>
          </cell>
          <cell r="R1113">
            <v>-8145.26</v>
          </cell>
          <cell r="S1113">
            <v>-607.27</v>
          </cell>
          <cell r="T1113">
            <v>-558.61</v>
          </cell>
          <cell r="U1113">
            <v>-790.98</v>
          </cell>
          <cell r="V1113">
            <v>-839.6</v>
          </cell>
          <cell r="W1113">
            <v>-1322.95</v>
          </cell>
          <cell r="X1113">
            <v>-1357.52</v>
          </cell>
          <cell r="Y1113">
            <v>-160.99</v>
          </cell>
          <cell r="Z1113">
            <v>-494.05</v>
          </cell>
          <cell r="AA1113">
            <v>-810</v>
          </cell>
          <cell r="AB1113">
            <v>-759.09</v>
          </cell>
          <cell r="AC1113">
            <v>-742.54</v>
          </cell>
          <cell r="AD1113">
            <v>298.33999999999997</v>
          </cell>
          <cell r="AE1113">
            <v>-6898.65</v>
          </cell>
          <cell r="AF1113">
            <v>-486.32</v>
          </cell>
          <cell r="AG1113">
            <v>-491.88</v>
          </cell>
          <cell r="AH1113">
            <v>-591.47</v>
          </cell>
          <cell r="AI1113">
            <v>-754.38</v>
          </cell>
          <cell r="AJ1113">
            <v>-1053.8900000000001</v>
          </cell>
          <cell r="AK1113">
            <v>-1006.65</v>
          </cell>
          <cell r="AL1113">
            <v>-354.8</v>
          </cell>
          <cell r="AM1113">
            <v>-94.68</v>
          </cell>
          <cell r="AN1113">
            <v>-453.31</v>
          </cell>
          <cell r="AO1113">
            <v>-650.59</v>
          </cell>
          <cell r="AP1113">
            <v>-568.38</v>
          </cell>
          <cell r="AQ1113">
            <v>-392.29</v>
          </cell>
          <cell r="AR1113">
            <v>-7035.48</v>
          </cell>
          <cell r="AS1113">
            <v>-516.97</v>
          </cell>
          <cell r="AT1113">
            <v>-414.29</v>
          </cell>
          <cell r="AU1113">
            <v>-644.95000000000005</v>
          </cell>
          <cell r="AV1113">
            <v>-807.44</v>
          </cell>
          <cell r="AW1113">
            <v>-1127.3800000000001</v>
          </cell>
          <cell r="AX1113">
            <v>-1101.0999999999999</v>
          </cell>
          <cell r="AY1113">
            <v>-367.13</v>
          </cell>
          <cell r="AZ1113">
            <v>-113.26</v>
          </cell>
          <cell r="BA1113">
            <v>-378.6</v>
          </cell>
          <cell r="BB1113">
            <v>-639.9</v>
          </cell>
          <cell r="BC1113">
            <v>-532.02</v>
          </cell>
          <cell r="BD1113">
            <v>-392.45</v>
          </cell>
          <cell r="BE1113">
            <v>-7028.74</v>
          </cell>
          <cell r="BF1113">
            <v>-490.92</v>
          </cell>
          <cell r="BG1113">
            <v>-420.92</v>
          </cell>
          <cell r="BH1113">
            <v>-677.37</v>
          </cell>
          <cell r="BI1113">
            <v>-726.4</v>
          </cell>
          <cell r="BJ1113">
            <v>-999.9</v>
          </cell>
          <cell r="BK1113">
            <v>-996.7</v>
          </cell>
          <cell r="BL1113">
            <v>-373.31</v>
          </cell>
          <cell r="BM1113">
            <v>-137.99</v>
          </cell>
          <cell r="BN1113">
            <v>-465.53</v>
          </cell>
          <cell r="BO1113">
            <v>-624.85</v>
          </cell>
          <cell r="BP1113">
            <v>-734.87</v>
          </cell>
          <cell r="BQ1113">
            <v>-379.98</v>
          </cell>
          <cell r="BR1113">
            <v>-9944.43</v>
          </cell>
          <cell r="BS1113">
            <v>-635.37</v>
          </cell>
          <cell r="BT1113">
            <v>-442.62</v>
          </cell>
          <cell r="BU1113">
            <v>-474.13</v>
          </cell>
          <cell r="BV1113">
            <v>-492.74</v>
          </cell>
          <cell r="BW1113">
            <v>-1029.45</v>
          </cell>
          <cell r="BX1113">
            <v>-1480.76</v>
          </cell>
          <cell r="BY1113">
            <v>-913.39</v>
          </cell>
          <cell r="BZ1113">
            <v>-679.37</v>
          </cell>
          <cell r="CA1113">
            <v>-1261.83</v>
          </cell>
          <cell r="CB1113">
            <v>-959.6</v>
          </cell>
          <cell r="CC1113">
            <v>-949.7</v>
          </cell>
          <cell r="CD1113">
            <v>-625.47</v>
          </cell>
          <cell r="CE1113">
            <v>-9776.9500000000007</v>
          </cell>
          <cell r="CF1113">
            <v>-727.38</v>
          </cell>
          <cell r="CG1113">
            <v>-512.29</v>
          </cell>
          <cell r="CH1113">
            <v>-541.30999999999995</v>
          </cell>
          <cell r="CI1113">
            <v>-601.15</v>
          </cell>
          <cell r="CJ1113">
            <v>-936.38</v>
          </cell>
          <cell r="CK1113">
            <v>-1506.42</v>
          </cell>
          <cell r="CL1113">
            <v>-944.7</v>
          </cell>
          <cell r="CM1113">
            <v>-589.11</v>
          </cell>
          <cell r="CN1113">
            <v>-1131.56</v>
          </cell>
          <cell r="CO1113">
            <v>-770.26</v>
          </cell>
          <cell r="CP1113">
            <v>-919.48</v>
          </cell>
          <cell r="CQ1113">
            <v>-596.9</v>
          </cell>
          <cell r="CR1113">
            <v>-8989.14</v>
          </cell>
          <cell r="CS1113">
            <v>-729.39</v>
          </cell>
          <cell r="CT1113">
            <v>-518.92999999999995</v>
          </cell>
          <cell r="CU1113">
            <v>-421.96</v>
          </cell>
          <cell r="CV1113">
            <v>-542.64</v>
          </cell>
          <cell r="CW1113">
            <v>-965.32</v>
          </cell>
          <cell r="CX1113">
            <v>-1243.82</v>
          </cell>
          <cell r="CY1113">
            <v>-712.89</v>
          </cell>
          <cell r="CZ1113">
            <v>-554.59</v>
          </cell>
          <cell r="DA1113">
            <v>-1064.8800000000001</v>
          </cell>
          <cell r="DB1113">
            <v>-698.33</v>
          </cell>
          <cell r="DC1113">
            <v>-893.09</v>
          </cell>
          <cell r="DD1113">
            <v>-643.29</v>
          </cell>
          <cell r="DE1113">
            <v>-7075.9</v>
          </cell>
          <cell r="DF1113">
            <v>-715.61</v>
          </cell>
          <cell r="DG1113">
            <v>-392.34</v>
          </cell>
          <cell r="DH1113">
            <v>-370.97</v>
          </cell>
          <cell r="DI1113">
            <v>-467.06</v>
          </cell>
          <cell r="DJ1113">
            <v>-946.54</v>
          </cell>
          <cell r="DK1113">
            <v>-1257.97</v>
          </cell>
          <cell r="DL1113">
            <v>-428.09</v>
          </cell>
          <cell r="DM1113">
            <v>-301.44</v>
          </cell>
          <cell r="DN1113">
            <v>-490.48</v>
          </cell>
          <cell r="DO1113">
            <v>-608.69000000000005</v>
          </cell>
          <cell r="DP1113">
            <v>-627.14</v>
          </cell>
          <cell r="DQ1113">
            <v>-469.56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F1114">
            <v>-12.45</v>
          </cell>
          <cell r="G1114">
            <v>-12.48</v>
          </cell>
          <cell r="H1114">
            <v>-7.45</v>
          </cell>
          <cell r="I1114">
            <v>-10.09</v>
          </cell>
          <cell r="J1114">
            <v>-15.09</v>
          </cell>
          <cell r="K1114">
            <v>-76.709999999999994</v>
          </cell>
          <cell r="L1114">
            <v>-48.65</v>
          </cell>
          <cell r="M1114">
            <v>-87.53</v>
          </cell>
          <cell r="N1114">
            <v>-125.38</v>
          </cell>
          <cell r="O1114">
            <v>-44.53</v>
          </cell>
          <cell r="P1114">
            <v>-5.23</v>
          </cell>
          <cell r="Q1114">
            <v>-2897.87</v>
          </cell>
          <cell r="R1114">
            <v>-459.46</v>
          </cell>
          <cell r="S1114">
            <v>-50.94</v>
          </cell>
          <cell r="T1114">
            <v>-30.54</v>
          </cell>
          <cell r="U1114">
            <v>-5.79</v>
          </cell>
          <cell r="V1114">
            <v>-43.23</v>
          </cell>
          <cell r="W1114">
            <v>-14.37</v>
          </cell>
          <cell r="X1114">
            <v>-94.55</v>
          </cell>
          <cell r="Y1114">
            <v>-35.520000000000003</v>
          </cell>
          <cell r="Z1114">
            <v>-45.58</v>
          </cell>
          <cell r="AA1114">
            <v>-138.22999999999999</v>
          </cell>
          <cell r="AB1114">
            <v>-19.059999999999999</v>
          </cell>
          <cell r="AC1114">
            <v>-56.67</v>
          </cell>
          <cell r="AD1114">
            <v>75.010000000000005</v>
          </cell>
          <cell r="AE1114">
            <v>-291.92</v>
          </cell>
          <cell r="AF1114">
            <v>-29.02</v>
          </cell>
          <cell r="AG1114">
            <v>-8.7899999999999991</v>
          </cell>
          <cell r="AH1114">
            <v>-3.93</v>
          </cell>
          <cell r="AI1114">
            <v>-5.46</v>
          </cell>
          <cell r="AJ1114">
            <v>-4.7699999999999996</v>
          </cell>
          <cell r="AK1114">
            <v>-43.72</v>
          </cell>
          <cell r="AL1114">
            <v>-54.4</v>
          </cell>
          <cell r="AM1114">
            <v>-36.46</v>
          </cell>
          <cell r="AN1114">
            <v>-58.95</v>
          </cell>
          <cell r="AO1114">
            <v>-17.95</v>
          </cell>
          <cell r="AP1114">
            <v>-9.93</v>
          </cell>
          <cell r="AQ1114">
            <v>-18.54</v>
          </cell>
          <cell r="AR1114">
            <v>-389.45</v>
          </cell>
          <cell r="AS1114">
            <v>-19.899999999999999</v>
          </cell>
          <cell r="AT1114">
            <v>-13.51</v>
          </cell>
          <cell r="AU1114">
            <v>-3.29</v>
          </cell>
          <cell r="AV1114">
            <v>-16.3</v>
          </cell>
          <cell r="AW1114">
            <v>-30.95</v>
          </cell>
          <cell r="AX1114">
            <v>-42.33</v>
          </cell>
          <cell r="AY1114">
            <v>-92.89</v>
          </cell>
          <cell r="AZ1114">
            <v>-44.42</v>
          </cell>
          <cell r="BA1114">
            <v>-78.430000000000007</v>
          </cell>
          <cell r="BB1114">
            <v>-13.72</v>
          </cell>
          <cell r="BC1114">
            <v>-16.03</v>
          </cell>
          <cell r="BD1114">
            <v>-17.670000000000002</v>
          </cell>
          <cell r="BE1114">
            <v>-395.82</v>
          </cell>
          <cell r="BF1114">
            <v>-27.73</v>
          </cell>
          <cell r="BG1114">
            <v>-13.25</v>
          </cell>
          <cell r="BH1114">
            <v>-5.71</v>
          </cell>
          <cell r="BI1114">
            <v>-4.6399999999999997</v>
          </cell>
          <cell r="BJ1114">
            <v>-4.99</v>
          </cell>
          <cell r="BK1114">
            <v>-58.18</v>
          </cell>
          <cell r="BL1114">
            <v>-53.66</v>
          </cell>
          <cell r="BM1114">
            <v>-58.95</v>
          </cell>
          <cell r="BN1114">
            <v>-86.5</v>
          </cell>
          <cell r="BO1114">
            <v>-20.29</v>
          </cell>
          <cell r="BP1114">
            <v>-31.77</v>
          </cell>
          <cell r="BQ1114">
            <v>-30.14</v>
          </cell>
          <cell r="BR1114">
            <v>-144.36000000000001</v>
          </cell>
          <cell r="BS1114">
            <v>-7.63</v>
          </cell>
          <cell r="BT1114">
            <v>-2.77</v>
          </cell>
          <cell r="BU1114">
            <v>-3.02</v>
          </cell>
          <cell r="BV1114">
            <v>-4.08</v>
          </cell>
          <cell r="BW1114">
            <v>-7.0000000000000007E-2</v>
          </cell>
          <cell r="BX1114">
            <v>-23.56</v>
          </cell>
          <cell r="BY1114">
            <v>-33.69</v>
          </cell>
          <cell r="BZ1114">
            <v>-20.85</v>
          </cell>
          <cell r="CA1114">
            <v>-36.11</v>
          </cell>
          <cell r="CB1114">
            <v>-5.74</v>
          </cell>
          <cell r="CC1114">
            <v>-1.71</v>
          </cell>
          <cell r="CD1114">
            <v>-5.0999999999999996</v>
          </cell>
          <cell r="CE1114">
            <v>-141.07</v>
          </cell>
          <cell r="CF1114">
            <v>-4.8</v>
          </cell>
          <cell r="CG1114">
            <v>-0.51</v>
          </cell>
          <cell r="CH1114">
            <v>-0.92</v>
          </cell>
          <cell r="CI1114">
            <v>-16.37</v>
          </cell>
          <cell r="CJ1114">
            <v>-0.08</v>
          </cell>
          <cell r="CK1114">
            <v>-28.29</v>
          </cell>
          <cell r="CL1114">
            <v>-28.29</v>
          </cell>
          <cell r="CM1114">
            <v>-13.09</v>
          </cell>
          <cell r="CN1114">
            <v>-29.96</v>
          </cell>
          <cell r="CO1114">
            <v>-5.86</v>
          </cell>
          <cell r="CP1114">
            <v>-5.45</v>
          </cell>
          <cell r="CQ1114">
            <v>-7.45</v>
          </cell>
          <cell r="CR1114">
            <v>-164.69</v>
          </cell>
          <cell r="CS1114">
            <v>-13.54</v>
          </cell>
          <cell r="CT1114">
            <v>-1.1000000000000001</v>
          </cell>
          <cell r="CU1114">
            <v>-0.71</v>
          </cell>
          <cell r="CV1114">
            <v>-31.52</v>
          </cell>
          <cell r="CW1114">
            <v>0</v>
          </cell>
          <cell r="CX1114">
            <v>-18.98</v>
          </cell>
          <cell r="CY1114">
            <v>-35.770000000000003</v>
          </cell>
          <cell r="CZ1114">
            <v>-14.26</v>
          </cell>
          <cell r="DA1114">
            <v>-18.55</v>
          </cell>
          <cell r="DB1114">
            <v>-16.97</v>
          </cell>
          <cell r="DC1114">
            <v>-6.27</v>
          </cell>
          <cell r="DD1114">
            <v>-7.02</v>
          </cell>
          <cell r="DE1114">
            <v>-207.1</v>
          </cell>
          <cell r="DF1114">
            <v>-13.27</v>
          </cell>
          <cell r="DG1114">
            <v>-7.57</v>
          </cell>
          <cell r="DH1114">
            <v>-3.99</v>
          </cell>
          <cell r="DI1114">
            <v>-3.35</v>
          </cell>
          <cell r="DJ1114">
            <v>-0.11</v>
          </cell>
          <cell r="DK1114">
            <v>-21.59</v>
          </cell>
          <cell r="DL1114">
            <v>-37.94</v>
          </cell>
          <cell r="DM1114">
            <v>-23.5</v>
          </cell>
          <cell r="DN1114">
            <v>-47.23</v>
          </cell>
          <cell r="DO1114">
            <v>-9.3000000000000007</v>
          </cell>
          <cell r="DP1114">
            <v>-13.98</v>
          </cell>
          <cell r="DQ1114">
            <v>-25.28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9.5500000000000007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-9.5500000000000007</v>
          </cell>
          <cell r="AB1115">
            <v>9.5500000000000007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9.5500000000000007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9.5500000000000007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F1116">
            <v>-668.47</v>
          </cell>
          <cell r="G1116">
            <v>-513.59</v>
          </cell>
          <cell r="H1116">
            <v>-766.43</v>
          </cell>
          <cell r="I1116">
            <v>-878.09</v>
          </cell>
          <cell r="J1116">
            <v>-1424.29</v>
          </cell>
          <cell r="K1116">
            <v>-1541.83</v>
          </cell>
          <cell r="L1116">
            <v>-316</v>
          </cell>
          <cell r="M1116">
            <v>-771.67</v>
          </cell>
          <cell r="N1116">
            <v>-1199.3599999999999</v>
          </cell>
          <cell r="O1116">
            <v>-947.78</v>
          </cell>
          <cell r="P1116">
            <v>-474.95</v>
          </cell>
          <cell r="Q1116">
            <v>1385.36</v>
          </cell>
          <cell r="R1116">
            <v>-8604.7199999999993</v>
          </cell>
          <cell r="S1116">
            <v>-658.2</v>
          </cell>
          <cell r="T1116">
            <v>-589.15</v>
          </cell>
          <cell r="U1116">
            <v>-796.77</v>
          </cell>
          <cell r="V1116">
            <v>-882.83</v>
          </cell>
          <cell r="W1116">
            <v>-1337.32</v>
          </cell>
          <cell r="X1116">
            <v>-1452.07</v>
          </cell>
          <cell r="Y1116">
            <v>-196.51</v>
          </cell>
          <cell r="Z1116">
            <v>-539.63</v>
          </cell>
          <cell r="AA1116">
            <v>-957.77</v>
          </cell>
          <cell r="AB1116">
            <v>-768.6</v>
          </cell>
          <cell r="AC1116">
            <v>-799.21</v>
          </cell>
          <cell r="AD1116">
            <v>373.35</v>
          </cell>
          <cell r="AE1116">
            <v>-7190.57</v>
          </cell>
          <cell r="AF1116">
            <v>-515.35</v>
          </cell>
          <cell r="AG1116">
            <v>-500.67</v>
          </cell>
          <cell r="AH1116">
            <v>-595.41</v>
          </cell>
          <cell r="AI1116">
            <v>-759.84</v>
          </cell>
          <cell r="AJ1116">
            <v>-1058.6600000000001</v>
          </cell>
          <cell r="AK1116">
            <v>-1050.3699999999999</v>
          </cell>
          <cell r="AL1116">
            <v>-409.2</v>
          </cell>
          <cell r="AM1116">
            <v>-131.13999999999999</v>
          </cell>
          <cell r="AN1116">
            <v>-512.26</v>
          </cell>
          <cell r="AO1116">
            <v>-668.54</v>
          </cell>
          <cell r="AP1116">
            <v>-578.32000000000005</v>
          </cell>
          <cell r="AQ1116">
            <v>-410.82</v>
          </cell>
          <cell r="AR1116">
            <v>-7415.39</v>
          </cell>
          <cell r="AS1116">
            <v>-536.87</v>
          </cell>
          <cell r="AT1116">
            <v>-427.8</v>
          </cell>
          <cell r="AU1116">
            <v>-648.25</v>
          </cell>
          <cell r="AV1116">
            <v>-823.74</v>
          </cell>
          <cell r="AW1116">
            <v>-1158.32</v>
          </cell>
          <cell r="AX1116">
            <v>-1143.43</v>
          </cell>
          <cell r="AY1116">
            <v>-460.02</v>
          </cell>
          <cell r="AZ1116">
            <v>-157.69</v>
          </cell>
          <cell r="BA1116">
            <v>-457.03</v>
          </cell>
          <cell r="BB1116">
            <v>-653.62</v>
          </cell>
          <cell r="BC1116">
            <v>-548.05999999999995</v>
          </cell>
          <cell r="BD1116">
            <v>-400.57</v>
          </cell>
          <cell r="BE1116">
            <v>-7424.56</v>
          </cell>
          <cell r="BF1116">
            <v>-518.66</v>
          </cell>
          <cell r="BG1116">
            <v>-434.17</v>
          </cell>
          <cell r="BH1116">
            <v>-683.08</v>
          </cell>
          <cell r="BI1116">
            <v>-731.05</v>
          </cell>
          <cell r="BJ1116">
            <v>-1004.89</v>
          </cell>
          <cell r="BK1116">
            <v>-1054.8699999999999</v>
          </cell>
          <cell r="BL1116">
            <v>-426.98</v>
          </cell>
          <cell r="BM1116">
            <v>-196.93</v>
          </cell>
          <cell r="BN1116">
            <v>-552.03</v>
          </cell>
          <cell r="BO1116">
            <v>-645.14</v>
          </cell>
          <cell r="BP1116">
            <v>-766.64</v>
          </cell>
          <cell r="BQ1116">
            <v>-410.12</v>
          </cell>
          <cell r="BR1116">
            <v>-10088.790000000001</v>
          </cell>
          <cell r="BS1116">
            <v>-643</v>
          </cell>
          <cell r="BT1116">
            <v>-445.4</v>
          </cell>
          <cell r="BU1116">
            <v>-477.15</v>
          </cell>
          <cell r="BV1116">
            <v>-496.82</v>
          </cell>
          <cell r="BW1116">
            <v>-1029.53</v>
          </cell>
          <cell r="BX1116">
            <v>-1504.33</v>
          </cell>
          <cell r="BY1116">
            <v>-947.08</v>
          </cell>
          <cell r="BZ1116">
            <v>-700.22</v>
          </cell>
          <cell r="CA1116">
            <v>-1297.95</v>
          </cell>
          <cell r="CB1116">
            <v>-965.34</v>
          </cell>
          <cell r="CC1116">
            <v>-951.4</v>
          </cell>
          <cell r="CD1116">
            <v>-630.57000000000005</v>
          </cell>
          <cell r="CE1116">
            <v>-9918.02</v>
          </cell>
          <cell r="CF1116">
            <v>-732.19</v>
          </cell>
          <cell r="CG1116">
            <v>-512.79999999999995</v>
          </cell>
          <cell r="CH1116">
            <v>-542.23</v>
          </cell>
          <cell r="CI1116">
            <v>-617.52</v>
          </cell>
          <cell r="CJ1116">
            <v>-936.46</v>
          </cell>
          <cell r="CK1116">
            <v>-1534.71</v>
          </cell>
          <cell r="CL1116">
            <v>-972.99</v>
          </cell>
          <cell r="CM1116">
            <v>-602.20000000000005</v>
          </cell>
          <cell r="CN1116">
            <v>-1161.52</v>
          </cell>
          <cell r="CO1116">
            <v>-776.12</v>
          </cell>
          <cell r="CP1116">
            <v>-924.93</v>
          </cell>
          <cell r="CQ1116">
            <v>-604.34</v>
          </cell>
          <cell r="CR1116">
            <v>-9153.83</v>
          </cell>
          <cell r="CS1116">
            <v>-742.93</v>
          </cell>
          <cell r="CT1116">
            <v>-520.03</v>
          </cell>
          <cell r="CU1116">
            <v>-422.67</v>
          </cell>
          <cell r="CV1116">
            <v>-574.16</v>
          </cell>
          <cell r="CW1116">
            <v>-965.32</v>
          </cell>
          <cell r="CX1116">
            <v>-1262.81</v>
          </cell>
          <cell r="CY1116">
            <v>-748.66</v>
          </cell>
          <cell r="CZ1116">
            <v>-568.85</v>
          </cell>
          <cell r="DA1116">
            <v>-1083.43</v>
          </cell>
          <cell r="DB1116">
            <v>-715.3</v>
          </cell>
          <cell r="DC1116">
            <v>-899.36</v>
          </cell>
          <cell r="DD1116">
            <v>-650.30999999999995</v>
          </cell>
          <cell r="DE1116">
            <v>-7283</v>
          </cell>
          <cell r="DF1116">
            <v>-728.88</v>
          </cell>
          <cell r="DG1116">
            <v>-399.91</v>
          </cell>
          <cell r="DH1116">
            <v>-374.97</v>
          </cell>
          <cell r="DI1116">
            <v>-470.41</v>
          </cell>
          <cell r="DJ1116">
            <v>-946.64</v>
          </cell>
          <cell r="DK1116">
            <v>-1279.56</v>
          </cell>
          <cell r="DL1116">
            <v>-466.03</v>
          </cell>
          <cell r="DM1116">
            <v>-324.94</v>
          </cell>
          <cell r="DN1116">
            <v>-537.71</v>
          </cell>
          <cell r="DO1116">
            <v>-617.99</v>
          </cell>
          <cell r="DP1116">
            <v>-641.12</v>
          </cell>
          <cell r="DQ1116">
            <v>-494.84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 t="e">
            <v>#N/A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-8604.7199999999993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-7190.57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-7424.93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-7424.56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-10088.790000000001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-9918.02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-9153.83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-7283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 t="e">
            <v>#N/A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-8604.7199999999993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-7190.57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-7424.93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-7424.56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-10088.790000000001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-9918.02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-9153.83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-7283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 t="e">
            <v>#N/A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 t="e">
            <v>#N/A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-84.4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-37.61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-113.46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-40.5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-29.44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-32.08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-51.1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-35.54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-84.4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-37.61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-113.46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-40.5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-29.44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-32.08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-51.1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-35.54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 t="e">
            <v>#N/A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8">
          <cell r="J1128" t="str">
            <v>Reserves MWh</v>
          </cell>
        </row>
        <row r="1130"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-137.5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-43.03</v>
          </cell>
          <cell r="AM1133">
            <v>-3.37</v>
          </cell>
          <cell r="AN1133">
            <v>-55.08</v>
          </cell>
          <cell r="AO1133">
            <v>-36.020000000000003</v>
          </cell>
          <cell r="AP1133">
            <v>0</v>
          </cell>
          <cell r="AQ1133">
            <v>0</v>
          </cell>
          <cell r="AR1133">
            <v>-57.48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-15.04</v>
          </cell>
          <cell r="AZ1133">
            <v>-6.71</v>
          </cell>
          <cell r="BA1133">
            <v>-10.44</v>
          </cell>
          <cell r="BB1133">
            <v>-25.29</v>
          </cell>
          <cell r="BC1133">
            <v>0</v>
          </cell>
          <cell r="BD1133">
            <v>0</v>
          </cell>
          <cell r="BE1133">
            <v>-130.78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-40.67</v>
          </cell>
          <cell r="BM1133">
            <v>-4.6100000000000003</v>
          </cell>
          <cell r="BN1133">
            <v>-52.5</v>
          </cell>
          <cell r="BO1133">
            <v>-28.33</v>
          </cell>
          <cell r="BP1133">
            <v>-4.67</v>
          </cell>
          <cell r="BQ1133">
            <v>0</v>
          </cell>
          <cell r="BR1133">
            <v>-130.35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-40.619999999999997</v>
          </cell>
          <cell r="BZ1133">
            <v>-6.83</v>
          </cell>
          <cell r="CA1133">
            <v>-51.98</v>
          </cell>
          <cell r="CB1133">
            <v>-27.94</v>
          </cell>
          <cell r="CC1133">
            <v>-2.99</v>
          </cell>
          <cell r="CD1133">
            <v>0</v>
          </cell>
          <cell r="CE1133">
            <v>-135.41</v>
          </cell>
          <cell r="CF1133">
            <v>0</v>
          </cell>
          <cell r="CG1133">
            <v>-1.6</v>
          </cell>
          <cell r="CH1133">
            <v>0</v>
          </cell>
          <cell r="CI1133">
            <v>-1.01</v>
          </cell>
          <cell r="CJ1133">
            <v>0</v>
          </cell>
          <cell r="CK1133">
            <v>0</v>
          </cell>
          <cell r="CL1133">
            <v>-42.04</v>
          </cell>
          <cell r="CM1133">
            <v>-8.91</v>
          </cell>
          <cell r="CN1133">
            <v>-51.06</v>
          </cell>
          <cell r="CO1133">
            <v>-27.96</v>
          </cell>
          <cell r="CP1133">
            <v>-2.67</v>
          </cell>
          <cell r="CQ1133">
            <v>-0.15</v>
          </cell>
          <cell r="CR1133">
            <v>-117.7</v>
          </cell>
          <cell r="CS1133">
            <v>0</v>
          </cell>
          <cell r="CT1133">
            <v>-2.0299999999999998</v>
          </cell>
          <cell r="CU1133">
            <v>0</v>
          </cell>
          <cell r="CV1133">
            <v>-7.39</v>
          </cell>
          <cell r="CW1133">
            <v>0</v>
          </cell>
          <cell r="CX1133">
            <v>0</v>
          </cell>
          <cell r="CY1133">
            <v>-30.75</v>
          </cell>
          <cell r="CZ1133">
            <v>-1.83</v>
          </cell>
          <cell r="DA1133">
            <v>-48.85</v>
          </cell>
          <cell r="DB1133">
            <v>-24.46</v>
          </cell>
          <cell r="DC1133">
            <v>-2.25</v>
          </cell>
          <cell r="DD1133">
            <v>-0.14000000000000001</v>
          </cell>
          <cell r="DE1133">
            <v>-87.36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-33.14</v>
          </cell>
          <cell r="DM1133">
            <v>-1.91</v>
          </cell>
          <cell r="DN1133">
            <v>-21.38</v>
          </cell>
          <cell r="DO1133">
            <v>-28.87</v>
          </cell>
          <cell r="DP1133">
            <v>-1.77</v>
          </cell>
          <cell r="DQ1133">
            <v>-0.28999999999999998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6"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30.81</v>
          </cell>
          <cell r="L1137">
            <v>7.97</v>
          </cell>
          <cell r="M1137">
            <v>11.11</v>
          </cell>
          <cell r="N1137">
            <v>8.08</v>
          </cell>
          <cell r="O1137">
            <v>3.82</v>
          </cell>
          <cell r="P1137">
            <v>8.33</v>
          </cell>
          <cell r="Q1137">
            <v>-25.38</v>
          </cell>
          <cell r="R1137">
            <v>54.2</v>
          </cell>
          <cell r="S1137">
            <v>13.35</v>
          </cell>
          <cell r="T1137">
            <v>11.57</v>
          </cell>
          <cell r="U1137">
            <v>0.44</v>
          </cell>
          <cell r="V1137">
            <v>6.18</v>
          </cell>
          <cell r="W1137">
            <v>0</v>
          </cell>
          <cell r="X1137">
            <v>15.73</v>
          </cell>
          <cell r="Y1137">
            <v>4.76</v>
          </cell>
          <cell r="Z1137">
            <v>5.97</v>
          </cell>
          <cell r="AA1137">
            <v>7.25</v>
          </cell>
          <cell r="AB1137">
            <v>-25.42</v>
          </cell>
          <cell r="AC1137">
            <v>9.99</v>
          </cell>
          <cell r="AD1137">
            <v>4.38</v>
          </cell>
          <cell r="AE1137">
            <v>161.83000000000001</v>
          </cell>
          <cell r="AF1137">
            <v>9.24</v>
          </cell>
          <cell r="AG1137">
            <v>7.51</v>
          </cell>
          <cell r="AH1137">
            <v>1.21</v>
          </cell>
          <cell r="AI1137">
            <v>5.96</v>
          </cell>
          <cell r="AJ1137">
            <v>0</v>
          </cell>
          <cell r="AK1137">
            <v>32.799999999999997</v>
          </cell>
          <cell r="AL1137">
            <v>40.85</v>
          </cell>
          <cell r="AM1137">
            <v>27.62</v>
          </cell>
          <cell r="AN1137">
            <v>17.809999999999999</v>
          </cell>
          <cell r="AO1137">
            <v>8.35</v>
          </cell>
          <cell r="AP1137">
            <v>4.96</v>
          </cell>
          <cell r="AQ1137">
            <v>5.52</v>
          </cell>
          <cell r="AR1137">
            <v>176.37</v>
          </cell>
          <cell r="AS1137">
            <v>6.27</v>
          </cell>
          <cell r="AT1137">
            <v>5.97</v>
          </cell>
          <cell r="AU1137">
            <v>0.92</v>
          </cell>
          <cell r="AV1137">
            <v>7.19</v>
          </cell>
          <cell r="AW1137">
            <v>18.64</v>
          </cell>
          <cell r="AX1137">
            <v>34.619999999999997</v>
          </cell>
          <cell r="AY1137">
            <v>36.82</v>
          </cell>
          <cell r="AZ1137">
            <v>28.65</v>
          </cell>
          <cell r="BA1137">
            <v>17.62</v>
          </cell>
          <cell r="BB1137">
            <v>7.59</v>
          </cell>
          <cell r="BC1137">
            <v>5.93</v>
          </cell>
          <cell r="BD1137">
            <v>6.14</v>
          </cell>
          <cell r="BE1137">
            <v>161.43</v>
          </cell>
          <cell r="BF1137">
            <v>7.94</v>
          </cell>
          <cell r="BG1137">
            <v>7.86</v>
          </cell>
          <cell r="BH1137">
            <v>0.74</v>
          </cell>
          <cell r="BI1137">
            <v>8.89</v>
          </cell>
          <cell r="BJ1137">
            <v>0</v>
          </cell>
          <cell r="BK1137">
            <v>35.520000000000003</v>
          </cell>
          <cell r="BL1137">
            <v>33.82</v>
          </cell>
          <cell r="BM1137">
            <v>23.82</v>
          </cell>
          <cell r="BN1137">
            <v>21.56</v>
          </cell>
          <cell r="BO1137">
            <v>8.34</v>
          </cell>
          <cell r="BP1137">
            <v>7.39</v>
          </cell>
          <cell r="BQ1137">
            <v>5.57</v>
          </cell>
          <cell r="BR1137">
            <v>3.74</v>
          </cell>
          <cell r="BS1137">
            <v>0</v>
          </cell>
          <cell r="BT1137">
            <v>7.0000000000000007E-2</v>
          </cell>
          <cell r="BU1137">
            <v>0.26</v>
          </cell>
          <cell r="BV1137">
            <v>0.84</v>
          </cell>
          <cell r="BW1137">
            <v>0</v>
          </cell>
          <cell r="BX1137">
            <v>0.19</v>
          </cell>
          <cell r="BY1137">
            <v>0.12</v>
          </cell>
          <cell r="BZ1137">
            <v>0.86</v>
          </cell>
          <cell r="CA1137">
            <v>0.7</v>
          </cell>
          <cell r="CB1137">
            <v>0.28000000000000003</v>
          </cell>
          <cell r="CC1137">
            <v>0.43</v>
          </cell>
          <cell r="CD1137">
            <v>0</v>
          </cell>
          <cell r="CE1137">
            <v>4.7699999999999996</v>
          </cell>
          <cell r="CF1137">
            <v>0.06</v>
          </cell>
          <cell r="CG1137">
            <v>0.78</v>
          </cell>
          <cell r="CH1137">
            <v>0.18</v>
          </cell>
          <cell r="CI1137">
            <v>0.87</v>
          </cell>
          <cell r="CJ1137">
            <v>0</v>
          </cell>
          <cell r="CK1137">
            <v>0.5</v>
          </cell>
          <cell r="CL1137">
            <v>0.11</v>
          </cell>
          <cell r="CM1137">
            <v>0.84</v>
          </cell>
          <cell r="CN1137">
            <v>0.53</v>
          </cell>
          <cell r="CO1137">
            <v>0.19</v>
          </cell>
          <cell r="CP1137">
            <v>0.44</v>
          </cell>
          <cell r="CQ1137">
            <v>0.27</v>
          </cell>
          <cell r="CR1137">
            <v>6.27</v>
          </cell>
          <cell r="CS1137">
            <v>0.13</v>
          </cell>
          <cell r="CT1137">
            <v>0.67</v>
          </cell>
          <cell r="CU1137">
            <v>0.34</v>
          </cell>
          <cell r="CV1137">
            <v>0.83</v>
          </cell>
          <cell r="CW1137">
            <v>0</v>
          </cell>
          <cell r="CX1137">
            <v>0.96</v>
          </cell>
          <cell r="CY1137">
            <v>0.11</v>
          </cell>
          <cell r="CZ1137">
            <v>1.25</v>
          </cell>
          <cell r="DA1137">
            <v>0.71</v>
          </cell>
          <cell r="DB1137">
            <v>0.27</v>
          </cell>
          <cell r="DC1137">
            <v>0.62</v>
          </cell>
          <cell r="DD1137">
            <v>0.38</v>
          </cell>
          <cell r="DE1137">
            <v>12.11</v>
          </cell>
          <cell r="DF1137">
            <v>0.31</v>
          </cell>
          <cell r="DG1137">
            <v>0.9</v>
          </cell>
          <cell r="DH1137">
            <v>0.19</v>
          </cell>
          <cell r="DI1137">
            <v>0.87</v>
          </cell>
          <cell r="DJ1137">
            <v>0</v>
          </cell>
          <cell r="DK1137">
            <v>1.44</v>
          </cell>
          <cell r="DL1137">
            <v>0.16</v>
          </cell>
          <cell r="DM1137">
            <v>2.14</v>
          </cell>
          <cell r="DN1137">
            <v>2.14</v>
          </cell>
          <cell r="DO1137">
            <v>0.53</v>
          </cell>
          <cell r="DP1137">
            <v>1.34</v>
          </cell>
          <cell r="DQ1137">
            <v>2.1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31</v>
          </cell>
          <cell r="R1140">
            <v>0.5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-29.6</v>
          </cell>
          <cell r="AB1140">
            <v>30.1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31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31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-26.74</v>
          </cell>
          <cell r="AF1143">
            <v>-8.8000000000000007</v>
          </cell>
          <cell r="AG1143">
            <v>-0.1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-17.399999999999999</v>
          </cell>
          <cell r="AQ1143">
            <v>-0.44</v>
          </cell>
          <cell r="AR1143">
            <v>-11.6</v>
          </cell>
          <cell r="AS1143">
            <v>0</v>
          </cell>
          <cell r="AT1143">
            <v>-0.17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-11.12</v>
          </cell>
          <cell r="BD1143">
            <v>-0.31</v>
          </cell>
          <cell r="BE1143">
            <v>-27.41</v>
          </cell>
          <cell r="BF1143">
            <v>-0.75</v>
          </cell>
          <cell r="BG1143">
            <v>-0.51</v>
          </cell>
          <cell r="BH1143">
            <v>-0.15</v>
          </cell>
          <cell r="BI1143">
            <v>0</v>
          </cell>
          <cell r="BJ1143">
            <v>-0.04</v>
          </cell>
          <cell r="BK1143">
            <v>0</v>
          </cell>
          <cell r="BL1143">
            <v>0</v>
          </cell>
          <cell r="BM1143">
            <v>-3.07</v>
          </cell>
          <cell r="BN1143">
            <v>0</v>
          </cell>
          <cell r="BO1143">
            <v>-1.74</v>
          </cell>
          <cell r="BP1143">
            <v>-20.27</v>
          </cell>
          <cell r="BQ1143">
            <v>-0.87</v>
          </cell>
          <cell r="BR1143">
            <v>-28.35</v>
          </cell>
          <cell r="BS1143">
            <v>0</v>
          </cell>
          <cell r="BT1143">
            <v>-0.64</v>
          </cell>
          <cell r="BU1143">
            <v>-0.15</v>
          </cell>
          <cell r="BV1143">
            <v>-0.44</v>
          </cell>
          <cell r="BW1143">
            <v>-0.04</v>
          </cell>
          <cell r="BX1143">
            <v>-2.4500000000000002</v>
          </cell>
          <cell r="BY1143">
            <v>0</v>
          </cell>
          <cell r="BZ1143">
            <v>-2.4300000000000002</v>
          </cell>
          <cell r="CA1143">
            <v>0</v>
          </cell>
          <cell r="CB1143">
            <v>-1.02</v>
          </cell>
          <cell r="CC1143">
            <v>-20.78</v>
          </cell>
          <cell r="CD1143">
            <v>-0.38</v>
          </cell>
          <cell r="CE1143">
            <v>-33.659999999999997</v>
          </cell>
          <cell r="CF1143">
            <v>-4.26</v>
          </cell>
          <cell r="CG1143">
            <v>-13.78</v>
          </cell>
          <cell r="CH1143">
            <v>-0.3</v>
          </cell>
          <cell r="CI1143">
            <v>0</v>
          </cell>
          <cell r="CJ1143">
            <v>-0.04</v>
          </cell>
          <cell r="CK1143">
            <v>-3.28</v>
          </cell>
          <cell r="CL1143">
            <v>0</v>
          </cell>
          <cell r="CM1143">
            <v>-2.91</v>
          </cell>
          <cell r="CN1143">
            <v>0</v>
          </cell>
          <cell r="CO1143">
            <v>-2.39</v>
          </cell>
          <cell r="CP1143">
            <v>-6.66</v>
          </cell>
          <cell r="CQ1143">
            <v>-0.03</v>
          </cell>
          <cell r="CR1143">
            <v>-20.82</v>
          </cell>
          <cell r="CS1143">
            <v>-0.72</v>
          </cell>
          <cell r="CT1143">
            <v>-4.13</v>
          </cell>
          <cell r="CU1143">
            <v>-0.22</v>
          </cell>
          <cell r="CV1143">
            <v>0</v>
          </cell>
          <cell r="CW1143">
            <v>-0.04</v>
          </cell>
          <cell r="CX1143">
            <v>-0.16</v>
          </cell>
          <cell r="CY1143">
            <v>0</v>
          </cell>
          <cell r="CZ1143">
            <v>-3.57</v>
          </cell>
          <cell r="DA1143">
            <v>0</v>
          </cell>
          <cell r="DB1143">
            <v>-3.14</v>
          </cell>
          <cell r="DC1143">
            <v>-8.81</v>
          </cell>
          <cell r="DD1143">
            <v>-0.03</v>
          </cell>
          <cell r="DE1143">
            <v>-27.15</v>
          </cell>
          <cell r="DF1143">
            <v>-1.1599999999999999</v>
          </cell>
          <cell r="DG1143">
            <v>-0.77</v>
          </cell>
          <cell r="DH1143">
            <v>-0.36</v>
          </cell>
          <cell r="DI1143">
            <v>-0.39</v>
          </cell>
          <cell r="DJ1143">
            <v>0</v>
          </cell>
          <cell r="DK1143">
            <v>-7.56</v>
          </cell>
          <cell r="DL1143">
            <v>0</v>
          </cell>
          <cell r="DM1143">
            <v>-5.82</v>
          </cell>
          <cell r="DN1143">
            <v>-0.74</v>
          </cell>
          <cell r="DO1143">
            <v>-2.4</v>
          </cell>
          <cell r="DP1143">
            <v>-7.46</v>
          </cell>
          <cell r="DQ1143">
            <v>-0.49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7.8</v>
          </cell>
          <cell r="G1144">
            <v>31.12</v>
          </cell>
          <cell r="H1144">
            <v>21.28</v>
          </cell>
          <cell r="I1144">
            <v>37.020000000000003</v>
          </cell>
          <cell r="J1144">
            <v>46.74</v>
          </cell>
          <cell r="K1144">
            <v>14.66</v>
          </cell>
          <cell r="L1144">
            <v>2.04</v>
          </cell>
          <cell r="M1144">
            <v>1.54</v>
          </cell>
          <cell r="N1144">
            <v>3.25</v>
          </cell>
          <cell r="O1144">
            <v>11.64</v>
          </cell>
          <cell r="P1144">
            <v>36.14</v>
          </cell>
          <cell r="Q1144">
            <v>58.74</v>
          </cell>
          <cell r="R1144">
            <v>161.01</v>
          </cell>
          <cell r="S1144">
            <v>1.32</v>
          </cell>
          <cell r="T1144">
            <v>18.09</v>
          </cell>
          <cell r="U1144">
            <v>28.99</v>
          </cell>
          <cell r="V1144">
            <v>18.420000000000002</v>
          </cell>
          <cell r="W1144">
            <v>47.45</v>
          </cell>
          <cell r="X1144">
            <v>8.02</v>
          </cell>
          <cell r="Y1144">
            <v>3.46</v>
          </cell>
          <cell r="Z1144">
            <v>0.95</v>
          </cell>
          <cell r="AA1144">
            <v>17.7</v>
          </cell>
          <cell r="AB1144">
            <v>14.3</v>
          </cell>
          <cell r="AC1144">
            <v>1.56</v>
          </cell>
          <cell r="AD1144">
            <v>0.76</v>
          </cell>
          <cell r="AE1144">
            <v>210.08</v>
          </cell>
          <cell r="AF1144">
            <v>2.86</v>
          </cell>
          <cell r="AG1144">
            <v>15.14</v>
          </cell>
          <cell r="AH1144">
            <v>14.43</v>
          </cell>
          <cell r="AI1144">
            <v>33.49</v>
          </cell>
          <cell r="AJ1144">
            <v>33.83</v>
          </cell>
          <cell r="AK1144">
            <v>30.41</v>
          </cell>
          <cell r="AL1144">
            <v>8.9600000000000009</v>
          </cell>
          <cell r="AM1144">
            <v>21.6</v>
          </cell>
          <cell r="AN1144">
            <v>10.01</v>
          </cell>
          <cell r="AO1144">
            <v>34.01</v>
          </cell>
          <cell r="AP1144">
            <v>1.21</v>
          </cell>
          <cell r="AQ1144">
            <v>4.13</v>
          </cell>
          <cell r="AR1144">
            <v>152.37</v>
          </cell>
          <cell r="AS1144">
            <v>0.4</v>
          </cell>
          <cell r="AT1144">
            <v>24.23</v>
          </cell>
          <cell r="AU1144">
            <v>16.47</v>
          </cell>
          <cell r="AV1144">
            <v>40.79</v>
          </cell>
          <cell r="AW1144">
            <v>36.51</v>
          </cell>
          <cell r="AX1144">
            <v>12.35</v>
          </cell>
          <cell r="AY1144">
            <v>2.7</v>
          </cell>
          <cell r="AZ1144">
            <v>0.5</v>
          </cell>
          <cell r="BA1144">
            <v>2.5299999999999998</v>
          </cell>
          <cell r="BB1144">
            <v>13.93</v>
          </cell>
          <cell r="BC1144">
            <v>1.45</v>
          </cell>
          <cell r="BD1144">
            <v>0.5</v>
          </cell>
          <cell r="BE1144">
            <v>170.13</v>
          </cell>
          <cell r="BF1144">
            <v>0.14000000000000001</v>
          </cell>
          <cell r="BG1144">
            <v>24.03</v>
          </cell>
          <cell r="BH1144">
            <v>20.350000000000001</v>
          </cell>
          <cell r="BI1144">
            <v>44.71</v>
          </cell>
          <cell r="BJ1144">
            <v>51.13</v>
          </cell>
          <cell r="BK1144">
            <v>9.9600000000000009</v>
          </cell>
          <cell r="BL1144">
            <v>3.54</v>
          </cell>
          <cell r="BM1144">
            <v>0.5</v>
          </cell>
          <cell r="BN1144">
            <v>1.36</v>
          </cell>
          <cell r="BO1144">
            <v>14.4</v>
          </cell>
          <cell r="BP1144">
            <v>0</v>
          </cell>
          <cell r="BQ1144">
            <v>0</v>
          </cell>
          <cell r="BR1144">
            <v>241.12</v>
          </cell>
          <cell r="BS1144">
            <v>1.35</v>
          </cell>
          <cell r="BT1144">
            <v>26.09</v>
          </cell>
          <cell r="BU1144">
            <v>14.2</v>
          </cell>
          <cell r="BV1144">
            <v>31.72</v>
          </cell>
          <cell r="BW1144">
            <v>56.65</v>
          </cell>
          <cell r="BX1144">
            <v>26.95</v>
          </cell>
          <cell r="BY1144">
            <v>16.62</v>
          </cell>
          <cell r="BZ1144">
            <v>16.82</v>
          </cell>
          <cell r="CA1144">
            <v>18.82</v>
          </cell>
          <cell r="CB1144">
            <v>25.85</v>
          </cell>
          <cell r="CC1144">
            <v>3.8</v>
          </cell>
          <cell r="CD1144">
            <v>2.2400000000000002</v>
          </cell>
          <cell r="CE1144">
            <v>216.43</v>
          </cell>
          <cell r="CF1144">
            <v>3.66</v>
          </cell>
          <cell r="CG1144">
            <v>26.13</v>
          </cell>
          <cell r="CH1144">
            <v>9.31</v>
          </cell>
          <cell r="CI1144">
            <v>25.76</v>
          </cell>
          <cell r="CJ1144">
            <v>63.2</v>
          </cell>
          <cell r="CK1144">
            <v>23.01</v>
          </cell>
          <cell r="CL1144">
            <v>13.5</v>
          </cell>
          <cell r="CM1144">
            <v>9.64</v>
          </cell>
          <cell r="CN1144">
            <v>19.32</v>
          </cell>
          <cell r="CO1144">
            <v>18.649999999999999</v>
          </cell>
          <cell r="CP1144">
            <v>1.34</v>
          </cell>
          <cell r="CQ1144">
            <v>2.91</v>
          </cell>
          <cell r="CR1144">
            <v>201.44</v>
          </cell>
          <cell r="CS1144">
            <v>2.48</v>
          </cell>
          <cell r="CT1144">
            <v>19.12</v>
          </cell>
          <cell r="CU1144">
            <v>8.9</v>
          </cell>
          <cell r="CV1144">
            <v>31.33</v>
          </cell>
          <cell r="CW1144">
            <v>59.83</v>
          </cell>
          <cell r="CX1144">
            <v>25.88</v>
          </cell>
          <cell r="CY1144">
            <v>11.8</v>
          </cell>
          <cell r="CZ1144">
            <v>4.37</v>
          </cell>
          <cell r="DA1144">
            <v>18.53</v>
          </cell>
          <cell r="DB1144">
            <v>14.93</v>
          </cell>
          <cell r="DC1144">
            <v>1.76</v>
          </cell>
          <cell r="DD1144">
            <v>2.5099999999999998</v>
          </cell>
          <cell r="DE1144">
            <v>162.28</v>
          </cell>
          <cell r="DF1144">
            <v>0.39</v>
          </cell>
          <cell r="DG1144">
            <v>19.57</v>
          </cell>
          <cell r="DH1144">
            <v>8.5500000000000007</v>
          </cell>
          <cell r="DI1144">
            <v>30.42</v>
          </cell>
          <cell r="DJ1144">
            <v>53.27</v>
          </cell>
          <cell r="DK1144">
            <v>21.48</v>
          </cell>
          <cell r="DL1144">
            <v>8.34</v>
          </cell>
          <cell r="DM1144">
            <v>2.0499999999999998</v>
          </cell>
          <cell r="DN1144">
            <v>8.1</v>
          </cell>
          <cell r="DO1144">
            <v>6.68</v>
          </cell>
          <cell r="DP1144">
            <v>2.82</v>
          </cell>
          <cell r="DQ1144">
            <v>0.6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5.01</v>
          </cell>
          <cell r="H1145">
            <v>26.99</v>
          </cell>
          <cell r="I1145">
            <v>27.64</v>
          </cell>
          <cell r="J1145">
            <v>11.02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88.93</v>
          </cell>
          <cell r="S1145">
            <v>0</v>
          </cell>
          <cell r="T1145">
            <v>7.14</v>
          </cell>
          <cell r="U1145">
            <v>16.920000000000002</v>
          </cell>
          <cell r="V1145">
            <v>38.1</v>
          </cell>
          <cell r="W1145">
            <v>19.22</v>
          </cell>
          <cell r="X1145">
            <v>5.81</v>
          </cell>
          <cell r="Y1145">
            <v>0</v>
          </cell>
          <cell r="Z1145">
            <v>0</v>
          </cell>
          <cell r="AA1145">
            <v>0.22</v>
          </cell>
          <cell r="AB1145">
            <v>1.38</v>
          </cell>
          <cell r="AC1145">
            <v>0</v>
          </cell>
          <cell r="AD1145">
            <v>0.13</v>
          </cell>
          <cell r="AE1145">
            <v>111.88</v>
          </cell>
          <cell r="AF1145">
            <v>0.14000000000000001</v>
          </cell>
          <cell r="AG1145">
            <v>16.05</v>
          </cell>
          <cell r="AH1145">
            <v>25.91</v>
          </cell>
          <cell r="AI1145">
            <v>15.38</v>
          </cell>
          <cell r="AJ1145">
            <v>32.54</v>
          </cell>
          <cell r="AK1145">
            <v>5.98</v>
          </cell>
          <cell r="AL1145">
            <v>0.61</v>
          </cell>
          <cell r="AM1145">
            <v>0.51</v>
          </cell>
          <cell r="AN1145">
            <v>1.59</v>
          </cell>
          <cell r="AO1145">
            <v>10.58</v>
          </cell>
          <cell r="AP1145">
            <v>2.09</v>
          </cell>
          <cell r="AQ1145">
            <v>0.49</v>
          </cell>
          <cell r="AR1145">
            <v>121.02</v>
          </cell>
          <cell r="AS1145">
            <v>1.48</v>
          </cell>
          <cell r="AT1145">
            <v>6.62</v>
          </cell>
          <cell r="AU1145">
            <v>26.47</v>
          </cell>
          <cell r="AV1145">
            <v>11.95</v>
          </cell>
          <cell r="AW1145">
            <v>6.27</v>
          </cell>
          <cell r="AX1145">
            <v>18.510000000000002</v>
          </cell>
          <cell r="AY1145">
            <v>5.38</v>
          </cell>
          <cell r="AZ1145">
            <v>16.23</v>
          </cell>
          <cell r="BA1145">
            <v>5.71</v>
          </cell>
          <cell r="BB1145">
            <v>19.059999999999999</v>
          </cell>
          <cell r="BC1145">
            <v>1.76</v>
          </cell>
          <cell r="BD1145">
            <v>1.58</v>
          </cell>
          <cell r="BE1145">
            <v>115.84</v>
          </cell>
          <cell r="BF1145">
            <v>0.8</v>
          </cell>
          <cell r="BG1145">
            <v>7.85</v>
          </cell>
          <cell r="BH1145">
            <v>23.04</v>
          </cell>
          <cell r="BI1145">
            <v>7.13</v>
          </cell>
          <cell r="BJ1145">
            <v>16.02</v>
          </cell>
          <cell r="BK1145">
            <v>14.71</v>
          </cell>
          <cell r="BL1145">
            <v>6.36</v>
          </cell>
          <cell r="BM1145">
            <v>16.71</v>
          </cell>
          <cell r="BN1145">
            <v>2.88</v>
          </cell>
          <cell r="BO1145">
            <v>15.11</v>
          </cell>
          <cell r="BP1145">
            <v>3.01</v>
          </cell>
          <cell r="BQ1145">
            <v>2.21</v>
          </cell>
          <cell r="BR1145">
            <v>227.26</v>
          </cell>
          <cell r="BS1145">
            <v>18.55</v>
          </cell>
          <cell r="BT1145">
            <v>5.62</v>
          </cell>
          <cell r="BU1145">
            <v>12.47</v>
          </cell>
          <cell r="BV1145">
            <v>17.71</v>
          </cell>
          <cell r="BW1145">
            <v>20.8</v>
          </cell>
          <cell r="BX1145">
            <v>28.64</v>
          </cell>
          <cell r="BY1145">
            <v>15.35</v>
          </cell>
          <cell r="BZ1145">
            <v>16.600000000000001</v>
          </cell>
          <cell r="CA1145">
            <v>24.56</v>
          </cell>
          <cell r="CB1145">
            <v>23.79</v>
          </cell>
          <cell r="CC1145">
            <v>26.84</v>
          </cell>
          <cell r="CD1145">
            <v>16.32</v>
          </cell>
          <cell r="CE1145">
            <v>230.07</v>
          </cell>
          <cell r="CF1145">
            <v>7.26</v>
          </cell>
          <cell r="CG1145">
            <v>6.46</v>
          </cell>
          <cell r="CH1145">
            <v>22.82</v>
          </cell>
          <cell r="CI1145">
            <v>23.87</v>
          </cell>
          <cell r="CJ1145">
            <v>18.670000000000002</v>
          </cell>
          <cell r="CK1145">
            <v>26.28</v>
          </cell>
          <cell r="CL1145">
            <v>14.75</v>
          </cell>
          <cell r="CM1145">
            <v>21.09</v>
          </cell>
          <cell r="CN1145">
            <v>23.73</v>
          </cell>
          <cell r="CO1145">
            <v>30.94</v>
          </cell>
          <cell r="CP1145">
            <v>25.82</v>
          </cell>
          <cell r="CQ1145">
            <v>8.39</v>
          </cell>
          <cell r="CR1145">
            <v>229.06</v>
          </cell>
          <cell r="CS1145">
            <v>5.35</v>
          </cell>
          <cell r="CT1145">
            <v>6.25</v>
          </cell>
          <cell r="CU1145">
            <v>26.78</v>
          </cell>
          <cell r="CV1145">
            <v>19.920000000000002</v>
          </cell>
          <cell r="CW1145">
            <v>20.83</v>
          </cell>
          <cell r="CX1145">
            <v>25.05</v>
          </cell>
          <cell r="CY1145">
            <v>14.08</v>
          </cell>
          <cell r="CZ1145">
            <v>25.05</v>
          </cell>
          <cell r="DA1145">
            <v>24.24</v>
          </cell>
          <cell r="DB1145">
            <v>33.99</v>
          </cell>
          <cell r="DC1145">
            <v>21.66</v>
          </cell>
          <cell r="DD1145">
            <v>5.85</v>
          </cell>
          <cell r="DE1145">
            <v>197.92</v>
          </cell>
          <cell r="DF1145">
            <v>5.85</v>
          </cell>
          <cell r="DG1145">
            <v>6.45</v>
          </cell>
          <cell r="DH1145">
            <v>24.99</v>
          </cell>
          <cell r="DI1145">
            <v>19.34</v>
          </cell>
          <cell r="DJ1145">
            <v>25.87</v>
          </cell>
          <cell r="DK1145">
            <v>26.44</v>
          </cell>
          <cell r="DL1145">
            <v>12.55</v>
          </cell>
          <cell r="DM1145">
            <v>22.22</v>
          </cell>
          <cell r="DN1145">
            <v>11.8</v>
          </cell>
          <cell r="DO1145">
            <v>39.869999999999997</v>
          </cell>
          <cell r="DP1145">
            <v>1.58</v>
          </cell>
          <cell r="DQ1145">
            <v>0.97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-482.99</v>
          </cell>
          <cell r="AF1147">
            <v>-23.5</v>
          </cell>
          <cell r="AG1147">
            <v>-36.75</v>
          </cell>
          <cell r="AH1147">
            <v>-54.41</v>
          </cell>
          <cell r="AI1147">
            <v>-60.65</v>
          </cell>
          <cell r="AJ1147">
            <v>-66.400000000000006</v>
          </cell>
          <cell r="AK1147">
            <v>-70.3</v>
          </cell>
          <cell r="AL1147">
            <v>-29</v>
          </cell>
          <cell r="AM1147">
            <v>-67.08</v>
          </cell>
          <cell r="AN1147">
            <v>-5.81</v>
          </cell>
          <cell r="AO1147">
            <v>-19.170000000000002</v>
          </cell>
          <cell r="AP1147">
            <v>-21.78</v>
          </cell>
          <cell r="AQ1147">
            <v>-28.13</v>
          </cell>
          <cell r="AR1147">
            <v>-573.09</v>
          </cell>
          <cell r="AS1147">
            <v>-32.130000000000003</v>
          </cell>
          <cell r="AT1147">
            <v>-36.5</v>
          </cell>
          <cell r="AU1147">
            <v>-53.49</v>
          </cell>
          <cell r="AV1147">
            <v>-60.59</v>
          </cell>
          <cell r="AW1147">
            <v>-66.069999999999993</v>
          </cell>
          <cell r="AX1147">
            <v>-68.72</v>
          </cell>
          <cell r="AY1147">
            <v>-56.15</v>
          </cell>
          <cell r="AZ1147">
            <v>-63.81</v>
          </cell>
          <cell r="BA1147">
            <v>-50.91</v>
          </cell>
          <cell r="BB1147">
            <v>-28.75</v>
          </cell>
          <cell r="BC1147">
            <v>-27.86</v>
          </cell>
          <cell r="BD1147">
            <v>-28.12</v>
          </cell>
          <cell r="BE1147">
            <v>-483.55</v>
          </cell>
          <cell r="BF1147">
            <v>-31.24</v>
          </cell>
          <cell r="BG1147">
            <v>-37.28</v>
          </cell>
          <cell r="BH1147">
            <v>-53.73</v>
          </cell>
          <cell r="BI1147">
            <v>-59.81</v>
          </cell>
          <cell r="BJ1147">
            <v>-65.709999999999994</v>
          </cell>
          <cell r="BK1147">
            <v>-69.64</v>
          </cell>
          <cell r="BL1147">
            <v>-30.25</v>
          </cell>
          <cell r="BM1147">
            <v>-62.33</v>
          </cell>
          <cell r="BN1147">
            <v>-6.49</v>
          </cell>
          <cell r="BO1147">
            <v>-24.91</v>
          </cell>
          <cell r="BP1147">
            <v>-13.86</v>
          </cell>
          <cell r="BQ1147">
            <v>-28.3</v>
          </cell>
          <cell r="BR1147">
            <v>-457.42</v>
          </cell>
          <cell r="BS1147">
            <v>-31.83</v>
          </cell>
          <cell r="BT1147">
            <v>-35.67</v>
          </cell>
          <cell r="BU1147">
            <v>-49.05</v>
          </cell>
          <cell r="BV1147">
            <v>-53.7</v>
          </cell>
          <cell r="BW1147">
            <v>-63.55</v>
          </cell>
          <cell r="BX1147">
            <v>-60.16</v>
          </cell>
          <cell r="BY1147">
            <v>-30.84</v>
          </cell>
          <cell r="BZ1147">
            <v>-60.94</v>
          </cell>
          <cell r="CA1147">
            <v>-8.9700000000000006</v>
          </cell>
          <cell r="CB1147">
            <v>-24.26</v>
          </cell>
          <cell r="CC1147">
            <v>-14.11</v>
          </cell>
          <cell r="CD1147">
            <v>-24.34</v>
          </cell>
          <cell r="CE1147">
            <v>-444.49</v>
          </cell>
          <cell r="CF1147">
            <v>-27.4</v>
          </cell>
          <cell r="CG1147">
            <v>-20.74</v>
          </cell>
          <cell r="CH1147">
            <v>-47.18</v>
          </cell>
          <cell r="CI1147">
            <v>-50.41</v>
          </cell>
          <cell r="CJ1147">
            <v>-62.29</v>
          </cell>
          <cell r="CK1147">
            <v>-57.11</v>
          </cell>
          <cell r="CL1147">
            <v>-30.24</v>
          </cell>
          <cell r="CM1147">
            <v>-57.88</v>
          </cell>
          <cell r="CN1147">
            <v>-8.86</v>
          </cell>
          <cell r="CO1147">
            <v>-25.64</v>
          </cell>
          <cell r="CP1147">
            <v>-28.51</v>
          </cell>
          <cell r="CQ1147">
            <v>-28.22</v>
          </cell>
          <cell r="CR1147">
            <v>-477.71</v>
          </cell>
          <cell r="CS1147">
            <v>-30.78</v>
          </cell>
          <cell r="CT1147">
            <v>-29.7</v>
          </cell>
          <cell r="CU1147">
            <v>-46.97</v>
          </cell>
          <cell r="CV1147">
            <v>-48.55</v>
          </cell>
          <cell r="CW1147">
            <v>-61.15</v>
          </cell>
          <cell r="CX1147">
            <v>-58.31</v>
          </cell>
          <cell r="CY1147">
            <v>-41.34</v>
          </cell>
          <cell r="CZ1147">
            <v>-63.72</v>
          </cell>
          <cell r="DA1147">
            <v>-14.53</v>
          </cell>
          <cell r="DB1147">
            <v>-28.78</v>
          </cell>
          <cell r="DC1147">
            <v>-26.83</v>
          </cell>
          <cell r="DD1147">
            <v>-27.05</v>
          </cell>
          <cell r="DE1147">
            <v>-495.18</v>
          </cell>
          <cell r="DF1147">
            <v>-30.19</v>
          </cell>
          <cell r="DG1147">
            <v>-35.42</v>
          </cell>
          <cell r="DH1147">
            <v>-47.26</v>
          </cell>
          <cell r="DI1147">
            <v>-50.73</v>
          </cell>
          <cell r="DJ1147">
            <v>-60.17</v>
          </cell>
          <cell r="DK1147">
            <v>-55.48</v>
          </cell>
          <cell r="DL1147">
            <v>-37.880000000000003</v>
          </cell>
          <cell r="DM1147">
            <v>-60.53</v>
          </cell>
          <cell r="DN1147">
            <v>-39.340000000000003</v>
          </cell>
          <cell r="DO1147">
            <v>-22.76</v>
          </cell>
          <cell r="DP1147">
            <v>-28.63</v>
          </cell>
          <cell r="DQ1147">
            <v>-26.78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28.12</v>
          </cell>
          <cell r="G1149">
            <v>5.76</v>
          </cell>
          <cell r="H1149">
            <v>8.89</v>
          </cell>
          <cell r="I1149">
            <v>3.76</v>
          </cell>
          <cell r="J1149">
            <v>24.91</v>
          </cell>
          <cell r="K1149">
            <v>23.59</v>
          </cell>
          <cell r="L1149">
            <v>8.76</v>
          </cell>
          <cell r="M1149">
            <v>20.07</v>
          </cell>
          <cell r="N1149">
            <v>38.33</v>
          </cell>
          <cell r="O1149">
            <v>37.799999999999997</v>
          </cell>
          <cell r="P1149">
            <v>-25.65</v>
          </cell>
          <cell r="Q1149">
            <v>-337.69</v>
          </cell>
          <cell r="R1149">
            <v>237.46</v>
          </cell>
          <cell r="S1149">
            <v>14.91</v>
          </cell>
          <cell r="T1149">
            <v>0.63</v>
          </cell>
          <cell r="U1149">
            <v>2.2599999999999998</v>
          </cell>
          <cell r="V1149">
            <v>3.39</v>
          </cell>
          <cell r="W1149">
            <v>15.36</v>
          </cell>
          <cell r="X1149">
            <v>32.54</v>
          </cell>
          <cell r="Y1149">
            <v>9.11</v>
          </cell>
          <cell r="Z1149">
            <v>28.69</v>
          </cell>
          <cell r="AA1149">
            <v>53.2</v>
          </cell>
          <cell r="AB1149">
            <v>33.590000000000003</v>
          </cell>
          <cell r="AC1149">
            <v>21.63</v>
          </cell>
          <cell r="AD1149">
            <v>22.15</v>
          </cell>
          <cell r="AE1149">
            <v>179.62</v>
          </cell>
          <cell r="AF1149">
            <v>23.76</v>
          </cell>
          <cell r="AG1149">
            <v>1.52</v>
          </cell>
          <cell r="AH1149">
            <v>8.33</v>
          </cell>
          <cell r="AI1149">
            <v>6.13</v>
          </cell>
          <cell r="AJ1149">
            <v>15.95</v>
          </cell>
          <cell r="AK1149">
            <v>20.059999999999999</v>
          </cell>
          <cell r="AL1149">
            <v>4.51</v>
          </cell>
          <cell r="AM1149">
            <v>10.17</v>
          </cell>
          <cell r="AN1149">
            <v>33.770000000000003</v>
          </cell>
          <cell r="AO1149">
            <v>4.9400000000000004</v>
          </cell>
          <cell r="AP1149">
            <v>30.56</v>
          </cell>
          <cell r="AQ1149">
            <v>19.920000000000002</v>
          </cell>
          <cell r="AR1149">
            <v>181.73</v>
          </cell>
          <cell r="AS1149">
            <v>27.75</v>
          </cell>
          <cell r="AT1149">
            <v>3</v>
          </cell>
          <cell r="AU1149">
            <v>8.4499999999999993</v>
          </cell>
          <cell r="AV1149">
            <v>5.7</v>
          </cell>
          <cell r="AW1149">
            <v>22.06</v>
          </cell>
          <cell r="AX1149">
            <v>23.32</v>
          </cell>
          <cell r="AY1149">
            <v>5.0999999999999996</v>
          </cell>
          <cell r="AZ1149">
            <v>12.59</v>
          </cell>
          <cell r="BA1149">
            <v>35.51</v>
          </cell>
          <cell r="BB1149">
            <v>16.91</v>
          </cell>
          <cell r="BC1149">
            <v>29.45</v>
          </cell>
          <cell r="BD1149">
            <v>-8.11</v>
          </cell>
          <cell r="BE1149">
            <v>215.24</v>
          </cell>
          <cell r="BF1149">
            <v>26.84</v>
          </cell>
          <cell r="BG1149">
            <v>1.25</v>
          </cell>
          <cell r="BH1149">
            <v>9.7200000000000006</v>
          </cell>
          <cell r="BI1149">
            <v>5.99</v>
          </cell>
          <cell r="BJ1149">
            <v>16.05</v>
          </cell>
          <cell r="BK1149">
            <v>27.93</v>
          </cell>
          <cell r="BL1149">
            <v>3.16</v>
          </cell>
          <cell r="BM1149">
            <v>15.25</v>
          </cell>
          <cell r="BN1149">
            <v>39.54</v>
          </cell>
          <cell r="BO1149">
            <v>19.440000000000001</v>
          </cell>
          <cell r="BP1149">
            <v>28.07</v>
          </cell>
          <cell r="BQ1149">
            <v>22</v>
          </cell>
          <cell r="BR1149">
            <v>202.43</v>
          </cell>
          <cell r="BS1149">
            <v>15.64</v>
          </cell>
          <cell r="BT1149">
            <v>6.15</v>
          </cell>
          <cell r="BU1149">
            <v>1.81</v>
          </cell>
          <cell r="BV1149">
            <v>6.05</v>
          </cell>
          <cell r="BW1149">
            <v>0.12</v>
          </cell>
          <cell r="BX1149">
            <v>31.85</v>
          </cell>
          <cell r="BY1149">
            <v>43.59</v>
          </cell>
          <cell r="BZ1149">
            <v>45.5</v>
          </cell>
          <cell r="CA1149">
            <v>26.24</v>
          </cell>
          <cell r="CB1149">
            <v>7.1</v>
          </cell>
          <cell r="CC1149">
            <v>7.33</v>
          </cell>
          <cell r="CD1149">
            <v>11.07</v>
          </cell>
          <cell r="CE1149">
            <v>204.48</v>
          </cell>
          <cell r="CF1149">
            <v>24.38</v>
          </cell>
          <cell r="CG1149">
            <v>5.29</v>
          </cell>
          <cell r="CH1149">
            <v>1.67</v>
          </cell>
          <cell r="CI1149">
            <v>7.54</v>
          </cell>
          <cell r="CJ1149">
            <v>0.12</v>
          </cell>
          <cell r="CK1149">
            <v>25.93</v>
          </cell>
          <cell r="CL1149">
            <v>41.68</v>
          </cell>
          <cell r="CM1149">
            <v>35.99</v>
          </cell>
          <cell r="CN1149">
            <v>26.39</v>
          </cell>
          <cell r="CO1149">
            <v>6.96</v>
          </cell>
          <cell r="CP1149">
            <v>10.61</v>
          </cell>
          <cell r="CQ1149">
            <v>17.91</v>
          </cell>
          <cell r="CR1149">
            <v>203.06</v>
          </cell>
          <cell r="CS1149">
            <v>21.35</v>
          </cell>
          <cell r="CT1149">
            <v>6.14</v>
          </cell>
          <cell r="CU1149">
            <v>2.14</v>
          </cell>
          <cell r="CV1149">
            <v>9.48</v>
          </cell>
          <cell r="CW1149">
            <v>0.05</v>
          </cell>
          <cell r="CX1149">
            <v>22.4</v>
          </cell>
          <cell r="CY1149">
            <v>41.93</v>
          </cell>
          <cell r="CZ1149">
            <v>35.79</v>
          </cell>
          <cell r="DA1149">
            <v>26.15</v>
          </cell>
          <cell r="DB1149">
            <v>7.25</v>
          </cell>
          <cell r="DC1149">
            <v>13.97</v>
          </cell>
          <cell r="DD1149">
            <v>16.420000000000002</v>
          </cell>
          <cell r="DE1149">
            <v>258.56</v>
          </cell>
          <cell r="DF1149">
            <v>22.22</v>
          </cell>
          <cell r="DG1149">
            <v>6.3</v>
          </cell>
          <cell r="DH1149">
            <v>2.12</v>
          </cell>
          <cell r="DI1149">
            <v>7.31</v>
          </cell>
          <cell r="DJ1149">
            <v>0.13</v>
          </cell>
          <cell r="DK1149">
            <v>24.57</v>
          </cell>
          <cell r="DL1149">
            <v>45.75</v>
          </cell>
          <cell r="DM1149">
            <v>40.81</v>
          </cell>
          <cell r="DN1149">
            <v>47.24</v>
          </cell>
          <cell r="DO1149">
            <v>9.08</v>
          </cell>
          <cell r="DP1149">
            <v>32.08</v>
          </cell>
          <cell r="DQ1149">
            <v>20.97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0</v>
          </cell>
          <cell r="G1150">
            <v>0.35</v>
          </cell>
          <cell r="H1150">
            <v>0.71</v>
          </cell>
          <cell r="I1150">
            <v>1.76</v>
          </cell>
          <cell r="J1150">
            <v>2.2599999999999998</v>
          </cell>
          <cell r="K1150">
            <v>21.13</v>
          </cell>
          <cell r="L1150">
            <v>60.47</v>
          </cell>
          <cell r="M1150">
            <v>47.48</v>
          </cell>
          <cell r="N1150">
            <v>20.18</v>
          </cell>
          <cell r="O1150">
            <v>5.2</v>
          </cell>
          <cell r="P1150">
            <v>17.89</v>
          </cell>
          <cell r="Q1150">
            <v>0</v>
          </cell>
          <cell r="R1150">
            <v>154</v>
          </cell>
          <cell r="S1150">
            <v>3.9</v>
          </cell>
          <cell r="T1150">
            <v>1.71</v>
          </cell>
          <cell r="U1150">
            <v>8.56</v>
          </cell>
          <cell r="V1150">
            <v>6.92</v>
          </cell>
          <cell r="W1150">
            <v>2.4700000000000002</v>
          </cell>
          <cell r="X1150">
            <v>27.66</v>
          </cell>
          <cell r="Y1150">
            <v>48.65</v>
          </cell>
          <cell r="Z1150">
            <v>26.22</v>
          </cell>
          <cell r="AA1150">
            <v>19.170000000000002</v>
          </cell>
          <cell r="AB1150">
            <v>5.38</v>
          </cell>
          <cell r="AC1150">
            <v>3.34</v>
          </cell>
          <cell r="AD1150">
            <v>0</v>
          </cell>
          <cell r="AE1150">
            <v>55.85</v>
          </cell>
          <cell r="AF1150">
            <v>0.08</v>
          </cell>
          <cell r="AG1150">
            <v>0.01</v>
          </cell>
          <cell r="AH1150">
            <v>0.09</v>
          </cell>
          <cell r="AI1150">
            <v>0.3</v>
          </cell>
          <cell r="AJ1150">
            <v>0.01</v>
          </cell>
          <cell r="AK1150">
            <v>0.08</v>
          </cell>
          <cell r="AL1150">
            <v>25.82</v>
          </cell>
          <cell r="AM1150">
            <v>21.09</v>
          </cell>
          <cell r="AN1150">
            <v>8.2100000000000009</v>
          </cell>
          <cell r="AO1150">
            <v>0</v>
          </cell>
          <cell r="AP1150">
            <v>0.16</v>
          </cell>
          <cell r="AQ1150">
            <v>0</v>
          </cell>
          <cell r="AR1150">
            <v>64.08</v>
          </cell>
          <cell r="AS1150">
            <v>0</v>
          </cell>
          <cell r="AT1150">
            <v>0.06</v>
          </cell>
          <cell r="AU1150">
            <v>0.38</v>
          </cell>
          <cell r="AV1150">
            <v>0.38</v>
          </cell>
          <cell r="AW1150">
            <v>0.18</v>
          </cell>
          <cell r="AX1150">
            <v>0.08</v>
          </cell>
          <cell r="AY1150">
            <v>30.45</v>
          </cell>
          <cell r="AZ1150">
            <v>22.6</v>
          </cell>
          <cell r="BA1150">
            <v>9.66</v>
          </cell>
          <cell r="BB1150">
            <v>0.09</v>
          </cell>
          <cell r="BC1150">
            <v>0.2</v>
          </cell>
          <cell r="BD1150">
            <v>0</v>
          </cell>
          <cell r="BE1150">
            <v>64.16</v>
          </cell>
          <cell r="BF1150">
            <v>0</v>
          </cell>
          <cell r="BG1150">
            <v>0.12</v>
          </cell>
          <cell r="BH1150">
            <v>0.46</v>
          </cell>
          <cell r="BI1150">
            <v>0.81</v>
          </cell>
          <cell r="BJ1150">
            <v>0.04</v>
          </cell>
          <cell r="BK1150">
            <v>0.31</v>
          </cell>
          <cell r="BL1150">
            <v>33.06</v>
          </cell>
          <cell r="BM1150">
            <v>23.89</v>
          </cell>
          <cell r="BN1150">
            <v>5.34</v>
          </cell>
          <cell r="BO1150">
            <v>0</v>
          </cell>
          <cell r="BP1150">
            <v>0.13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0.52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0.04</v>
          </cell>
          <cell r="L1153">
            <v>2.44</v>
          </cell>
          <cell r="M1153">
            <v>1.61</v>
          </cell>
          <cell r="N1153">
            <v>2.27</v>
          </cell>
          <cell r="O1153">
            <v>0</v>
          </cell>
          <cell r="P1153">
            <v>2.67</v>
          </cell>
          <cell r="Q1153">
            <v>-0.65</v>
          </cell>
          <cell r="R1153">
            <v>47.2</v>
          </cell>
          <cell r="S1153">
            <v>2.79</v>
          </cell>
          <cell r="T1153">
            <v>1.44</v>
          </cell>
          <cell r="U1153">
            <v>0</v>
          </cell>
          <cell r="V1153">
            <v>0</v>
          </cell>
          <cell r="W1153">
            <v>0</v>
          </cell>
          <cell r="X1153">
            <v>0.02</v>
          </cell>
          <cell r="Y1153">
            <v>15.27</v>
          </cell>
          <cell r="Z1153">
            <v>19.57</v>
          </cell>
          <cell r="AA1153">
            <v>2.65</v>
          </cell>
          <cell r="AB1153">
            <v>0</v>
          </cell>
          <cell r="AC1153">
            <v>2.65</v>
          </cell>
          <cell r="AD1153">
            <v>2.81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4.12</v>
          </cell>
          <cell r="I1157">
            <v>1.42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3.28</v>
          </cell>
          <cell r="S1157">
            <v>0</v>
          </cell>
          <cell r="T1157">
            <v>0</v>
          </cell>
          <cell r="U1157">
            <v>3.28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20.5</v>
          </cell>
          <cell r="AF1157">
            <v>0</v>
          </cell>
          <cell r="AG1157">
            <v>0.15</v>
          </cell>
          <cell r="AH1157">
            <v>7.91</v>
          </cell>
          <cell r="AI1157">
            <v>10.68</v>
          </cell>
          <cell r="AJ1157">
            <v>1.75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11.74</v>
          </cell>
          <cell r="AS1157">
            <v>0</v>
          </cell>
          <cell r="AT1157">
            <v>0.15</v>
          </cell>
          <cell r="AU1157">
            <v>5.32</v>
          </cell>
          <cell r="AV1157">
            <v>6.27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8.14</v>
          </cell>
          <cell r="BF1157">
            <v>0</v>
          </cell>
          <cell r="BG1157">
            <v>0.15</v>
          </cell>
          <cell r="BH1157">
            <v>3.61</v>
          </cell>
          <cell r="BI1157">
            <v>4.38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20.93</v>
          </cell>
          <cell r="BS1157">
            <v>0</v>
          </cell>
          <cell r="BT1157">
            <v>1.1200000000000001</v>
          </cell>
          <cell r="BU1157">
            <v>13.6</v>
          </cell>
          <cell r="BV1157">
            <v>1.2</v>
          </cell>
          <cell r="BW1157">
            <v>5.01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15.32</v>
          </cell>
          <cell r="CF1157">
            <v>0</v>
          </cell>
          <cell r="CG1157">
            <v>0.77</v>
          </cell>
          <cell r="CH1157">
            <v>10.29</v>
          </cell>
          <cell r="CI1157">
            <v>3.83</v>
          </cell>
          <cell r="CJ1157">
            <v>0.43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13.91</v>
          </cell>
          <cell r="CS1157">
            <v>0</v>
          </cell>
          <cell r="CT1157">
            <v>0</v>
          </cell>
          <cell r="CU1157">
            <v>10.47</v>
          </cell>
          <cell r="CV1157">
            <v>2.16</v>
          </cell>
          <cell r="CW1157">
            <v>1.28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17.09</v>
          </cell>
          <cell r="DF1157">
            <v>0</v>
          </cell>
          <cell r="DG1157">
            <v>0</v>
          </cell>
          <cell r="DH1157">
            <v>10.24</v>
          </cell>
          <cell r="DI1157">
            <v>5.44</v>
          </cell>
          <cell r="DJ1157">
            <v>1.41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0"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</row>
        <row r="1164">
          <cell r="F1164">
            <v>36.44</v>
          </cell>
          <cell r="G1164">
            <v>42.24</v>
          </cell>
          <cell r="H1164">
            <v>61.98</v>
          </cell>
          <cell r="I1164">
            <v>71.59</v>
          </cell>
          <cell r="J1164">
            <v>84.93</v>
          </cell>
          <cell r="K1164">
            <v>90.23</v>
          </cell>
          <cell r="L1164">
            <v>81.67</v>
          </cell>
          <cell r="M1164">
            <v>81.8</v>
          </cell>
          <cell r="N1164">
            <v>72.11</v>
          </cell>
          <cell r="O1164">
            <v>58.46</v>
          </cell>
          <cell r="P1164">
            <v>39.380000000000003</v>
          </cell>
          <cell r="Q1164">
            <v>-273.98</v>
          </cell>
          <cell r="R1164">
            <v>746.57</v>
          </cell>
          <cell r="S1164">
            <v>36.26</v>
          </cell>
          <cell r="T1164">
            <v>40.58</v>
          </cell>
          <cell r="U1164">
            <v>60.46</v>
          </cell>
          <cell r="V1164">
            <v>73</v>
          </cell>
          <cell r="W1164">
            <v>84.5</v>
          </cell>
          <cell r="X1164">
            <v>89.78</v>
          </cell>
          <cell r="Y1164">
            <v>81.260000000000005</v>
          </cell>
          <cell r="Z1164">
            <v>81.39</v>
          </cell>
          <cell r="AA1164">
            <v>70.599999999999994</v>
          </cell>
          <cell r="AB1164">
            <v>59.33</v>
          </cell>
          <cell r="AC1164">
            <v>39.18</v>
          </cell>
          <cell r="AD1164">
            <v>30.22</v>
          </cell>
          <cell r="AE1164">
            <v>92.54</v>
          </cell>
          <cell r="AF1164">
            <v>3.78</v>
          </cell>
          <cell r="AG1164">
            <v>3.53</v>
          </cell>
          <cell r="AH1164">
            <v>3.47</v>
          </cell>
          <cell r="AI1164">
            <v>11.29</v>
          </cell>
          <cell r="AJ1164">
            <v>17.690000000000001</v>
          </cell>
          <cell r="AK1164">
            <v>19.03</v>
          </cell>
          <cell r="AL1164">
            <v>8.7200000000000006</v>
          </cell>
          <cell r="AM1164">
            <v>10.53</v>
          </cell>
          <cell r="AN1164">
            <v>10.5</v>
          </cell>
          <cell r="AO1164">
            <v>2.69</v>
          </cell>
          <cell r="AP1164">
            <v>-0.2</v>
          </cell>
          <cell r="AQ1164">
            <v>1.5</v>
          </cell>
          <cell r="AR1164">
            <v>96.14</v>
          </cell>
          <cell r="AS1164">
            <v>3.77</v>
          </cell>
          <cell r="AT1164">
            <v>3.36</v>
          </cell>
          <cell r="AU1164">
            <v>4.51</v>
          </cell>
          <cell r="AV1164">
            <v>11.69</v>
          </cell>
          <cell r="AW1164">
            <v>17.59</v>
          </cell>
          <cell r="AX1164">
            <v>20.16</v>
          </cell>
          <cell r="AY1164">
            <v>9.27</v>
          </cell>
          <cell r="AZ1164">
            <v>10.07</v>
          </cell>
          <cell r="BA1164">
            <v>9.68</v>
          </cell>
          <cell r="BB1164">
            <v>3.55</v>
          </cell>
          <cell r="BC1164">
            <v>-0.2</v>
          </cell>
          <cell r="BD1164">
            <v>2.68</v>
          </cell>
          <cell r="BE1164">
            <v>93.21</v>
          </cell>
          <cell r="BF1164">
            <v>3.74</v>
          </cell>
          <cell r="BG1164">
            <v>3.47</v>
          </cell>
          <cell r="BH1164">
            <v>4.03</v>
          </cell>
          <cell r="BI1164">
            <v>12.1</v>
          </cell>
          <cell r="BJ1164">
            <v>17.489999999999998</v>
          </cell>
          <cell r="BK1164">
            <v>18.79</v>
          </cell>
          <cell r="BL1164">
            <v>9.01</v>
          </cell>
          <cell r="BM1164">
            <v>10.17</v>
          </cell>
          <cell r="BN1164">
            <v>11.69</v>
          </cell>
          <cell r="BO1164">
            <v>2.31</v>
          </cell>
          <cell r="BP1164">
            <v>-0.2</v>
          </cell>
          <cell r="BQ1164">
            <v>0.6</v>
          </cell>
          <cell r="BR1164">
            <v>79.349999999999994</v>
          </cell>
          <cell r="BS1164">
            <v>3.72</v>
          </cell>
          <cell r="BT1164">
            <v>2.74</v>
          </cell>
          <cell r="BU1164">
            <v>-6.86</v>
          </cell>
          <cell r="BV1164">
            <v>3.36</v>
          </cell>
          <cell r="BW1164">
            <v>19</v>
          </cell>
          <cell r="BX1164">
            <v>25.01</v>
          </cell>
          <cell r="BY1164">
            <v>4.22</v>
          </cell>
          <cell r="BZ1164">
            <v>9.58</v>
          </cell>
          <cell r="CA1164">
            <v>9.3699999999999992</v>
          </cell>
          <cell r="CB1164">
            <v>3.79</v>
          </cell>
          <cell r="CC1164">
            <v>0.52</v>
          </cell>
          <cell r="CD1164">
            <v>4.91</v>
          </cell>
          <cell r="CE1164">
            <v>57.53</v>
          </cell>
          <cell r="CF1164">
            <v>3.7</v>
          </cell>
          <cell r="CG1164">
            <v>3.3</v>
          </cell>
          <cell r="CH1164">
            <v>-3.21</v>
          </cell>
          <cell r="CI1164">
            <v>10.45</v>
          </cell>
          <cell r="CJ1164">
            <v>20.079999999999998</v>
          </cell>
          <cell r="CK1164">
            <v>15.34</v>
          </cell>
          <cell r="CL1164">
            <v>-2.23</v>
          </cell>
          <cell r="CM1164">
            <v>-2.15</v>
          </cell>
          <cell r="CN1164">
            <v>10.06</v>
          </cell>
          <cell r="CO1164">
            <v>0.74</v>
          </cell>
          <cell r="CP1164">
            <v>0.38</v>
          </cell>
          <cell r="CQ1164">
            <v>1.08</v>
          </cell>
          <cell r="CR1164">
            <v>37.520000000000003</v>
          </cell>
          <cell r="CS1164">
            <v>-2.19</v>
          </cell>
          <cell r="CT1164">
            <v>-3.68</v>
          </cell>
          <cell r="CU1164">
            <v>1.43</v>
          </cell>
          <cell r="CV1164">
            <v>7.77</v>
          </cell>
          <cell r="CW1164">
            <v>20.81</v>
          </cell>
          <cell r="CX1164">
            <v>15.83</v>
          </cell>
          <cell r="CY1164">
            <v>-4.17</v>
          </cell>
          <cell r="CZ1164">
            <v>-2.66</v>
          </cell>
          <cell r="DA1164">
            <v>6.24</v>
          </cell>
          <cell r="DB1164">
            <v>0.06</v>
          </cell>
          <cell r="DC1164">
            <v>0.13</v>
          </cell>
          <cell r="DD1164">
            <v>-2.06</v>
          </cell>
          <cell r="DE1164">
            <v>38.270000000000003</v>
          </cell>
          <cell r="DF1164">
            <v>-2.58</v>
          </cell>
          <cell r="DG1164">
            <v>-2.96</v>
          </cell>
          <cell r="DH1164">
            <v>-1.53</v>
          </cell>
          <cell r="DI1164">
            <v>12.24</v>
          </cell>
          <cell r="DJ1164">
            <v>20.51</v>
          </cell>
          <cell r="DK1164">
            <v>10.88</v>
          </cell>
          <cell r="DL1164">
            <v>-4.2300000000000004</v>
          </cell>
          <cell r="DM1164">
            <v>-1.05</v>
          </cell>
          <cell r="DN1164">
            <v>7.82</v>
          </cell>
          <cell r="DO1164">
            <v>2.13</v>
          </cell>
          <cell r="DP1164">
            <v>-0.03</v>
          </cell>
          <cell r="DQ1164">
            <v>-2.92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13.85</v>
          </cell>
          <cell r="AF1167">
            <v>0</v>
          </cell>
          <cell r="AG1167">
            <v>0</v>
          </cell>
          <cell r="AH1167">
            <v>0</v>
          </cell>
          <cell r="AI1167">
            <v>0.24</v>
          </cell>
          <cell r="AJ1167">
            <v>0.03</v>
          </cell>
          <cell r="AK1167">
            <v>0.18</v>
          </cell>
          <cell r="AL1167">
            <v>3.25</v>
          </cell>
          <cell r="AM1167">
            <v>1.19</v>
          </cell>
          <cell r="AN1167">
            <v>6.27</v>
          </cell>
          <cell r="AO1167">
            <v>2.69</v>
          </cell>
          <cell r="AP1167">
            <v>0</v>
          </cell>
          <cell r="AQ1167">
            <v>0</v>
          </cell>
          <cell r="AR1167">
            <v>15.61</v>
          </cell>
          <cell r="AS1167">
            <v>0</v>
          </cell>
          <cell r="AT1167">
            <v>0</v>
          </cell>
          <cell r="AU1167">
            <v>0.65</v>
          </cell>
          <cell r="AV1167">
            <v>0</v>
          </cell>
          <cell r="AW1167">
            <v>0.03</v>
          </cell>
          <cell r="AX1167">
            <v>1.4</v>
          </cell>
          <cell r="AY1167">
            <v>3.73</v>
          </cell>
          <cell r="AZ1167">
            <v>0.77</v>
          </cell>
          <cell r="BA1167">
            <v>5.47</v>
          </cell>
          <cell r="BB1167">
            <v>3.56</v>
          </cell>
          <cell r="BC1167">
            <v>0</v>
          </cell>
          <cell r="BD1167">
            <v>0</v>
          </cell>
          <cell r="BE1167">
            <v>15.05</v>
          </cell>
          <cell r="BF1167">
            <v>0</v>
          </cell>
          <cell r="BG1167">
            <v>0</v>
          </cell>
          <cell r="BH1167">
            <v>0</v>
          </cell>
          <cell r="BI1167">
            <v>0.48</v>
          </cell>
          <cell r="BJ1167">
            <v>0.03</v>
          </cell>
          <cell r="BK1167">
            <v>0.14000000000000001</v>
          </cell>
          <cell r="BL1167">
            <v>3.62</v>
          </cell>
          <cell r="BM1167">
            <v>0.93</v>
          </cell>
          <cell r="BN1167">
            <v>7.51</v>
          </cell>
          <cell r="BO1167">
            <v>2.33</v>
          </cell>
          <cell r="BP1167">
            <v>0</v>
          </cell>
          <cell r="BQ1167">
            <v>0</v>
          </cell>
          <cell r="BR1167">
            <v>13.9</v>
          </cell>
          <cell r="BS1167">
            <v>0</v>
          </cell>
          <cell r="BT1167">
            <v>0</v>
          </cell>
          <cell r="BU1167">
            <v>0</v>
          </cell>
          <cell r="BV1167">
            <v>0.72</v>
          </cell>
          <cell r="BW1167">
            <v>0.28000000000000003</v>
          </cell>
          <cell r="BX1167">
            <v>0.73</v>
          </cell>
          <cell r="BY1167">
            <v>2.73</v>
          </cell>
          <cell r="BZ1167">
            <v>0.4</v>
          </cell>
          <cell r="CA1167">
            <v>5.23</v>
          </cell>
          <cell r="CB1167">
            <v>3.82</v>
          </cell>
          <cell r="CC1167">
            <v>0</v>
          </cell>
          <cell r="CD1167">
            <v>0</v>
          </cell>
          <cell r="CE1167">
            <v>16.2</v>
          </cell>
          <cell r="CF1167">
            <v>0</v>
          </cell>
          <cell r="CG1167">
            <v>0</v>
          </cell>
          <cell r="CH1167">
            <v>1</v>
          </cell>
          <cell r="CI1167">
            <v>2.97</v>
          </cell>
          <cell r="CJ1167">
            <v>0.51</v>
          </cell>
          <cell r="CK1167">
            <v>2.94</v>
          </cell>
          <cell r="CL1167">
            <v>1.54</v>
          </cell>
          <cell r="CM1167">
            <v>0.54</v>
          </cell>
          <cell r="CN1167">
            <v>5.93</v>
          </cell>
          <cell r="CO1167">
            <v>0.76</v>
          </cell>
          <cell r="CP1167">
            <v>0</v>
          </cell>
          <cell r="CQ1167">
            <v>0</v>
          </cell>
          <cell r="CR1167">
            <v>7.31</v>
          </cell>
          <cell r="CS1167">
            <v>0</v>
          </cell>
          <cell r="CT1167">
            <v>0</v>
          </cell>
          <cell r="CU1167">
            <v>0</v>
          </cell>
          <cell r="CV1167">
            <v>2.85</v>
          </cell>
          <cell r="CW1167">
            <v>0.02</v>
          </cell>
          <cell r="CX1167">
            <v>0.06</v>
          </cell>
          <cell r="CY1167">
            <v>1.36</v>
          </cell>
          <cell r="CZ1167">
            <v>0.78</v>
          </cell>
          <cell r="DA1167">
            <v>2.14</v>
          </cell>
          <cell r="DB1167">
            <v>0.09</v>
          </cell>
          <cell r="DC1167">
            <v>0</v>
          </cell>
          <cell r="DD1167">
            <v>0</v>
          </cell>
          <cell r="DE1167">
            <v>11.85</v>
          </cell>
          <cell r="DF1167">
            <v>0</v>
          </cell>
          <cell r="DG1167">
            <v>0</v>
          </cell>
          <cell r="DH1167">
            <v>0</v>
          </cell>
          <cell r="DI1167">
            <v>1.1000000000000001</v>
          </cell>
          <cell r="DJ1167">
            <v>0.02</v>
          </cell>
          <cell r="DK1167">
            <v>1.5</v>
          </cell>
          <cell r="DL1167">
            <v>2.06</v>
          </cell>
          <cell r="DM1167">
            <v>1.28</v>
          </cell>
          <cell r="DN1167">
            <v>3.74</v>
          </cell>
          <cell r="DO1167">
            <v>2.16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13.85</v>
          </cell>
          <cell r="AF1168">
            <v>0</v>
          </cell>
          <cell r="AG1168">
            <v>0</v>
          </cell>
          <cell r="AH1168">
            <v>0</v>
          </cell>
          <cell r="AI1168">
            <v>0.24</v>
          </cell>
          <cell r="AJ1168">
            <v>0.03</v>
          </cell>
          <cell r="AK1168">
            <v>0.18</v>
          </cell>
          <cell r="AL1168">
            <v>3.25</v>
          </cell>
          <cell r="AM1168">
            <v>1.19</v>
          </cell>
          <cell r="AN1168">
            <v>6.27</v>
          </cell>
          <cell r="AO1168">
            <v>2.69</v>
          </cell>
          <cell r="AP1168">
            <v>0</v>
          </cell>
          <cell r="AQ1168">
            <v>0</v>
          </cell>
          <cell r="AR1168">
            <v>15.61</v>
          </cell>
          <cell r="AS1168">
            <v>0</v>
          </cell>
          <cell r="AT1168">
            <v>0</v>
          </cell>
          <cell r="AU1168">
            <v>0.65</v>
          </cell>
          <cell r="AV1168">
            <v>0</v>
          </cell>
          <cell r="AW1168">
            <v>0.03</v>
          </cell>
          <cell r="AX1168">
            <v>1.4</v>
          </cell>
          <cell r="AY1168">
            <v>3.73</v>
          </cell>
          <cell r="AZ1168">
            <v>0.77</v>
          </cell>
          <cell r="BA1168">
            <v>5.47</v>
          </cell>
          <cell r="BB1168">
            <v>3.56</v>
          </cell>
          <cell r="BC1168">
            <v>0</v>
          </cell>
          <cell r="BD1168">
            <v>0</v>
          </cell>
          <cell r="BE1168">
            <v>15.05</v>
          </cell>
          <cell r="BF1168">
            <v>0</v>
          </cell>
          <cell r="BG1168">
            <v>0</v>
          </cell>
          <cell r="BH1168">
            <v>0</v>
          </cell>
          <cell r="BI1168">
            <v>0.48</v>
          </cell>
          <cell r="BJ1168">
            <v>0.03</v>
          </cell>
          <cell r="BK1168">
            <v>0.14000000000000001</v>
          </cell>
          <cell r="BL1168">
            <v>3.62</v>
          </cell>
          <cell r="BM1168">
            <v>0.93</v>
          </cell>
          <cell r="BN1168">
            <v>7.51</v>
          </cell>
          <cell r="BO1168">
            <v>2.33</v>
          </cell>
          <cell r="BP1168">
            <v>0</v>
          </cell>
          <cell r="BQ1168">
            <v>0</v>
          </cell>
          <cell r="BR1168">
            <v>13.9</v>
          </cell>
          <cell r="BS1168">
            <v>0</v>
          </cell>
          <cell r="BT1168">
            <v>0</v>
          </cell>
          <cell r="BU1168">
            <v>0</v>
          </cell>
          <cell r="BV1168">
            <v>0.72</v>
          </cell>
          <cell r="BW1168">
            <v>0.28000000000000003</v>
          </cell>
          <cell r="BX1168">
            <v>0.73</v>
          </cell>
          <cell r="BY1168">
            <v>2.73</v>
          </cell>
          <cell r="BZ1168">
            <v>0.4</v>
          </cell>
          <cell r="CA1168">
            <v>5.23</v>
          </cell>
          <cell r="CB1168">
            <v>3.82</v>
          </cell>
          <cell r="CC1168">
            <v>0</v>
          </cell>
          <cell r="CD1168">
            <v>0</v>
          </cell>
          <cell r="CE1168">
            <v>16.2</v>
          </cell>
          <cell r="CF1168">
            <v>0</v>
          </cell>
          <cell r="CG1168">
            <v>0</v>
          </cell>
          <cell r="CH1168">
            <v>1</v>
          </cell>
          <cell r="CI1168">
            <v>2.97</v>
          </cell>
          <cell r="CJ1168">
            <v>0.51</v>
          </cell>
          <cell r="CK1168">
            <v>2.94</v>
          </cell>
          <cell r="CL1168">
            <v>1.54</v>
          </cell>
          <cell r="CM1168">
            <v>0.54</v>
          </cell>
          <cell r="CN1168">
            <v>5.93</v>
          </cell>
          <cell r="CO1168">
            <v>0.76</v>
          </cell>
          <cell r="CP1168">
            <v>0</v>
          </cell>
          <cell r="CQ1168">
            <v>0</v>
          </cell>
          <cell r="CR1168">
            <v>7.31</v>
          </cell>
          <cell r="CS1168">
            <v>0</v>
          </cell>
          <cell r="CT1168">
            <v>0</v>
          </cell>
          <cell r="CU1168">
            <v>0</v>
          </cell>
          <cell r="CV1168">
            <v>2.85</v>
          </cell>
          <cell r="CW1168">
            <v>0.02</v>
          </cell>
          <cell r="CX1168">
            <v>0.06</v>
          </cell>
          <cell r="CY1168">
            <v>1.36</v>
          </cell>
          <cell r="CZ1168">
            <v>0.78</v>
          </cell>
          <cell r="DA1168">
            <v>2.14</v>
          </cell>
          <cell r="DB1168">
            <v>0.09</v>
          </cell>
          <cell r="DC1168">
            <v>0</v>
          </cell>
          <cell r="DD1168">
            <v>0</v>
          </cell>
          <cell r="DE1168">
            <v>11.85</v>
          </cell>
          <cell r="DF1168">
            <v>0</v>
          </cell>
          <cell r="DG1168">
            <v>0</v>
          </cell>
          <cell r="DH1168">
            <v>0</v>
          </cell>
          <cell r="DI1168">
            <v>1.1000000000000001</v>
          </cell>
          <cell r="DJ1168">
            <v>0.02</v>
          </cell>
          <cell r="DK1168">
            <v>1.5</v>
          </cell>
          <cell r="DL1168">
            <v>2.06</v>
          </cell>
          <cell r="DM1168">
            <v>1.28</v>
          </cell>
          <cell r="DN1168">
            <v>3.74</v>
          </cell>
          <cell r="DO1168">
            <v>2.16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R72"/>
  <sheetViews>
    <sheetView view="pageBreakPreview" topLeftCell="H5" zoomScale="60" zoomScaleNormal="60" workbookViewId="0">
      <selection activeCell="N32" sqref="N32"/>
    </sheetView>
  </sheetViews>
  <sheetFormatPr defaultRowHeight="12.75"/>
  <cols>
    <col min="1" max="1" width="12.5" style="3" customWidth="1"/>
    <col min="2" max="2" width="10.83203125" style="3" customWidth="1"/>
    <col min="3" max="3" width="18.832031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7.83203125" style="3" customWidth="1"/>
    <col min="8" max="8" width="8.33203125" style="3" bestFit="1" customWidth="1"/>
    <col min="9" max="9" width="14.1640625" style="3" customWidth="1"/>
    <col min="10" max="10" width="6.83203125" customWidth="1"/>
    <col min="11" max="11" width="16.6640625" customWidth="1"/>
    <col min="12" max="12" width="19.1640625" customWidth="1"/>
    <col min="16" max="16" width="17.6640625" customWidth="1"/>
    <col min="17" max="17" width="12.83203125" customWidth="1"/>
    <col min="18" max="18" width="12.5" customWidth="1"/>
    <col min="21" max="21" width="13.1640625" customWidth="1"/>
    <col min="24" max="24" width="10.83203125" customWidth="1"/>
    <col min="25" max="25" width="10.1640625" customWidth="1"/>
    <col min="26" max="26" width="11.1640625" customWidth="1"/>
    <col min="27" max="32" width="10.83203125" customWidth="1"/>
    <col min="33" max="33" width="10.1640625" customWidth="1"/>
    <col min="35" max="35" width="10" customWidth="1"/>
    <col min="36" max="36" width="12.5" customWidth="1"/>
    <col min="43" max="48" width="10.83203125" customWidth="1"/>
    <col min="49" max="49" width="9.83203125" customWidth="1"/>
    <col min="50" max="50" width="10.83203125" customWidth="1"/>
    <col min="51" max="51" width="11.1640625" customWidth="1"/>
    <col min="52" max="52" width="12.83203125" customWidth="1"/>
    <col min="53" max="53" width="5.83203125" customWidth="1"/>
    <col min="54" max="55" width="16.1640625" customWidth="1"/>
    <col min="56" max="56" width="12.5" customWidth="1"/>
    <col min="57" max="57" width="11.83203125" customWidth="1"/>
    <col min="58" max="58" width="11.6640625" customWidth="1"/>
    <col min="59" max="59" width="9.6640625" customWidth="1"/>
    <col min="62" max="62" width="12.5" customWidth="1"/>
    <col min="63" max="63" width="10.5" customWidth="1"/>
    <col min="64" max="64" width="11.83203125" customWidth="1"/>
    <col min="65" max="66" width="12.83203125" customWidth="1"/>
    <col min="67" max="67" width="11.83203125" customWidth="1"/>
    <col min="68" max="68" width="11.33203125" customWidth="1"/>
    <col min="69" max="69" width="11.6640625" customWidth="1"/>
    <col min="70" max="70" width="13.33203125" customWidth="1"/>
    <col min="71" max="71" width="12.1640625" customWidth="1"/>
    <col min="81" max="81" width="10.5" customWidth="1"/>
    <col min="82" max="82" width="10.33203125" customWidth="1"/>
    <col min="83" max="83" width="10.1640625" customWidth="1"/>
    <col min="84" max="84" width="10.6640625" customWidth="1"/>
    <col min="85" max="85" width="10.83203125" customWidth="1"/>
    <col min="86" max="86" width="11.5" customWidth="1"/>
    <col min="87" max="87" width="11.83203125" customWidth="1"/>
    <col min="88" max="88" width="11.1640625" customWidth="1"/>
    <col min="89" max="89" width="12" customWidth="1"/>
    <col min="90" max="90" width="12.5" customWidth="1"/>
    <col min="91" max="91" width="11" customWidth="1"/>
    <col min="94" max="94" width="17.33203125" customWidth="1"/>
    <col min="95" max="95" width="16.6640625" customWidth="1"/>
    <col min="96" max="96" width="15" customWidth="1"/>
  </cols>
  <sheetData>
    <row r="1" spans="2:95" customFormat="1" ht="15.75" hidden="1">
      <c r="B1" s="1" t="s">
        <v>37</v>
      </c>
      <c r="C1" s="2"/>
      <c r="D1" s="2"/>
      <c r="E1" s="2"/>
      <c r="F1" s="2"/>
      <c r="G1" s="11"/>
      <c r="H1" s="36"/>
      <c r="I1" s="5"/>
    </row>
    <row r="2" spans="2:95" customFormat="1" ht="5.25" customHeight="1">
      <c r="B2" s="1"/>
      <c r="C2" s="2"/>
      <c r="D2" s="2"/>
      <c r="E2" s="2"/>
      <c r="F2" s="3"/>
      <c r="G2" s="11"/>
      <c r="H2" s="36"/>
      <c r="I2" s="5"/>
    </row>
    <row r="3" spans="2:95" customFormat="1" ht="15.75">
      <c r="B3" s="1" t="s">
        <v>21</v>
      </c>
      <c r="C3" s="2"/>
      <c r="D3" s="2"/>
      <c r="E3" s="2"/>
      <c r="F3" s="2"/>
      <c r="G3" s="11"/>
      <c r="H3" s="36"/>
      <c r="I3" s="3"/>
      <c r="K3">
        <f>MATCH('Table 5'!K5,'Table 5'!$B$12:$B$264,FALSE)+ROW('Table 5'!B11)</f>
        <v>13</v>
      </c>
      <c r="CP3" s="216">
        <v>0</v>
      </c>
      <c r="CQ3" t="s">
        <v>112</v>
      </c>
    </row>
    <row r="4" spans="2:95" customFormat="1" ht="15.75">
      <c r="B4" s="4" t="s">
        <v>18</v>
      </c>
      <c r="C4" s="4"/>
      <c r="D4" s="4"/>
      <c r="E4" s="4"/>
      <c r="F4" s="4"/>
      <c r="G4" s="1"/>
      <c r="H4" s="36"/>
      <c r="I4" s="3"/>
      <c r="K4">
        <f>MATCH('Table 5'!K6,'Table 5'!$B$12:$B$264,FALSE)+ROW('Table 5'!B11)</f>
        <v>252</v>
      </c>
      <c r="P4" s="183" t="s">
        <v>60</v>
      </c>
      <c r="Q4" s="183"/>
      <c r="CP4">
        <v>750</v>
      </c>
      <c r="CQ4" t="s">
        <v>113</v>
      </c>
    </row>
    <row r="5" spans="2:95" customFormat="1" ht="15.75">
      <c r="B5" s="4" t="str">
        <f ca="1">'Table 5'!M4&amp; " - "&amp;TEXT(Study_MW,"#.0")&amp;" MW and "&amp;TEXT(Study_CF,"#.0%")&amp;" CF"</f>
        <v>QF - Sch37 - UT - Solar T - 10.0 MW and 31.1% CF</v>
      </c>
      <c r="C5" s="4"/>
      <c r="D5" s="4"/>
      <c r="E5" s="4"/>
      <c r="F5" s="4"/>
      <c r="G5" s="1"/>
      <c r="H5" s="36"/>
      <c r="I5" s="5"/>
      <c r="P5" s="184">
        <v>0.158</v>
      </c>
      <c r="Q5" s="184">
        <v>0.158</v>
      </c>
      <c r="R5" s="184">
        <v>0.158</v>
      </c>
      <c r="S5" s="184">
        <v>0.158</v>
      </c>
      <c r="T5" s="184">
        <v>0.11776428835036618</v>
      </c>
      <c r="U5" s="184">
        <v>0.11776428835036618</v>
      </c>
      <c r="V5" s="184">
        <v>0.11776428835036618</v>
      </c>
      <c r="W5" s="184">
        <v>0.158</v>
      </c>
      <c r="X5" s="184">
        <v>0.53861399146353772</v>
      </c>
      <c r="Y5" s="184">
        <v>0.53861399146353772</v>
      </c>
      <c r="Z5" s="184">
        <v>0.53861399146353772</v>
      </c>
      <c r="AA5" s="184">
        <v>0.59672377662708742</v>
      </c>
      <c r="AB5" s="184">
        <v>0.59672377662708742</v>
      </c>
      <c r="AC5" s="184">
        <v>0.37912293315598289</v>
      </c>
      <c r="AD5" s="184">
        <v>0.64803174039612643</v>
      </c>
      <c r="AE5" s="184">
        <v>0.64803174039612643</v>
      </c>
      <c r="AF5" s="184">
        <v>0.64803174039612643</v>
      </c>
      <c r="AG5" s="184">
        <v>0.64803174039612643</v>
      </c>
      <c r="AH5" s="184"/>
      <c r="CP5" s="194">
        <f>$CP$3*$CP$4</f>
        <v>0</v>
      </c>
      <c r="CQ5" t="s">
        <v>108</v>
      </c>
    </row>
    <row r="6" spans="2:95" customFormat="1" ht="14.25" hidden="1">
      <c r="B6" s="20"/>
      <c r="C6" s="4"/>
      <c r="D6" s="4"/>
      <c r="E6" s="4"/>
      <c r="F6" s="4"/>
      <c r="G6" s="11"/>
      <c r="H6" s="36"/>
      <c r="I6" s="5"/>
    </row>
    <row r="7" spans="2:95" customFormat="1">
      <c r="B7" s="3"/>
      <c r="C7" s="7"/>
      <c r="D7" s="7"/>
      <c r="E7" s="3"/>
      <c r="F7" s="3"/>
      <c r="G7" s="3"/>
      <c r="H7" s="36"/>
      <c r="I7" s="49"/>
    </row>
    <row r="8" spans="2:95" s="241" customFormat="1" ht="40.5" customHeight="1">
      <c r="B8" s="229"/>
      <c r="C8" s="229"/>
      <c r="D8" s="229"/>
      <c r="E8" s="231"/>
      <c r="F8" s="232"/>
      <c r="G8" s="230" t="s">
        <v>14</v>
      </c>
      <c r="H8" s="234"/>
      <c r="I8" s="244"/>
      <c r="K8" s="245" t="s">
        <v>60</v>
      </c>
      <c r="L8" s="245"/>
      <c r="P8" s="246" t="s">
        <v>91</v>
      </c>
      <c r="Q8" s="246"/>
      <c r="X8" s="241" t="s">
        <v>161</v>
      </c>
      <c r="Y8" s="241" t="s">
        <v>152</v>
      </c>
      <c r="Z8" s="241" t="s">
        <v>153</v>
      </c>
      <c r="AA8" s="241" t="s">
        <v>154</v>
      </c>
      <c r="AB8" s="241" t="s">
        <v>155</v>
      </c>
      <c r="AC8" s="241" t="s">
        <v>156</v>
      </c>
      <c r="AD8" s="241" t="s">
        <v>164</v>
      </c>
      <c r="AE8" s="241" t="s">
        <v>158</v>
      </c>
      <c r="AF8" s="241" t="s">
        <v>159</v>
      </c>
      <c r="AG8" s="241" t="s">
        <v>160</v>
      </c>
      <c r="AI8" s="246" t="s">
        <v>92</v>
      </c>
      <c r="AJ8" s="246"/>
      <c r="AQ8" s="241" t="str">
        <f t="shared" ref="AQ8:AZ8" si="0">X8</f>
        <v>IRP17 Yakima Solar2030</v>
      </c>
      <c r="AR8" s="241" t="str">
        <f t="shared" si="0"/>
        <v>IRP17 Yakima Solar2032</v>
      </c>
      <c r="AS8" s="241" t="str">
        <f t="shared" si="0"/>
        <v>IRP17 Yakima Solar2033</v>
      </c>
      <c r="AT8" s="241" t="str">
        <f t="shared" si="0"/>
        <v>IRP17 Utah South Solar T2033</v>
      </c>
      <c r="AU8" s="241" t="str">
        <f t="shared" si="0"/>
        <v>IRP17 Utah South Solar T2035</v>
      </c>
      <c r="AV8" s="241" t="str">
        <f t="shared" si="0"/>
        <v>IRP17 Utah South Solar F2035</v>
      </c>
      <c r="AW8" s="241" t="str">
        <f t="shared" si="0"/>
        <v>IRP17 SOregonCal Solar2030</v>
      </c>
      <c r="AX8" s="241" t="str">
        <f t="shared" si="0"/>
        <v>IRP17 SOregonCal Solar2031</v>
      </c>
      <c r="AY8" s="241" t="str">
        <f t="shared" si="0"/>
        <v>IRP17 SOregonCal Solar2032</v>
      </c>
      <c r="AZ8" s="241" t="str">
        <f t="shared" si="0"/>
        <v>IRP17 SOregonCal Solar2033</v>
      </c>
      <c r="BB8" s="246" t="s">
        <v>93</v>
      </c>
      <c r="BC8" s="246"/>
      <c r="BU8" s="246" t="s">
        <v>94</v>
      </c>
      <c r="BV8" s="246"/>
      <c r="CP8" s="209" t="s">
        <v>93</v>
      </c>
      <c r="CQ8" s="210" t="s">
        <v>94</v>
      </c>
    </row>
    <row r="9" spans="2:95" s="220" customFormat="1" ht="51" customHeight="1">
      <c r="B9" s="229"/>
      <c r="C9" s="230" t="s">
        <v>6</v>
      </c>
      <c r="D9" s="230"/>
      <c r="E9" s="231" t="s">
        <v>19</v>
      </c>
      <c r="F9" s="232"/>
      <c r="G9" s="233">
        <f ca="1">Study_CF</f>
        <v>0.31060683789954335</v>
      </c>
      <c r="H9" s="234"/>
      <c r="I9" s="235"/>
      <c r="K9" s="236" t="s">
        <v>61</v>
      </c>
      <c r="L9" s="236" t="s">
        <v>54</v>
      </c>
      <c r="M9" s="237" t="s">
        <v>95</v>
      </c>
      <c r="P9" s="220" t="s">
        <v>90</v>
      </c>
      <c r="Q9" s="220" t="s">
        <v>142</v>
      </c>
      <c r="R9" s="220" t="s">
        <v>86</v>
      </c>
      <c r="S9" s="220" t="s">
        <v>87</v>
      </c>
      <c r="T9" s="220" t="s">
        <v>145</v>
      </c>
      <c r="U9" s="220" t="s">
        <v>146</v>
      </c>
      <c r="V9" s="220" t="s">
        <v>147</v>
      </c>
      <c r="W9" s="220" t="s">
        <v>144</v>
      </c>
      <c r="X9" s="220" t="s">
        <v>89</v>
      </c>
      <c r="Y9" s="241" t="s">
        <v>89</v>
      </c>
      <c r="Z9" s="241" t="s">
        <v>89</v>
      </c>
      <c r="AA9" s="220" t="s">
        <v>149</v>
      </c>
      <c r="AB9" s="241" t="s">
        <v>149</v>
      </c>
      <c r="AC9" s="241" t="s">
        <v>163</v>
      </c>
      <c r="AD9" s="241" t="s">
        <v>143</v>
      </c>
      <c r="AE9" s="241" t="s">
        <v>143</v>
      </c>
      <c r="AF9" s="241" t="s">
        <v>143</v>
      </c>
      <c r="AG9" s="220" t="s">
        <v>143</v>
      </c>
      <c r="AH9" s="239"/>
      <c r="AI9" s="220" t="str">
        <f t="shared" ref="AI9:AZ9" si="1">P9</f>
        <v>IRP17 Aeolus Wind</v>
      </c>
      <c r="AJ9" s="220" t="str">
        <f t="shared" si="1"/>
        <v>IRP17 WYAE WindCDR2021</v>
      </c>
      <c r="AK9" s="220" t="str">
        <f t="shared" si="1"/>
        <v>IRP17 Dave Johnston Wind</v>
      </c>
      <c r="AL9" s="220" t="str">
        <f t="shared" si="1"/>
        <v>IRP17 Goshen Wind 2</v>
      </c>
      <c r="AM9" s="220" t="str">
        <f t="shared" si="1"/>
        <v>IRP17 WallaW Wind</v>
      </c>
      <c r="AN9" s="220" t="str">
        <f t="shared" si="1"/>
        <v>IRP17 Yakima Wind</v>
      </c>
      <c r="AO9" s="220" t="str">
        <f t="shared" si="1"/>
        <v>IRP17 S Oregon Wind</v>
      </c>
      <c r="AP9" s="220" t="str">
        <f t="shared" si="1"/>
        <v>IRP17 UT Wind</v>
      </c>
      <c r="AQ9" s="220" t="str">
        <f t="shared" si="1"/>
        <v>IRP17 Yakima Solar</v>
      </c>
      <c r="AR9" s="241" t="str">
        <f t="shared" si="1"/>
        <v>IRP17 Yakima Solar</v>
      </c>
      <c r="AS9" s="241" t="str">
        <f t="shared" si="1"/>
        <v>IRP17 Yakima Solar</v>
      </c>
      <c r="AT9" s="241" t="str">
        <f t="shared" si="1"/>
        <v>IRP17 Utah South Solar T</v>
      </c>
      <c r="AU9" s="241" t="str">
        <f t="shared" si="1"/>
        <v>IRP17 Utah South Solar T</v>
      </c>
      <c r="AV9" s="241" t="str">
        <f t="shared" si="1"/>
        <v>IRP17 Utah South Solar F</v>
      </c>
      <c r="AW9" s="241" t="str">
        <f t="shared" si="1"/>
        <v>IRP17 SOregonCal Solar</v>
      </c>
      <c r="AX9" s="241" t="str">
        <f t="shared" si="1"/>
        <v>IRP17 SOregonCal Solar</v>
      </c>
      <c r="AY9" s="241" t="str">
        <f t="shared" si="1"/>
        <v>IRP17 SOregonCal Solar</v>
      </c>
      <c r="AZ9" s="241" t="str">
        <f t="shared" si="1"/>
        <v>IRP17 SOregonCal Solar</v>
      </c>
      <c r="BB9" s="220" t="str">
        <f t="shared" ref="BB9:BI9" si="2">P9</f>
        <v>IRP17 Aeolus Wind</v>
      </c>
      <c r="BC9" s="220" t="str">
        <f t="shared" si="2"/>
        <v>IRP17 WYAE WindCDR2021</v>
      </c>
      <c r="BD9" s="220" t="str">
        <f t="shared" si="2"/>
        <v>IRP17 Dave Johnston Wind</v>
      </c>
      <c r="BE9" s="220" t="str">
        <f t="shared" si="2"/>
        <v>IRP17 Goshen Wind 2</v>
      </c>
      <c r="BF9" s="220" t="str">
        <f t="shared" si="2"/>
        <v>IRP17 WallaW Wind</v>
      </c>
      <c r="BG9" s="220" t="str">
        <f t="shared" si="2"/>
        <v>IRP17 Yakima Wind</v>
      </c>
      <c r="BH9" s="220" t="str">
        <f t="shared" si="2"/>
        <v>IRP17 S Oregon Wind</v>
      </c>
      <c r="BI9" s="220" t="str">
        <f t="shared" si="2"/>
        <v>IRP17 UT Wind</v>
      </c>
      <c r="BJ9" s="243" t="s">
        <v>151</v>
      </c>
      <c r="BK9" s="243" t="s">
        <v>152</v>
      </c>
      <c r="BL9" s="243" t="s">
        <v>153</v>
      </c>
      <c r="BM9" s="243" t="s">
        <v>154</v>
      </c>
      <c r="BN9" s="243" t="s">
        <v>155</v>
      </c>
      <c r="BO9" s="243" t="s">
        <v>156</v>
      </c>
      <c r="BP9" s="243" t="s">
        <v>157</v>
      </c>
      <c r="BQ9" s="243" t="s">
        <v>158</v>
      </c>
      <c r="BR9" s="243" t="s">
        <v>159</v>
      </c>
      <c r="BS9" s="243" t="s">
        <v>160</v>
      </c>
      <c r="BU9" s="220" t="str">
        <f>BB9</f>
        <v>IRP17 Aeolus Wind</v>
      </c>
      <c r="BV9" s="241" t="str">
        <f t="shared" ref="BV9:CL9" si="3">BC9</f>
        <v>IRP17 WYAE WindCDR2021</v>
      </c>
      <c r="BW9" s="241" t="str">
        <f t="shared" si="3"/>
        <v>IRP17 Dave Johnston Wind</v>
      </c>
      <c r="BX9" s="241" t="str">
        <f t="shared" si="3"/>
        <v>IRP17 Goshen Wind 2</v>
      </c>
      <c r="BY9" s="241" t="str">
        <f t="shared" si="3"/>
        <v>IRP17 WallaW Wind</v>
      </c>
      <c r="BZ9" s="241" t="str">
        <f t="shared" si="3"/>
        <v>IRP17 Yakima Wind</v>
      </c>
      <c r="CA9" s="241" t="str">
        <f t="shared" si="3"/>
        <v>IRP17 S Oregon Wind</v>
      </c>
      <c r="CB9" s="241" t="str">
        <f t="shared" si="3"/>
        <v>IRP17 UT Wind</v>
      </c>
      <c r="CC9" s="241" t="str">
        <f t="shared" si="3"/>
        <v xml:space="preserve">IRP17 Yakima Solar2030 </v>
      </c>
      <c r="CD9" s="241" t="str">
        <f t="shared" si="3"/>
        <v>IRP17 Yakima Solar2032</v>
      </c>
      <c r="CE9" s="241" t="str">
        <f t="shared" si="3"/>
        <v>IRP17 Yakima Solar2033</v>
      </c>
      <c r="CF9" s="241" t="str">
        <f t="shared" si="3"/>
        <v>IRP17 Utah South Solar T2033</v>
      </c>
      <c r="CG9" s="241" t="str">
        <f t="shared" si="3"/>
        <v>IRP17 Utah South Solar T2035</v>
      </c>
      <c r="CH9" s="241" t="str">
        <f t="shared" si="3"/>
        <v>IRP17 Utah South Solar F2035</v>
      </c>
      <c r="CI9" s="241" t="str">
        <f t="shared" si="3"/>
        <v>IRP17 SOregonCal Solar2030'</v>
      </c>
      <c r="CJ9" s="241" t="str">
        <f t="shared" si="3"/>
        <v>IRP17 SOregonCal Solar2031</v>
      </c>
      <c r="CK9" s="241" t="str">
        <f t="shared" si="3"/>
        <v>IRP17 SOregonCal Solar2032</v>
      </c>
      <c r="CL9" s="241" t="str">
        <f t="shared" si="3"/>
        <v>IRP17 SOregonCal Solar2033</v>
      </c>
      <c r="CM9" s="220" t="s">
        <v>96</v>
      </c>
      <c r="CP9" s="220" t="s">
        <v>109</v>
      </c>
      <c r="CQ9" s="220" t="s">
        <v>109</v>
      </c>
    </row>
    <row r="10" spans="2:95" customFormat="1">
      <c r="B10" s="6" t="s">
        <v>0</v>
      </c>
      <c r="C10" s="6" t="str">
        <f>"Price"&amp;IF(I8&lt;&gt;1," ","")</f>
        <v xml:space="preserve">Price </v>
      </c>
      <c r="D10" s="6"/>
      <c r="E10" s="12" t="s">
        <v>20</v>
      </c>
      <c r="F10" s="39"/>
      <c r="G10" s="12" t="s">
        <v>15</v>
      </c>
      <c r="H10" s="36"/>
      <c r="I10" s="90"/>
      <c r="K10" s="113"/>
      <c r="L10" s="113"/>
      <c r="M10" s="185"/>
    </row>
    <row r="11" spans="2:95" customFormat="1" ht="13.5">
      <c r="B11" s="6"/>
      <c r="C11" s="6" t="s">
        <v>17</v>
      </c>
      <c r="D11" s="6"/>
      <c r="E11" s="85" t="s">
        <v>56</v>
      </c>
      <c r="F11" s="39"/>
      <c r="G11" s="12" t="s">
        <v>33</v>
      </c>
      <c r="H11" s="36"/>
      <c r="I11" s="90"/>
      <c r="K11" s="114" t="s">
        <v>62</v>
      </c>
      <c r="L11" s="115">
        <v>0.158</v>
      </c>
      <c r="M11" s="115">
        <v>0.11776428835036618</v>
      </c>
      <c r="P11" t="s">
        <v>34</v>
      </c>
      <c r="R11" t="s">
        <v>34</v>
      </c>
      <c r="S11" t="s">
        <v>34</v>
      </c>
      <c r="T11" t="s">
        <v>34</v>
      </c>
      <c r="U11" t="s">
        <v>34</v>
      </c>
      <c r="V11" t="s">
        <v>34</v>
      </c>
      <c r="W11" t="s">
        <v>34</v>
      </c>
      <c r="X11" t="s">
        <v>34</v>
      </c>
      <c r="Y11" t="s">
        <v>34</v>
      </c>
      <c r="Z11" t="s">
        <v>34</v>
      </c>
      <c r="AA11" t="s">
        <v>34</v>
      </c>
      <c r="AB11" t="s">
        <v>34</v>
      </c>
      <c r="AC11" t="s">
        <v>34</v>
      </c>
      <c r="AD11" t="s">
        <v>34</v>
      </c>
      <c r="AE11" t="s">
        <v>34</v>
      </c>
      <c r="AF11" t="s">
        <v>34</v>
      </c>
      <c r="AG11" t="s">
        <v>34</v>
      </c>
      <c r="AI11" t="s">
        <v>34</v>
      </c>
      <c r="AJ11" t="s">
        <v>34</v>
      </c>
      <c r="AK11" t="s">
        <v>34</v>
      </c>
      <c r="AL11" t="s">
        <v>34</v>
      </c>
      <c r="AM11" t="s">
        <v>34</v>
      </c>
      <c r="AN11" t="s">
        <v>34</v>
      </c>
      <c r="AO11" t="s">
        <v>34</v>
      </c>
      <c r="AP11" t="s">
        <v>34</v>
      </c>
      <c r="AQ11" t="s">
        <v>34</v>
      </c>
      <c r="AR11" t="s">
        <v>34</v>
      </c>
      <c r="AS11" t="s">
        <v>34</v>
      </c>
      <c r="AT11" t="s">
        <v>34</v>
      </c>
      <c r="AU11" t="s">
        <v>34</v>
      </c>
      <c r="AV11" t="s">
        <v>34</v>
      </c>
      <c r="AW11" t="s">
        <v>34</v>
      </c>
      <c r="AX11" t="s">
        <v>34</v>
      </c>
      <c r="AY11" t="s">
        <v>34</v>
      </c>
      <c r="AZ11" t="s">
        <v>34</v>
      </c>
      <c r="BB11" t="s">
        <v>97</v>
      </c>
      <c r="BC11" t="s">
        <v>97</v>
      </c>
      <c r="BD11" t="s">
        <v>97</v>
      </c>
      <c r="BE11" t="s">
        <v>97</v>
      </c>
      <c r="BF11" t="s">
        <v>97</v>
      </c>
      <c r="BG11" t="s">
        <v>97</v>
      </c>
      <c r="BH11" t="s">
        <v>97</v>
      </c>
      <c r="BI11" t="s">
        <v>97</v>
      </c>
      <c r="BJ11" t="s">
        <v>97</v>
      </c>
      <c r="BK11" t="s">
        <v>97</v>
      </c>
      <c r="BL11" t="s">
        <v>97</v>
      </c>
      <c r="BM11" t="s">
        <v>97</v>
      </c>
      <c r="BN11" t="s">
        <v>97</v>
      </c>
      <c r="BO11" t="s">
        <v>97</v>
      </c>
      <c r="BP11" t="s">
        <v>97</v>
      </c>
      <c r="BQ11" t="s">
        <v>97</v>
      </c>
      <c r="BR11" t="s">
        <v>97</v>
      </c>
      <c r="BS11" t="s">
        <v>97</v>
      </c>
      <c r="BU11" t="s">
        <v>98</v>
      </c>
      <c r="BV11" t="s">
        <v>98</v>
      </c>
      <c r="BW11" t="s">
        <v>98</v>
      </c>
      <c r="BX11" t="s">
        <v>98</v>
      </c>
      <c r="BY11" t="s">
        <v>98</v>
      </c>
      <c r="BZ11" t="s">
        <v>98</v>
      </c>
      <c r="CA11" t="s">
        <v>98</v>
      </c>
      <c r="CB11" t="s">
        <v>98</v>
      </c>
      <c r="CC11" t="s">
        <v>98</v>
      </c>
      <c r="CD11" t="s">
        <v>98</v>
      </c>
      <c r="CE11" t="s">
        <v>98</v>
      </c>
      <c r="CF11" t="s">
        <v>98</v>
      </c>
      <c r="CG11" t="s">
        <v>98</v>
      </c>
      <c r="CH11" t="s">
        <v>98</v>
      </c>
      <c r="CI11" t="s">
        <v>98</v>
      </c>
      <c r="CJ11" t="s">
        <v>98</v>
      </c>
      <c r="CK11" t="s">
        <v>98</v>
      </c>
      <c r="CL11" t="s">
        <v>98</v>
      </c>
      <c r="CM11" t="s">
        <v>98</v>
      </c>
      <c r="CP11" t="s">
        <v>97</v>
      </c>
      <c r="CQ11" t="s">
        <v>98</v>
      </c>
    </row>
    <row r="12" spans="2:95" customFormat="1">
      <c r="B12" s="189"/>
      <c r="C12" s="190"/>
      <c r="D12" s="189"/>
      <c r="E12" s="12"/>
      <c r="F12" s="12"/>
      <c r="G12" s="3"/>
      <c r="H12" s="36"/>
      <c r="I12" s="90"/>
      <c r="K12" s="114" t="s">
        <v>35</v>
      </c>
      <c r="L12" s="115">
        <v>0.37912293315598289</v>
      </c>
      <c r="M12" s="115">
        <v>0.53861399146353772</v>
      </c>
    </row>
    <row r="13" spans="2:95" customFormat="1">
      <c r="B13" s="15">
        <f>'Table 5'!J13</f>
        <v>2018</v>
      </c>
      <c r="C13" s="9">
        <f t="shared" ref="C13:C33" si="4">(INDEX($CM:$CM,MATCH(B13,$O:$O,0),1)+INDEX($CQ:$CQ,MATCH(B13,$O:$O,0),1))*1000/Study_MW</f>
        <v>0</v>
      </c>
      <c r="D13" s="45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16.799517180502598</v>
      </c>
      <c r="F13" s="44"/>
      <c r="G13" s="13">
        <f ca="1">SUMIF(INDIRECT("'Table 5'!$J$"&amp;$K$3&amp;":$J$"&amp;$K$4),B13,INDIRECT("'Table 5'!$e$"&amp;$K$3&amp;":$e$"&amp;$K$4))/SUMIF(INDIRECT("'Table 5'!$J$"&amp;$K$3&amp;":$J$"&amp;$K$4),B13,INDIRECT("'Table 5'!$f$"&amp;$K$3&amp;":$f$"&amp;$K$4))</f>
        <v>16.799517180502598</v>
      </c>
      <c r="H13" s="36"/>
      <c r="I13" s="194"/>
      <c r="J13" s="194"/>
      <c r="K13" s="114" t="s">
        <v>63</v>
      </c>
      <c r="L13" s="115">
        <v>0.59672377662708742</v>
      </c>
      <c r="M13" s="115">
        <v>0.64803174039612643</v>
      </c>
      <c r="O13">
        <f t="shared" ref="O13:O32" si="5"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I13">
        <f t="shared" ref="AI13:AI33" si="6">P13/P$5</f>
        <v>0</v>
      </c>
      <c r="AJ13">
        <f t="shared" ref="AJ13:AJ33" si="7">Q13/Q$5</f>
        <v>0</v>
      </c>
      <c r="AK13">
        <f t="shared" ref="AK13:AK33" si="8">R13/R$5</f>
        <v>0</v>
      </c>
      <c r="AL13">
        <f t="shared" ref="AL13:AL33" si="9">S13/S$5</f>
        <v>0</v>
      </c>
      <c r="AM13">
        <f t="shared" ref="AM13:AM33" si="10">T13/T$5</f>
        <v>0</v>
      </c>
      <c r="AN13">
        <f t="shared" ref="AN13:AN33" si="11">U13/U$5</f>
        <v>0</v>
      </c>
      <c r="AO13">
        <f t="shared" ref="AO13:AO33" si="12">V13/V$5</f>
        <v>0</v>
      </c>
      <c r="AP13">
        <f t="shared" ref="AP13:AP33" si="13">W13/W$5</f>
        <v>0</v>
      </c>
      <c r="AQ13">
        <f t="shared" ref="AQ13:AQ33" si="14">X13/X$5</f>
        <v>0</v>
      </c>
      <c r="AR13">
        <f t="shared" ref="AR13:AZ28" si="15">Y13/Y$5</f>
        <v>0</v>
      </c>
      <c r="AS13">
        <f t="shared" si="15"/>
        <v>0</v>
      </c>
      <c r="AT13">
        <f t="shared" si="15"/>
        <v>0</v>
      </c>
      <c r="AU13">
        <f t="shared" si="15"/>
        <v>0</v>
      </c>
      <c r="AV13">
        <f t="shared" si="15"/>
        <v>0</v>
      </c>
      <c r="AW13">
        <f t="shared" si="15"/>
        <v>0</v>
      </c>
      <c r="AX13">
        <f t="shared" si="15"/>
        <v>0</v>
      </c>
      <c r="AY13">
        <f t="shared" si="15"/>
        <v>0</v>
      </c>
      <c r="AZ13">
        <f t="shared" si="15"/>
        <v>0</v>
      </c>
      <c r="BB13">
        <f>VLOOKUP($O13,'Table 3 EV2020 Wind_2020'!$B$10:$K$36,10,FALSE)</f>
        <v>37.15</v>
      </c>
      <c r="BC13">
        <f>VLOOKUP($O13,'Table 3 EV2020 Wind_2021'!$B$10:$K$36,10,FALSE)</f>
        <v>37.15</v>
      </c>
      <c r="BD13">
        <f>VLOOKUP($O13,'Table 3 DJ Wind 2030'!$B$10:$J$36,9,FALSE)</f>
        <v>40.71</v>
      </c>
      <c r="BE13">
        <f>VLOOKUP($O13,'Table 3 ID Wind 2033'!$B$10:$J$36,9,FALSE)</f>
        <v>38.32</v>
      </c>
      <c r="BF13">
        <f>VLOOKUP($O13,'Table 3 WW Wind 2035'!$B$10:$J$36,9,FALSE)</f>
        <v>38.32</v>
      </c>
      <c r="BG13">
        <f>VLOOKUP($O13,'Table 3 YK Wind 2035'!$B$10:$J$36,9,FALSE)</f>
        <v>38.32</v>
      </c>
      <c r="BH13">
        <f>VLOOKUP($O13,'Table 3 OR Wind 2035'!$B$10:$J$36,9,FALSE)</f>
        <v>38.32</v>
      </c>
      <c r="BI13">
        <f>VLOOKUP($O13,'Table 3 UT Wind 2036'!$B$10:$J$36,9,FALSE)</f>
        <v>38.32</v>
      </c>
      <c r="BJ13">
        <f>VLOOKUP($O13,'Table 3 YK Solar 2030'!$B$10:$J$36,9,FALSE)</f>
        <v>19.12</v>
      </c>
      <c r="BK13">
        <f>VLOOKUP($O13,'Table 3 YK Solar 2032'!$B$10:$J$36,9,FALSE)</f>
        <v>19.12</v>
      </c>
      <c r="BL13">
        <f>VLOOKUP($O13,'Table 3 YK Solar 2033'!$B$10:$J$36,9,FALSE)</f>
        <v>19.12</v>
      </c>
      <c r="BM13">
        <f>VLOOKUP($O13,'Table 3 UT Solar 2033 ST'!$B$10:$J$36,9,FALSE)</f>
        <v>20.09</v>
      </c>
      <c r="BN13">
        <f>VLOOKUP($O13,'Table 3 UT Solar 2035 ST'!$B$10:$J$36,9,FALSE)</f>
        <v>20.09</v>
      </c>
      <c r="BO13">
        <f>VLOOKUP($O13,'Table 3 UT Solar 2035 FT'!$B$10:$J$36,9,FALSE)</f>
        <v>19.09</v>
      </c>
      <c r="BP13">
        <f>VLOOKUP($O13,'Table 3 OR Solar 2030'!$B$10:$J$36,9,FALSE)</f>
        <v>20.12</v>
      </c>
      <c r="BQ13">
        <f>VLOOKUP($O13,'Table 3 OR Solar 2031'!$B$10:$J$36,9,FALSE)</f>
        <v>20.12</v>
      </c>
      <c r="BR13">
        <f>VLOOKUP($O13,'Table 3 OR Solar 2032'!$B$10:$J$36,9,FALSE)</f>
        <v>20.12</v>
      </c>
      <c r="BS13">
        <f>VLOOKUP($O13,'Table 3 OR Solar 2033'!$B$10:$J$36,9,FALSE)</f>
        <v>20.12</v>
      </c>
      <c r="BU13">
        <f>SUM(AI$13:AI13)*BB13/1000</f>
        <v>0</v>
      </c>
      <c r="BV13">
        <f>SUM(AJ$13:AJ13)*BC13/1000</f>
        <v>0</v>
      </c>
      <c r="BW13">
        <f>SUM(AK$13:AK13)*BD13/1000</f>
        <v>0</v>
      </c>
      <c r="BX13">
        <f>SUM(AL$13:AL13)*BE13/1000</f>
        <v>0</v>
      </c>
      <c r="BY13">
        <f>SUM(AM$13:AM13)*BF13/1000</f>
        <v>0</v>
      </c>
      <c r="BZ13">
        <f>SUM(AN$13:AN13)*BG13/1000</f>
        <v>0</v>
      </c>
      <c r="CA13">
        <f>SUM(AO$13:AO13)*BH13/1000</f>
        <v>0</v>
      </c>
      <c r="CB13">
        <f>SUM(AP$13:AP13)*BI13/1000</f>
        <v>0</v>
      </c>
      <c r="CC13">
        <f>SUM(AQ$13:AQ13)*BJ13/1000</f>
        <v>0</v>
      </c>
      <c r="CD13">
        <f>SUM(AR$13:AR13)*BK13/1000</f>
        <v>0</v>
      </c>
      <c r="CE13">
        <f>SUM(AS$13:AS13)*BL13/1000</f>
        <v>0</v>
      </c>
      <c r="CF13">
        <f>SUM(AT$13:AT13)*BM13/1000</f>
        <v>0</v>
      </c>
      <c r="CG13">
        <f>SUM(AU$13:AU13)*BN13/1000</f>
        <v>0</v>
      </c>
      <c r="CH13">
        <f>SUM(AV$13:AV13)*BO13/1000</f>
        <v>0</v>
      </c>
      <c r="CI13">
        <f>SUM(AW$13:AW13)*BP13/1000</f>
        <v>0</v>
      </c>
      <c r="CJ13">
        <f>SUM(AX$13:AX13)*BQ13/1000</f>
        <v>0</v>
      </c>
      <c r="CK13">
        <f>SUM(AY$13:AY13)*BR13/1000</f>
        <v>0</v>
      </c>
      <c r="CL13">
        <f>SUM(AZ$13:AZ13)*BS13/1000</f>
        <v>0</v>
      </c>
      <c r="CM13">
        <f t="shared" ref="CM13:CM14" si="16">SUM(BU13:CL13)</f>
        <v>0</v>
      </c>
      <c r="CO13">
        <f t="shared" ref="CO13:CO33" si="17">O13</f>
        <v>2018</v>
      </c>
      <c r="CP13" s="90">
        <f>IFERROR(VLOOKUP($CO13,'Table 3 TransCost D2 '!$B$10:$E$34,4,FALSE),0)</f>
        <v>0</v>
      </c>
      <c r="CQ13" s="194">
        <f>$CP$5*CP13/1000</f>
        <v>0</v>
      </c>
    </row>
    <row r="14" spans="2:95" customFormat="1">
      <c r="B14" s="15">
        <f t="shared" ref="B14:B33" si="18">B13+1</f>
        <v>2019</v>
      </c>
      <c r="C14" s="9">
        <f t="shared" si="4"/>
        <v>0</v>
      </c>
      <c r="D14" s="45"/>
      <c r="E14" s="9">
        <f t="shared" ref="E14:E32" ca="1" si="19">SUMIF(INDIRECT("'Table 5'!$J$"&amp;$K$3&amp;":$J$"&amp;$K$4),B14,INDIRECT("'Table 5'!$c$"&amp;$K$3&amp;":$c$"&amp;$K$4))/SUMIF(INDIRECT("'Table 5'!$J$"&amp;$K$3&amp;":$J$"&amp;$K$4),B14,INDIRECT("'Table 5'!$f$"&amp;$K$3&amp;":$f$"&amp;$K$4))</f>
        <v>16.566423056757248</v>
      </c>
      <c r="F14" s="37"/>
      <c r="G14" s="14">
        <f ca="1">SUMIF(INDIRECT("'Table 5'!$J$"&amp;$K$3&amp;":$J$"&amp;$K$4),B14,INDIRECT("'Table 5'!$e$"&amp;$K$3&amp;":$e$"&amp;$K$4))/SUMIF(INDIRECT("'Table 5'!$J$"&amp;$K$3&amp;":$J$"&amp;$K$4),B14,INDIRECT("'Table 5'!$f$"&amp;$K$3&amp;":$f$"&amp;$K$4))</f>
        <v>16.566423056757248</v>
      </c>
      <c r="H14" s="36"/>
      <c r="I14" s="194"/>
      <c r="J14" s="194"/>
      <c r="K14" s="114" t="s">
        <v>64</v>
      </c>
      <c r="L14" s="115">
        <v>1</v>
      </c>
      <c r="M14" s="115">
        <v>1</v>
      </c>
      <c r="O14">
        <f t="shared" si="5"/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I14">
        <f t="shared" si="6"/>
        <v>0</v>
      </c>
      <c r="AJ14">
        <f t="shared" si="7"/>
        <v>0</v>
      </c>
      <c r="AK14">
        <f t="shared" si="8"/>
        <v>0</v>
      </c>
      <c r="AL14">
        <f t="shared" si="9"/>
        <v>0</v>
      </c>
      <c r="AM14">
        <f t="shared" si="10"/>
        <v>0</v>
      </c>
      <c r="AN14">
        <f t="shared" si="11"/>
        <v>0</v>
      </c>
      <c r="AO14">
        <f t="shared" si="12"/>
        <v>0</v>
      </c>
      <c r="AP14">
        <f t="shared" si="13"/>
        <v>0</v>
      </c>
      <c r="AQ14">
        <f t="shared" si="14"/>
        <v>0</v>
      </c>
      <c r="AR14">
        <f t="shared" si="15"/>
        <v>0</v>
      </c>
      <c r="AS14">
        <f t="shared" si="15"/>
        <v>0</v>
      </c>
      <c r="AT14">
        <f t="shared" si="15"/>
        <v>0</v>
      </c>
      <c r="AU14">
        <f t="shared" si="15"/>
        <v>0</v>
      </c>
      <c r="AV14">
        <f t="shared" si="15"/>
        <v>0</v>
      </c>
      <c r="AW14">
        <f t="shared" si="15"/>
        <v>0</v>
      </c>
      <c r="AX14">
        <f t="shared" si="15"/>
        <v>0</v>
      </c>
      <c r="AY14">
        <f t="shared" si="15"/>
        <v>0</v>
      </c>
      <c r="AZ14">
        <f t="shared" si="15"/>
        <v>0</v>
      </c>
      <c r="BB14">
        <f>VLOOKUP($O14,'Table 3 EV2020 Wind_2020'!$B$10:$K$36,10,FALSE)</f>
        <v>38.01</v>
      </c>
      <c r="BC14">
        <f>VLOOKUP($O14,'Table 3 EV2020 Wind_2021'!$B$10:$K$36,10,FALSE)</f>
        <v>38.01</v>
      </c>
      <c r="BD14">
        <f>VLOOKUP($O14,'Table 3 DJ Wind 2030'!$B$10:$J$36,9,FALSE)</f>
        <v>41.66</v>
      </c>
      <c r="BE14">
        <f>VLOOKUP($O14,'Table 3 ID Wind 2033'!$B$10:$J$36,9,FALSE)</f>
        <v>39.200000000000003</v>
      </c>
      <c r="BF14">
        <f>VLOOKUP($O14,'Table 3 WW Wind 2035'!$B$10:$J$36,9,FALSE)</f>
        <v>39.200000000000003</v>
      </c>
      <c r="BG14">
        <f>VLOOKUP($O14,'Table 3 YK Wind 2035'!$B$10:$J$36,9,FALSE)</f>
        <v>39.200000000000003</v>
      </c>
      <c r="BH14">
        <f>VLOOKUP($O14,'Table 3 OR Wind 2035'!$B$10:$J$36,9,FALSE)</f>
        <v>39.200000000000003</v>
      </c>
      <c r="BI14">
        <f>VLOOKUP($O14,'Table 3 UT Wind 2036'!$B$10:$J$36,9,FALSE)</f>
        <v>39.200000000000003</v>
      </c>
      <c r="BJ14">
        <f>VLOOKUP($O14,'Table 3 YK Solar 2030'!$B$10:$J$36,9,FALSE)</f>
        <v>19.559999999999999</v>
      </c>
      <c r="BK14">
        <f>VLOOKUP($O14,'Table 3 YK Solar 2032'!$B$10:$J$36,9,FALSE)</f>
        <v>19.559999999999999</v>
      </c>
      <c r="BL14">
        <f>VLOOKUP($O14,'Table 3 YK Solar 2033'!$B$10:$J$36,9,FALSE)</f>
        <v>19.559999999999999</v>
      </c>
      <c r="BM14">
        <f>VLOOKUP($O14,'Table 3 UT Solar 2033 ST'!$B$10:$J$36,9,FALSE)</f>
        <v>20.55</v>
      </c>
      <c r="BN14">
        <f>VLOOKUP($O14,'Table 3 UT Solar 2035 ST'!$B$10:$J$36,9,FALSE)</f>
        <v>20.55</v>
      </c>
      <c r="BO14">
        <f>VLOOKUP($O14,'Table 3 UT Solar 2035 FT'!$B$10:$J$36,9,FALSE)</f>
        <v>19.53</v>
      </c>
      <c r="BP14">
        <f>VLOOKUP($O14,'Table 3 OR Solar 2030'!$B$10:$J$36,9,FALSE)</f>
        <v>20.58</v>
      </c>
      <c r="BQ14">
        <f>VLOOKUP($O14,'Table 3 OR Solar 2031'!$B$10:$J$36,9,FALSE)</f>
        <v>20.58</v>
      </c>
      <c r="BR14">
        <f>VLOOKUP($O14,'Table 3 OR Solar 2032'!$B$10:$J$36,9,FALSE)</f>
        <v>20.58</v>
      </c>
      <c r="BS14">
        <f>VLOOKUP($O14,'Table 3 OR Solar 2033'!$B$10:$J$36,9,FALSE)</f>
        <v>20.58</v>
      </c>
      <c r="BU14">
        <f>SUM(AI$13:AI14)*BB14/1000</f>
        <v>0</v>
      </c>
      <c r="BV14">
        <f>SUM(AJ$13:AJ14)*BC14/1000</f>
        <v>0</v>
      </c>
      <c r="BW14">
        <f>SUM(AK$13:AK14)*BD14/1000</f>
        <v>0</v>
      </c>
      <c r="BX14">
        <f>SUM(AL$13:AL14)*BE14/1000</f>
        <v>0</v>
      </c>
      <c r="BY14">
        <f>SUM(AM$13:AM14)*BF14/1000</f>
        <v>0</v>
      </c>
      <c r="BZ14">
        <f>SUM(AN$13:AN14)*BG14/1000</f>
        <v>0</v>
      </c>
      <c r="CA14">
        <f>SUM(AO$13:AO14)*BH14/1000</f>
        <v>0</v>
      </c>
      <c r="CB14">
        <f>SUM(AP$13:AP14)*BI14/1000</f>
        <v>0</v>
      </c>
      <c r="CC14">
        <f>SUM(AQ$13:AQ14)*BJ14/1000</f>
        <v>0</v>
      </c>
      <c r="CD14">
        <f>SUM(AR$13:AR14)*BK14/1000</f>
        <v>0</v>
      </c>
      <c r="CE14">
        <f>SUM(AS$13:AS14)*BL14/1000</f>
        <v>0</v>
      </c>
      <c r="CF14">
        <f>SUM(AT$13:AT14)*BM14/1000</f>
        <v>0</v>
      </c>
      <c r="CG14">
        <f>SUM(AU$13:AU14)*BN14/1000</f>
        <v>0</v>
      </c>
      <c r="CH14">
        <f>SUM(AV$13:AV14)*BO14/1000</f>
        <v>0</v>
      </c>
      <c r="CI14">
        <f>SUM(AW$13:AW14)*BP14/1000</f>
        <v>0</v>
      </c>
      <c r="CJ14">
        <f>SUM(AX$13:AX14)*BQ14/1000</f>
        <v>0</v>
      </c>
      <c r="CK14">
        <f>SUM(AY$13:AY14)*BR14/1000</f>
        <v>0</v>
      </c>
      <c r="CL14">
        <f>SUM(AZ$13:AZ14)*BS14/1000</f>
        <v>0</v>
      </c>
      <c r="CM14">
        <f t="shared" si="16"/>
        <v>0</v>
      </c>
      <c r="CO14">
        <f t="shared" si="17"/>
        <v>2019</v>
      </c>
      <c r="CP14" s="90">
        <f>IFERROR(VLOOKUP($CO14,'Table 3 TransCost D2 '!$B$10:$E$34,4,FALSE),0)</f>
        <v>0</v>
      </c>
      <c r="CQ14" s="194">
        <f t="shared" ref="CQ14:CQ33" si="20">$CP$5*CP14/1000</f>
        <v>0</v>
      </c>
    </row>
    <row r="15" spans="2:95" customFormat="1">
      <c r="B15" s="15">
        <f t="shared" si="18"/>
        <v>2020</v>
      </c>
      <c r="C15" s="9">
        <f t="shared" si="4"/>
        <v>0</v>
      </c>
      <c r="D15" s="45"/>
      <c r="E15" s="9">
        <f t="shared" ca="1" si="19"/>
        <v>14.646883760129739</v>
      </c>
      <c r="F15" s="37"/>
      <c r="G15" s="14">
        <f t="shared" ref="G15:G32" ca="1" si="21">SUMIF(INDIRECT("'Table 5'!$J$"&amp;$K$3&amp;":$J$"&amp;$K$4),B15,INDIRECT("'Table 5'!$e$"&amp;$K$3&amp;":$e$"&amp;$K$4))/SUMIF(INDIRECT("'Table 5'!$J$"&amp;$K$3&amp;":$J$"&amp;$K$4),B15,INDIRECT("'Table 5'!$f$"&amp;$K$3&amp;":$f$"&amp;$K$4))</f>
        <v>14.646883760129739</v>
      </c>
      <c r="H15" s="36"/>
      <c r="I15" s="194"/>
      <c r="J15" s="194"/>
      <c r="K15" s="114" t="s">
        <v>65</v>
      </c>
      <c r="L15" s="115">
        <v>1</v>
      </c>
      <c r="M15" s="115">
        <v>1</v>
      </c>
      <c r="O15">
        <f t="shared" si="5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I15">
        <f t="shared" si="6"/>
        <v>0</v>
      </c>
      <c r="AJ15">
        <f t="shared" si="7"/>
        <v>0</v>
      </c>
      <c r="AK15">
        <f t="shared" si="8"/>
        <v>0</v>
      </c>
      <c r="AL15">
        <f t="shared" si="9"/>
        <v>0</v>
      </c>
      <c r="AM15">
        <f t="shared" si="10"/>
        <v>0</v>
      </c>
      <c r="AN15">
        <f t="shared" si="11"/>
        <v>0</v>
      </c>
      <c r="AO15">
        <f t="shared" si="12"/>
        <v>0</v>
      </c>
      <c r="AP15">
        <f t="shared" si="13"/>
        <v>0</v>
      </c>
      <c r="AQ15">
        <f t="shared" si="14"/>
        <v>0</v>
      </c>
      <c r="AR15">
        <f t="shared" si="15"/>
        <v>0</v>
      </c>
      <c r="AS15">
        <f t="shared" si="15"/>
        <v>0</v>
      </c>
      <c r="AT15">
        <f t="shared" si="15"/>
        <v>0</v>
      </c>
      <c r="AU15">
        <f t="shared" si="15"/>
        <v>0</v>
      </c>
      <c r="AV15">
        <f t="shared" si="15"/>
        <v>0</v>
      </c>
      <c r="AW15">
        <f t="shared" si="15"/>
        <v>0</v>
      </c>
      <c r="AX15">
        <f t="shared" si="15"/>
        <v>0</v>
      </c>
      <c r="AY15">
        <f t="shared" si="15"/>
        <v>0</v>
      </c>
      <c r="AZ15">
        <f t="shared" si="15"/>
        <v>0</v>
      </c>
      <c r="BB15">
        <f>VLOOKUP($O15,'Table 3 EV2020 Wind_2020'!$B$10:$K$36,10,FALSE)</f>
        <v>-0.88</v>
      </c>
      <c r="BC15">
        <f>VLOOKUP($O15,'Table 3 EV2020 Wind_2021'!$B$10:$K$36,10,FALSE)</f>
        <v>39.01</v>
      </c>
      <c r="BD15">
        <f>VLOOKUP($O15,'Table 3 DJ Wind 2030'!$B$10:$J$36,9,FALSE)</f>
        <v>42.77</v>
      </c>
      <c r="BE15">
        <f>VLOOKUP($O15,'Table 3 ID Wind 2033'!$B$10:$J$36,9,FALSE)</f>
        <v>40.24</v>
      </c>
      <c r="BF15">
        <f>VLOOKUP($O15,'Table 3 WW Wind 2035'!$B$10:$J$36,9,FALSE)</f>
        <v>40.24</v>
      </c>
      <c r="BG15">
        <f>VLOOKUP($O15,'Table 3 YK Wind 2035'!$B$10:$J$36,9,FALSE)</f>
        <v>40.24</v>
      </c>
      <c r="BH15">
        <f>VLOOKUP($O15,'Table 3 OR Wind 2035'!$B$10:$J$36,9,FALSE)</f>
        <v>40.24</v>
      </c>
      <c r="BI15">
        <f>VLOOKUP($O15,'Table 3 UT Wind 2036'!$B$10:$J$36,9,FALSE)</f>
        <v>40.24</v>
      </c>
      <c r="BJ15">
        <f>VLOOKUP($O15,'Table 3 YK Solar 2030'!$B$10:$J$36,9,FALSE)</f>
        <v>20.079999999999998</v>
      </c>
      <c r="BK15">
        <f>VLOOKUP($O15,'Table 3 YK Solar 2032'!$B$10:$J$36,9,FALSE)</f>
        <v>20.079999999999998</v>
      </c>
      <c r="BL15">
        <f>VLOOKUP($O15,'Table 3 YK Solar 2033'!$B$10:$J$36,9,FALSE)</f>
        <v>20.079999999999998</v>
      </c>
      <c r="BM15">
        <f>VLOOKUP($O15,'Table 3 UT Solar 2033 ST'!$B$10:$J$36,9,FALSE)</f>
        <v>21.1</v>
      </c>
      <c r="BN15">
        <f>VLOOKUP($O15,'Table 3 UT Solar 2035 ST'!$B$10:$J$36,9,FALSE)</f>
        <v>21.1</v>
      </c>
      <c r="BO15">
        <f>VLOOKUP($O15,'Table 3 UT Solar 2035 FT'!$B$10:$J$36,9,FALSE)</f>
        <v>20.05</v>
      </c>
      <c r="BP15">
        <f>VLOOKUP($O15,'Table 3 OR Solar 2030'!$B$10:$J$36,9,FALSE)</f>
        <v>21.13</v>
      </c>
      <c r="BQ15">
        <f>VLOOKUP($O15,'Table 3 OR Solar 2031'!$B$10:$J$36,9,FALSE)</f>
        <v>21.13</v>
      </c>
      <c r="BR15">
        <f>VLOOKUP($O15,'Table 3 OR Solar 2032'!$B$10:$J$36,9,FALSE)</f>
        <v>21.13</v>
      </c>
      <c r="BS15">
        <f>VLOOKUP($O15,'Table 3 OR Solar 2033'!$B$10:$J$36,9,FALSE)</f>
        <v>21.13</v>
      </c>
      <c r="BU15">
        <f>SUM(AI$13:AI15)*BB15/1000</f>
        <v>0</v>
      </c>
      <c r="BV15">
        <f>SUM(AJ$13:AJ15)*BC15/1000</f>
        <v>0</v>
      </c>
      <c r="BW15">
        <f>SUM(AK$13:AK15)*BD15/1000</f>
        <v>0</v>
      </c>
      <c r="BX15">
        <f>SUM(AL$13:AL15)*BE15/1000</f>
        <v>0</v>
      </c>
      <c r="BY15">
        <f>SUM(AM$13:AM15)*BF15/1000</f>
        <v>0</v>
      </c>
      <c r="BZ15">
        <f>SUM(AN$13:AN15)*BG15/1000</f>
        <v>0</v>
      </c>
      <c r="CA15">
        <f>SUM(AO$13:AO15)*BH15/1000</f>
        <v>0</v>
      </c>
      <c r="CB15">
        <f>SUM(AP$13:AP15)*BI15/1000</f>
        <v>0</v>
      </c>
      <c r="CC15">
        <f>SUM(AQ$13:AQ15)*BJ15/1000</f>
        <v>0</v>
      </c>
      <c r="CD15">
        <f>SUM(AR$13:AR15)*BK15/1000</f>
        <v>0</v>
      </c>
      <c r="CE15">
        <f>SUM(AS$13:AS15)*BL15/1000</f>
        <v>0</v>
      </c>
      <c r="CF15">
        <f>SUM(AT$13:AT15)*BM15/1000</f>
        <v>0</v>
      </c>
      <c r="CG15">
        <f>SUM(AU$13:AU15)*BN15/1000</f>
        <v>0</v>
      </c>
      <c r="CH15">
        <f>SUM(AV$13:AV15)*BO15/1000</f>
        <v>0</v>
      </c>
      <c r="CI15">
        <f>SUM(AW$13:AW15)*BP15/1000</f>
        <v>0</v>
      </c>
      <c r="CJ15">
        <f>SUM(AX$13:AX15)*BQ15/1000</f>
        <v>0</v>
      </c>
      <c r="CK15">
        <f>SUM(AY$13:AY15)*BR15/1000</f>
        <v>0</v>
      </c>
      <c r="CL15">
        <f>SUM(AZ$13:AZ15)*BS15/1000</f>
        <v>0</v>
      </c>
      <c r="CM15">
        <f>SUM(BU15:CL15)</f>
        <v>0</v>
      </c>
      <c r="CO15">
        <f t="shared" si="17"/>
        <v>2020</v>
      </c>
      <c r="CP15" s="90">
        <f>IFERROR(VLOOKUP($CO15,'Table 3 TransCost D2 '!$B$10:$E$34,4,FALSE),0)</f>
        <v>7.8883333333333328</v>
      </c>
      <c r="CQ15" s="194">
        <f t="shared" si="20"/>
        <v>0</v>
      </c>
    </row>
    <row r="16" spans="2:95" customFormat="1">
      <c r="B16" s="15">
        <f t="shared" si="18"/>
        <v>2021</v>
      </c>
      <c r="C16" s="9">
        <f t="shared" si="4"/>
        <v>0</v>
      </c>
      <c r="D16" s="45"/>
      <c r="E16" s="9">
        <f t="shared" ca="1" si="19"/>
        <v>15.479460594935954</v>
      </c>
      <c r="F16" s="37"/>
      <c r="G16" s="14">
        <f t="shared" ca="1" si="21"/>
        <v>15.479460594935954</v>
      </c>
      <c r="H16" s="36"/>
      <c r="I16" s="194"/>
      <c r="J16" s="194"/>
      <c r="M16" s="116"/>
      <c r="O16">
        <f t="shared" si="5"/>
        <v>2021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I16">
        <f t="shared" si="6"/>
        <v>0</v>
      </c>
      <c r="AJ16">
        <f t="shared" si="7"/>
        <v>0</v>
      </c>
      <c r="AK16">
        <f t="shared" si="8"/>
        <v>0</v>
      </c>
      <c r="AL16">
        <f t="shared" si="9"/>
        <v>0</v>
      </c>
      <c r="AM16">
        <f t="shared" si="10"/>
        <v>0</v>
      </c>
      <c r="AN16">
        <f t="shared" si="11"/>
        <v>0</v>
      </c>
      <c r="AO16">
        <f t="shared" si="12"/>
        <v>0</v>
      </c>
      <c r="AP16">
        <f t="shared" si="13"/>
        <v>0</v>
      </c>
      <c r="AQ16">
        <f t="shared" si="14"/>
        <v>0</v>
      </c>
      <c r="AR16">
        <f t="shared" si="15"/>
        <v>0</v>
      </c>
      <c r="AS16">
        <f t="shared" si="15"/>
        <v>0</v>
      </c>
      <c r="AT16">
        <f t="shared" si="15"/>
        <v>0</v>
      </c>
      <c r="AU16">
        <f t="shared" si="15"/>
        <v>0</v>
      </c>
      <c r="AV16">
        <f t="shared" si="15"/>
        <v>0</v>
      </c>
      <c r="AW16">
        <f t="shared" si="15"/>
        <v>0</v>
      </c>
      <c r="AX16">
        <f t="shared" si="15"/>
        <v>0</v>
      </c>
      <c r="AY16">
        <f t="shared" si="15"/>
        <v>0</v>
      </c>
      <c r="AZ16">
        <f t="shared" si="15"/>
        <v>0</v>
      </c>
      <c r="BB16">
        <f>VLOOKUP($O16,'Table 3 EV2020 Wind_2020'!$B$10:$K$36,10,FALSE)</f>
        <v>-7</v>
      </c>
      <c r="BC16">
        <f>VLOOKUP($O16,'Table 3 EV2020 Wind_2021'!$B$10:$K$36,10,FALSE)</f>
        <v>-9.06</v>
      </c>
      <c r="BD16">
        <f>VLOOKUP($O16,'Table 3 DJ Wind 2030'!$B$10:$J$36,9,FALSE)</f>
        <v>43.9</v>
      </c>
      <c r="BE16">
        <f>VLOOKUP($O16,'Table 3 ID Wind 2033'!$B$10:$J$36,9,FALSE)</f>
        <v>41.3</v>
      </c>
      <c r="BF16">
        <f>VLOOKUP($O16,'Table 3 WW Wind 2035'!$B$10:$J$36,9,FALSE)</f>
        <v>41.3</v>
      </c>
      <c r="BG16">
        <f>VLOOKUP($O16,'Table 3 YK Wind 2035'!$B$10:$J$36,9,FALSE)</f>
        <v>41.3</v>
      </c>
      <c r="BH16">
        <f>VLOOKUP($O16,'Table 3 OR Wind 2035'!$B$10:$J$36,9,FALSE)</f>
        <v>41.3</v>
      </c>
      <c r="BI16">
        <f>VLOOKUP($O16,'Table 3 UT Wind 2036'!$B$10:$J$36,9,FALSE)</f>
        <v>41.3</v>
      </c>
      <c r="BJ16">
        <f>VLOOKUP($O16,'Table 3 YK Solar 2030'!$B$10:$J$36,9,FALSE)</f>
        <v>20.61</v>
      </c>
      <c r="BK16">
        <f>VLOOKUP($O16,'Table 3 YK Solar 2032'!$B$10:$J$36,9,FALSE)</f>
        <v>20.61</v>
      </c>
      <c r="BL16">
        <f>VLOOKUP($O16,'Table 3 YK Solar 2033'!$B$10:$J$36,9,FALSE)</f>
        <v>20.61</v>
      </c>
      <c r="BM16">
        <f>VLOOKUP($O16,'Table 3 UT Solar 2033 ST'!$B$10:$J$36,9,FALSE)</f>
        <v>21.66</v>
      </c>
      <c r="BN16">
        <f>VLOOKUP($O16,'Table 3 UT Solar 2035 ST'!$B$10:$J$36,9,FALSE)</f>
        <v>21.66</v>
      </c>
      <c r="BO16">
        <f>VLOOKUP($O16,'Table 3 UT Solar 2035 FT'!$B$10:$J$36,9,FALSE)</f>
        <v>20.58</v>
      </c>
      <c r="BP16">
        <f>VLOOKUP($O16,'Table 3 OR Solar 2030'!$B$10:$J$36,9,FALSE)</f>
        <v>21.69</v>
      </c>
      <c r="BQ16">
        <f>VLOOKUP($O16,'Table 3 OR Solar 2031'!$B$10:$J$36,9,FALSE)</f>
        <v>21.69</v>
      </c>
      <c r="BR16">
        <f>VLOOKUP($O16,'Table 3 OR Solar 2032'!$B$10:$J$36,9,FALSE)</f>
        <v>21.69</v>
      </c>
      <c r="BS16">
        <f>VLOOKUP($O16,'Table 3 OR Solar 2033'!$B$10:$J$36,9,FALSE)</f>
        <v>21.69</v>
      </c>
      <c r="BU16">
        <f>SUM(AI$13:AI16)*BB16/1000</f>
        <v>0</v>
      </c>
      <c r="BV16">
        <f>SUM(AJ$13:AJ16)*BC16/1000</f>
        <v>0</v>
      </c>
      <c r="BW16">
        <f>SUM(AK$13:AK16)*BD16/1000</f>
        <v>0</v>
      </c>
      <c r="BX16">
        <f>SUM(AL$13:AL16)*BE16/1000</f>
        <v>0</v>
      </c>
      <c r="BY16">
        <f>SUM(AM$13:AM16)*BF16/1000</f>
        <v>0</v>
      </c>
      <c r="BZ16">
        <f>SUM(AN$13:AN16)*BG16/1000</f>
        <v>0</v>
      </c>
      <c r="CA16">
        <f>SUM(AO$13:AO16)*BH16/1000</f>
        <v>0</v>
      </c>
      <c r="CB16">
        <f>SUM(AP$13:AP16)*BI16/1000</f>
        <v>0</v>
      </c>
      <c r="CC16">
        <f>SUM(AQ$13:AQ16)*BJ16/1000</f>
        <v>0</v>
      </c>
      <c r="CD16">
        <f>SUM(AR$13:AR16)*BK16/1000</f>
        <v>0</v>
      </c>
      <c r="CE16">
        <f>SUM(AS$13:AS16)*BL16/1000</f>
        <v>0</v>
      </c>
      <c r="CF16">
        <f>SUM(AT$13:AT16)*BM16/1000</f>
        <v>0</v>
      </c>
      <c r="CG16">
        <f>SUM(AU$13:AU16)*BN16/1000</f>
        <v>0</v>
      </c>
      <c r="CH16">
        <f>SUM(AV$13:AV16)*BO16/1000</f>
        <v>0</v>
      </c>
      <c r="CI16">
        <f>SUM(AW$13:AW16)*BP16/1000</f>
        <v>0</v>
      </c>
      <c r="CJ16">
        <f>SUM(AX$13:AX16)*BQ16/1000</f>
        <v>0</v>
      </c>
      <c r="CK16">
        <f>SUM(AY$13:AY16)*BR16/1000</f>
        <v>0</v>
      </c>
      <c r="CL16">
        <f>SUM(AZ$13:AZ16)*BS16/1000</f>
        <v>0</v>
      </c>
      <c r="CM16">
        <f t="shared" ref="CM16:CM32" si="22">SUM(BU16:CL16)</f>
        <v>0</v>
      </c>
      <c r="CO16">
        <f t="shared" si="17"/>
        <v>2021</v>
      </c>
      <c r="CP16" s="90">
        <f>IFERROR(VLOOKUP($CO16,'Table 3 TransCost D2 '!$B$10:$E$34,4,FALSE),0)</f>
        <v>48.5910167356733</v>
      </c>
      <c r="CQ16" s="194">
        <f t="shared" si="20"/>
        <v>0</v>
      </c>
    </row>
    <row r="17" spans="2:95">
      <c r="B17" s="15">
        <f t="shared" si="18"/>
        <v>2022</v>
      </c>
      <c r="C17" s="9">
        <f t="shared" si="4"/>
        <v>0</v>
      </c>
      <c r="D17" s="45"/>
      <c r="E17" s="9">
        <f t="shared" ca="1" si="19"/>
        <v>16.452968792910621</v>
      </c>
      <c r="F17" s="37"/>
      <c r="G17" s="14">
        <f t="shared" ca="1" si="21"/>
        <v>16.452968792910621</v>
      </c>
      <c r="H17" s="36"/>
      <c r="I17" s="194"/>
      <c r="J17" s="194"/>
      <c r="M17" s="117"/>
      <c r="O17">
        <f t="shared" si="5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I17">
        <f t="shared" si="6"/>
        <v>0</v>
      </c>
      <c r="AJ17">
        <f t="shared" si="7"/>
        <v>0</v>
      </c>
      <c r="AK17">
        <f t="shared" si="8"/>
        <v>0</v>
      </c>
      <c r="AL17">
        <f t="shared" si="9"/>
        <v>0</v>
      </c>
      <c r="AM17">
        <f t="shared" si="10"/>
        <v>0</v>
      </c>
      <c r="AN17">
        <f t="shared" si="11"/>
        <v>0</v>
      </c>
      <c r="AO17">
        <f t="shared" si="12"/>
        <v>0</v>
      </c>
      <c r="AP17">
        <f t="shared" si="13"/>
        <v>0</v>
      </c>
      <c r="AQ17">
        <f t="shared" si="14"/>
        <v>0</v>
      </c>
      <c r="AR17">
        <f t="shared" si="15"/>
        <v>0</v>
      </c>
      <c r="AS17">
        <f t="shared" si="15"/>
        <v>0</v>
      </c>
      <c r="AT17">
        <f t="shared" si="15"/>
        <v>0</v>
      </c>
      <c r="AU17">
        <f t="shared" si="15"/>
        <v>0</v>
      </c>
      <c r="AV17">
        <f t="shared" si="15"/>
        <v>0</v>
      </c>
      <c r="AW17">
        <f t="shared" si="15"/>
        <v>0</v>
      </c>
      <c r="AX17">
        <f t="shared" si="15"/>
        <v>0</v>
      </c>
      <c r="AY17">
        <f t="shared" si="15"/>
        <v>0</v>
      </c>
      <c r="AZ17">
        <f t="shared" si="15"/>
        <v>0</v>
      </c>
      <c r="BB17">
        <f>VLOOKUP($O17,'Table 3 EV2020 Wind_2020'!$B$10:$K$36,10,FALSE)</f>
        <v>-4.22</v>
      </c>
      <c r="BC17">
        <f>VLOOKUP($O17,'Table 3 EV2020 Wind_2021'!$B$10:$K$36,10,FALSE)</f>
        <v>-6.34</v>
      </c>
      <c r="BD17">
        <f>VLOOKUP($O17,'Table 3 DJ Wind 2030'!$B$10:$J$36,9,FALSE)</f>
        <v>45.02</v>
      </c>
      <c r="BE17">
        <f>VLOOKUP($O17,'Table 3 ID Wind 2033'!$B$10:$J$36,9,FALSE)</f>
        <v>42.34</v>
      </c>
      <c r="BF17">
        <f>VLOOKUP($O17,'Table 3 WW Wind 2035'!$B$10:$J$36,9,FALSE)</f>
        <v>42.34</v>
      </c>
      <c r="BG17">
        <f>VLOOKUP($O17,'Table 3 YK Wind 2035'!$B$10:$J$36,9,FALSE)</f>
        <v>42.34</v>
      </c>
      <c r="BH17">
        <f>VLOOKUP($O17,'Table 3 OR Wind 2035'!$B$10:$J$36,9,FALSE)</f>
        <v>42.34</v>
      </c>
      <c r="BI17">
        <f>VLOOKUP($O17,'Table 3 UT Wind 2036'!$B$10:$J$36,9,FALSE)</f>
        <v>42.34</v>
      </c>
      <c r="BJ17">
        <f>VLOOKUP($O17,'Table 3 YK Solar 2030'!$B$10:$J$36,9,FALSE)</f>
        <v>21.13</v>
      </c>
      <c r="BK17">
        <f>VLOOKUP($O17,'Table 3 YK Solar 2032'!$B$10:$J$36,9,FALSE)</f>
        <v>21.13</v>
      </c>
      <c r="BL17">
        <f>VLOOKUP($O17,'Table 3 YK Solar 2033'!$B$10:$J$36,9,FALSE)</f>
        <v>21.13</v>
      </c>
      <c r="BM17">
        <f>VLOOKUP($O17,'Table 3 UT Solar 2033 ST'!$B$10:$J$36,9,FALSE)</f>
        <v>22.21</v>
      </c>
      <c r="BN17">
        <f>VLOOKUP($O17,'Table 3 UT Solar 2035 ST'!$B$10:$J$36,9,FALSE)</f>
        <v>22.21</v>
      </c>
      <c r="BO17">
        <f>VLOOKUP($O17,'Table 3 UT Solar 2035 FT'!$B$10:$J$36,9,FALSE)</f>
        <v>21.1</v>
      </c>
      <c r="BP17">
        <f>VLOOKUP($O17,'Table 3 OR Solar 2030'!$B$10:$J$36,9,FALSE)</f>
        <v>22.24</v>
      </c>
      <c r="BQ17">
        <f>VLOOKUP($O17,'Table 3 OR Solar 2031'!$B$10:$J$36,9,FALSE)</f>
        <v>22.24</v>
      </c>
      <c r="BR17">
        <f>VLOOKUP($O17,'Table 3 OR Solar 2032'!$B$10:$J$36,9,FALSE)</f>
        <v>22.24</v>
      </c>
      <c r="BS17">
        <f>VLOOKUP($O17,'Table 3 OR Solar 2033'!$B$10:$J$36,9,FALSE)</f>
        <v>22.24</v>
      </c>
      <c r="BU17">
        <f>SUM(AI$13:AI17)*BB17/1000</f>
        <v>0</v>
      </c>
      <c r="BV17">
        <f>SUM(AJ$13:AJ17)*BC17/1000</f>
        <v>0</v>
      </c>
      <c r="BW17">
        <f>SUM(AK$13:AK17)*BD17/1000</f>
        <v>0</v>
      </c>
      <c r="BX17">
        <f>SUM(AL$13:AL17)*BE17/1000</f>
        <v>0</v>
      </c>
      <c r="BY17">
        <f>SUM(AM$13:AM17)*BF17/1000</f>
        <v>0</v>
      </c>
      <c r="BZ17">
        <f>SUM(AN$13:AN17)*BG17/1000</f>
        <v>0</v>
      </c>
      <c r="CA17">
        <f>SUM(AO$13:AO17)*BH17/1000</f>
        <v>0</v>
      </c>
      <c r="CB17">
        <f>SUM(AP$13:AP17)*BI17/1000</f>
        <v>0</v>
      </c>
      <c r="CC17">
        <f>SUM(AQ$13:AQ17)*BJ17/1000</f>
        <v>0</v>
      </c>
      <c r="CD17">
        <f>SUM(AR$13:AR17)*BK17/1000</f>
        <v>0</v>
      </c>
      <c r="CE17">
        <f>SUM(AS$13:AS17)*BL17/1000</f>
        <v>0</v>
      </c>
      <c r="CF17">
        <f>SUM(AT$13:AT17)*BM17/1000</f>
        <v>0</v>
      </c>
      <c r="CG17">
        <f>SUM(AU$13:AU17)*BN17/1000</f>
        <v>0</v>
      </c>
      <c r="CH17">
        <f>SUM(AV$13:AV17)*BO17/1000</f>
        <v>0</v>
      </c>
      <c r="CI17">
        <f>SUM(AW$13:AW17)*BP17/1000</f>
        <v>0</v>
      </c>
      <c r="CJ17">
        <f>SUM(AX$13:AX17)*BQ17/1000</f>
        <v>0</v>
      </c>
      <c r="CK17">
        <f>SUM(AY$13:AY17)*BR17/1000</f>
        <v>0</v>
      </c>
      <c r="CL17">
        <f>SUM(AZ$13:AZ17)*BS17/1000</f>
        <v>0</v>
      </c>
      <c r="CM17">
        <f t="shared" si="22"/>
        <v>0</v>
      </c>
      <c r="CO17">
        <f t="shared" si="17"/>
        <v>2022</v>
      </c>
      <c r="CP17" s="90">
        <f>IFERROR(VLOOKUP($CO17,'Table 3 TransCost D2 '!$B$10:$E$34,4,FALSE),0)</f>
        <v>49.82</v>
      </c>
      <c r="CQ17" s="194">
        <f t="shared" si="20"/>
        <v>0</v>
      </c>
    </row>
    <row r="18" spans="2:95">
      <c r="B18" s="15">
        <f t="shared" si="18"/>
        <v>2023</v>
      </c>
      <c r="C18" s="9">
        <f t="shared" si="4"/>
        <v>0</v>
      </c>
      <c r="D18" s="45"/>
      <c r="E18" s="9">
        <f t="shared" ca="1" si="19"/>
        <v>18.357249012412378</v>
      </c>
      <c r="F18" s="37"/>
      <c r="G18" s="14">
        <f t="shared" ca="1" si="21"/>
        <v>18.357249012412378</v>
      </c>
      <c r="H18" s="36"/>
      <c r="I18" s="194"/>
      <c r="J18" s="194"/>
      <c r="M18" s="117"/>
      <c r="O18">
        <f t="shared" si="5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I18">
        <f t="shared" si="6"/>
        <v>0</v>
      </c>
      <c r="AJ18">
        <f t="shared" si="7"/>
        <v>0</v>
      </c>
      <c r="AK18">
        <f t="shared" si="8"/>
        <v>0</v>
      </c>
      <c r="AL18">
        <f t="shared" si="9"/>
        <v>0</v>
      </c>
      <c r="AM18">
        <f t="shared" si="10"/>
        <v>0</v>
      </c>
      <c r="AN18">
        <f t="shared" si="11"/>
        <v>0</v>
      </c>
      <c r="AO18">
        <f t="shared" si="12"/>
        <v>0</v>
      </c>
      <c r="AP18">
        <f t="shared" si="13"/>
        <v>0</v>
      </c>
      <c r="AQ18">
        <f t="shared" si="14"/>
        <v>0</v>
      </c>
      <c r="AR18">
        <f t="shared" si="15"/>
        <v>0</v>
      </c>
      <c r="AS18">
        <f t="shared" si="15"/>
        <v>0</v>
      </c>
      <c r="AT18">
        <f t="shared" si="15"/>
        <v>0</v>
      </c>
      <c r="AU18">
        <f t="shared" si="15"/>
        <v>0</v>
      </c>
      <c r="AV18">
        <f t="shared" si="15"/>
        <v>0</v>
      </c>
      <c r="AW18">
        <f t="shared" si="15"/>
        <v>0</v>
      </c>
      <c r="AX18">
        <f t="shared" si="15"/>
        <v>0</v>
      </c>
      <c r="AY18">
        <f t="shared" si="15"/>
        <v>0</v>
      </c>
      <c r="AZ18">
        <f t="shared" si="15"/>
        <v>0</v>
      </c>
      <c r="BB18">
        <f>VLOOKUP($O18,'Table 3 EV2020 Wind_2020'!$B$10:$K$36,10,FALSE)</f>
        <v>-6.01</v>
      </c>
      <c r="BC18">
        <f>VLOOKUP($O18,'Table 3 EV2020 Wind_2021'!$B$10:$K$36,10,FALSE)</f>
        <v>-8.18</v>
      </c>
      <c r="BD18">
        <f>VLOOKUP($O18,'Table 3 DJ Wind 2030'!$B$10:$J$36,9,FALSE)</f>
        <v>46.1</v>
      </c>
      <c r="BE18">
        <f>VLOOKUP($O18,'Table 3 ID Wind 2033'!$B$10:$J$36,9,FALSE)</f>
        <v>43.35</v>
      </c>
      <c r="BF18">
        <f>VLOOKUP($O18,'Table 3 WW Wind 2035'!$B$10:$J$36,9,FALSE)</f>
        <v>43.35</v>
      </c>
      <c r="BG18">
        <f>VLOOKUP($O18,'Table 3 YK Wind 2035'!$B$10:$J$36,9,FALSE)</f>
        <v>43.35</v>
      </c>
      <c r="BH18">
        <f>VLOOKUP($O18,'Table 3 OR Wind 2035'!$B$10:$J$36,9,FALSE)</f>
        <v>43.35</v>
      </c>
      <c r="BI18">
        <f>VLOOKUP($O18,'Table 3 UT Wind 2036'!$B$10:$J$36,9,FALSE)</f>
        <v>43.35</v>
      </c>
      <c r="BJ18">
        <f>VLOOKUP($O18,'Table 3 YK Solar 2030'!$B$10:$J$36,9,FALSE)</f>
        <v>21.63</v>
      </c>
      <c r="BK18">
        <f>VLOOKUP($O18,'Table 3 YK Solar 2032'!$B$10:$J$36,9,FALSE)</f>
        <v>21.63</v>
      </c>
      <c r="BL18">
        <f>VLOOKUP($O18,'Table 3 YK Solar 2033'!$B$10:$J$36,9,FALSE)</f>
        <v>21.63</v>
      </c>
      <c r="BM18">
        <f>VLOOKUP($O18,'Table 3 UT Solar 2033 ST'!$B$10:$J$36,9,FALSE)</f>
        <v>22.74</v>
      </c>
      <c r="BN18">
        <f>VLOOKUP($O18,'Table 3 UT Solar 2035 ST'!$B$10:$J$36,9,FALSE)</f>
        <v>22.74</v>
      </c>
      <c r="BO18">
        <f>VLOOKUP($O18,'Table 3 UT Solar 2035 FT'!$B$10:$J$36,9,FALSE)</f>
        <v>21.6</v>
      </c>
      <c r="BP18">
        <f>VLOOKUP($O18,'Table 3 OR Solar 2030'!$B$10:$J$36,9,FALSE)</f>
        <v>22.77</v>
      </c>
      <c r="BQ18">
        <f>VLOOKUP($O18,'Table 3 OR Solar 2031'!$B$10:$J$36,9,FALSE)</f>
        <v>22.77</v>
      </c>
      <c r="BR18">
        <f>VLOOKUP($O18,'Table 3 OR Solar 2032'!$B$10:$J$36,9,FALSE)</f>
        <v>22.77</v>
      </c>
      <c r="BS18">
        <f>VLOOKUP($O18,'Table 3 OR Solar 2033'!$B$10:$J$36,9,FALSE)</f>
        <v>22.77</v>
      </c>
      <c r="BU18">
        <f>SUM(AI$13:AI18)*BB18/1000</f>
        <v>0</v>
      </c>
      <c r="BV18">
        <f>SUM(AJ$13:AJ18)*BC18/1000</f>
        <v>0</v>
      </c>
      <c r="BW18">
        <f>SUM(AK$13:AK18)*BD18/1000</f>
        <v>0</v>
      </c>
      <c r="BX18">
        <f>SUM(AL$13:AL18)*BE18/1000</f>
        <v>0</v>
      </c>
      <c r="BY18">
        <f>SUM(AM$13:AM18)*BF18/1000</f>
        <v>0</v>
      </c>
      <c r="BZ18">
        <f>SUM(AN$13:AN18)*BG18/1000</f>
        <v>0</v>
      </c>
      <c r="CA18">
        <f>SUM(AO$13:AO18)*BH18/1000</f>
        <v>0</v>
      </c>
      <c r="CB18">
        <f>SUM(AP$13:AP18)*BI18/1000</f>
        <v>0</v>
      </c>
      <c r="CC18">
        <f>SUM(AQ$13:AQ18)*BJ18/1000</f>
        <v>0</v>
      </c>
      <c r="CD18">
        <f>SUM(AR$13:AR18)*BK18/1000</f>
        <v>0</v>
      </c>
      <c r="CE18">
        <f>SUM(AS$13:AS18)*BL18/1000</f>
        <v>0</v>
      </c>
      <c r="CF18">
        <f>SUM(AT$13:AT18)*BM18/1000</f>
        <v>0</v>
      </c>
      <c r="CG18">
        <f>SUM(AU$13:AU18)*BN18/1000</f>
        <v>0</v>
      </c>
      <c r="CH18">
        <f>SUM(AV$13:AV18)*BO18/1000</f>
        <v>0</v>
      </c>
      <c r="CI18">
        <f>SUM(AW$13:AW18)*BP18/1000</f>
        <v>0</v>
      </c>
      <c r="CJ18">
        <f>SUM(AX$13:AX18)*BQ18/1000</f>
        <v>0</v>
      </c>
      <c r="CK18">
        <f>SUM(AY$13:AY18)*BR18/1000</f>
        <v>0</v>
      </c>
      <c r="CL18">
        <f>SUM(AZ$13:AZ18)*BS18/1000</f>
        <v>0</v>
      </c>
      <c r="CM18">
        <f t="shared" si="22"/>
        <v>0</v>
      </c>
      <c r="CO18">
        <f t="shared" si="17"/>
        <v>2023</v>
      </c>
      <c r="CP18" s="90">
        <f>IFERROR(VLOOKUP($CO18,'Table 3 TransCost D2 '!$B$10:$E$34,4,FALSE),0)</f>
        <v>51.01</v>
      </c>
      <c r="CQ18" s="194">
        <f t="shared" si="20"/>
        <v>0</v>
      </c>
    </row>
    <row r="19" spans="2:95">
      <c r="B19" s="15">
        <f t="shared" si="18"/>
        <v>2024</v>
      </c>
      <c r="C19" s="9">
        <f t="shared" si="4"/>
        <v>0</v>
      </c>
      <c r="D19" s="45"/>
      <c r="E19" s="9">
        <f t="shared" ca="1" si="19"/>
        <v>19.695717454022382</v>
      </c>
      <c r="F19" s="37"/>
      <c r="G19" s="14">
        <f t="shared" ca="1" si="21"/>
        <v>19.695717454022382</v>
      </c>
      <c r="H19" s="36"/>
      <c r="I19" s="194"/>
      <c r="J19" s="194"/>
      <c r="M19" s="117"/>
      <c r="O19">
        <f t="shared" si="5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I19">
        <f t="shared" si="6"/>
        <v>0</v>
      </c>
      <c r="AJ19">
        <f t="shared" si="7"/>
        <v>0</v>
      </c>
      <c r="AK19">
        <f t="shared" si="8"/>
        <v>0</v>
      </c>
      <c r="AL19">
        <f t="shared" si="9"/>
        <v>0</v>
      </c>
      <c r="AM19">
        <f t="shared" si="10"/>
        <v>0</v>
      </c>
      <c r="AN19">
        <f t="shared" si="11"/>
        <v>0</v>
      </c>
      <c r="AO19">
        <f t="shared" si="12"/>
        <v>0</v>
      </c>
      <c r="AP19">
        <f t="shared" si="13"/>
        <v>0</v>
      </c>
      <c r="AQ19">
        <f t="shared" si="14"/>
        <v>0</v>
      </c>
      <c r="AR19">
        <f t="shared" si="15"/>
        <v>0</v>
      </c>
      <c r="AS19">
        <f t="shared" si="15"/>
        <v>0</v>
      </c>
      <c r="AT19">
        <f t="shared" si="15"/>
        <v>0</v>
      </c>
      <c r="AU19">
        <f t="shared" si="15"/>
        <v>0</v>
      </c>
      <c r="AV19">
        <f t="shared" si="15"/>
        <v>0</v>
      </c>
      <c r="AW19">
        <f t="shared" si="15"/>
        <v>0</v>
      </c>
      <c r="AX19">
        <f t="shared" si="15"/>
        <v>0</v>
      </c>
      <c r="AY19">
        <f t="shared" si="15"/>
        <v>0</v>
      </c>
      <c r="AZ19">
        <f t="shared" si="15"/>
        <v>0</v>
      </c>
      <c r="BB19">
        <f>VLOOKUP($O19,'Table 3 EV2020 Wind_2020'!$B$10:$K$36,10,FALSE)</f>
        <v>-3.31</v>
      </c>
      <c r="BC19">
        <f>VLOOKUP($O19,'Table 3 EV2020 Wind_2021'!$B$10:$K$36,10,FALSE)</f>
        <v>-5.53</v>
      </c>
      <c r="BD19">
        <f>VLOOKUP($O19,'Table 3 DJ Wind 2030'!$B$10:$J$36,9,FALSE)</f>
        <v>47.18</v>
      </c>
      <c r="BE19">
        <f>VLOOKUP($O19,'Table 3 ID Wind 2033'!$B$10:$J$36,9,FALSE)</f>
        <v>44.36</v>
      </c>
      <c r="BF19">
        <f>VLOOKUP($O19,'Table 3 WW Wind 2035'!$B$10:$J$36,9,FALSE)</f>
        <v>44.36</v>
      </c>
      <c r="BG19">
        <f>VLOOKUP($O19,'Table 3 YK Wind 2035'!$B$10:$J$36,9,FALSE)</f>
        <v>44.36</v>
      </c>
      <c r="BH19">
        <f>VLOOKUP($O19,'Table 3 OR Wind 2035'!$B$10:$J$36,9,FALSE)</f>
        <v>44.36</v>
      </c>
      <c r="BI19">
        <f>VLOOKUP($O19,'Table 3 UT Wind 2036'!$B$10:$J$36,9,FALSE)</f>
        <v>44.36</v>
      </c>
      <c r="BJ19">
        <f>VLOOKUP($O19,'Table 3 YK Solar 2030'!$B$10:$J$36,9,FALSE)</f>
        <v>22.14</v>
      </c>
      <c r="BK19">
        <f>VLOOKUP($O19,'Table 3 YK Solar 2032'!$B$10:$J$36,9,FALSE)</f>
        <v>22.14</v>
      </c>
      <c r="BL19">
        <f>VLOOKUP($O19,'Table 3 YK Solar 2033'!$B$10:$J$36,9,FALSE)</f>
        <v>22.14</v>
      </c>
      <c r="BM19">
        <f>VLOOKUP($O19,'Table 3 UT Solar 2033 ST'!$B$10:$J$36,9,FALSE)</f>
        <v>23.27</v>
      </c>
      <c r="BN19">
        <f>VLOOKUP($O19,'Table 3 UT Solar 2035 ST'!$B$10:$J$36,9,FALSE)</f>
        <v>23.27</v>
      </c>
      <c r="BO19">
        <f>VLOOKUP($O19,'Table 3 UT Solar 2035 FT'!$B$10:$J$36,9,FALSE)</f>
        <v>22.11</v>
      </c>
      <c r="BP19">
        <f>VLOOKUP($O19,'Table 3 OR Solar 2030'!$B$10:$J$36,9,FALSE)</f>
        <v>23.3</v>
      </c>
      <c r="BQ19">
        <f>VLOOKUP($O19,'Table 3 OR Solar 2031'!$B$10:$J$36,9,FALSE)</f>
        <v>23.3</v>
      </c>
      <c r="BR19">
        <f>VLOOKUP($O19,'Table 3 OR Solar 2032'!$B$10:$J$36,9,FALSE)</f>
        <v>23.3</v>
      </c>
      <c r="BS19">
        <f>VLOOKUP($O19,'Table 3 OR Solar 2033'!$B$10:$J$36,9,FALSE)</f>
        <v>23.3</v>
      </c>
      <c r="BU19">
        <f>SUM(AI$13:AI19)*BB19/1000</f>
        <v>0</v>
      </c>
      <c r="BV19">
        <f>SUM(AJ$13:AJ19)*BC19/1000</f>
        <v>0</v>
      </c>
      <c r="BW19">
        <f>SUM(AK$13:AK19)*BD19/1000</f>
        <v>0</v>
      </c>
      <c r="BX19">
        <f>SUM(AL$13:AL19)*BE19/1000</f>
        <v>0</v>
      </c>
      <c r="BY19">
        <f>SUM(AM$13:AM19)*BF19/1000</f>
        <v>0</v>
      </c>
      <c r="BZ19">
        <f>SUM(AN$13:AN19)*BG19/1000</f>
        <v>0</v>
      </c>
      <c r="CA19">
        <f>SUM(AO$13:AO19)*BH19/1000</f>
        <v>0</v>
      </c>
      <c r="CB19">
        <f>SUM(AP$13:AP19)*BI19/1000</f>
        <v>0</v>
      </c>
      <c r="CC19">
        <f>SUM(AQ$13:AQ19)*BJ19/1000</f>
        <v>0</v>
      </c>
      <c r="CD19">
        <f>SUM(AR$13:AR19)*BK19/1000</f>
        <v>0</v>
      </c>
      <c r="CE19">
        <f>SUM(AS$13:AS19)*BL19/1000</f>
        <v>0</v>
      </c>
      <c r="CF19">
        <f>SUM(AT$13:AT19)*BM19/1000</f>
        <v>0</v>
      </c>
      <c r="CG19">
        <f>SUM(AU$13:AU19)*BN19/1000</f>
        <v>0</v>
      </c>
      <c r="CH19">
        <f>SUM(AV$13:AV19)*BO19/1000</f>
        <v>0</v>
      </c>
      <c r="CI19">
        <f>SUM(AW$13:AW19)*BP19/1000</f>
        <v>0</v>
      </c>
      <c r="CJ19">
        <f>SUM(AX$13:AX19)*BQ19/1000</f>
        <v>0</v>
      </c>
      <c r="CK19">
        <f>SUM(AY$13:AY19)*BR19/1000</f>
        <v>0</v>
      </c>
      <c r="CL19">
        <f>SUM(AZ$13:AZ19)*BS19/1000</f>
        <v>0</v>
      </c>
      <c r="CM19">
        <f t="shared" si="22"/>
        <v>0</v>
      </c>
      <c r="CO19">
        <f t="shared" si="17"/>
        <v>2024</v>
      </c>
      <c r="CP19" s="90">
        <f>IFERROR(VLOOKUP($CO19,'Table 3 TransCost D2 '!$B$10:$E$34,4,FALSE),0)</f>
        <v>52.20000000000001</v>
      </c>
      <c r="CQ19" s="194">
        <f t="shared" si="20"/>
        <v>0</v>
      </c>
    </row>
    <row r="20" spans="2:95">
      <c r="B20" s="15">
        <f t="shared" si="18"/>
        <v>2025</v>
      </c>
      <c r="C20" s="9">
        <f t="shared" si="4"/>
        <v>0</v>
      </c>
      <c r="D20" s="45"/>
      <c r="E20" s="9">
        <f t="shared" ca="1" si="19"/>
        <v>23.949316529512831</v>
      </c>
      <c r="F20" s="37"/>
      <c r="G20" s="14">
        <f t="shared" ca="1" si="21"/>
        <v>23.949316529512831</v>
      </c>
      <c r="H20" s="36"/>
      <c r="I20" s="194"/>
      <c r="J20" s="194"/>
      <c r="M20" s="117"/>
      <c r="O20">
        <f t="shared" si="5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I20">
        <f t="shared" si="6"/>
        <v>0</v>
      </c>
      <c r="AJ20">
        <f t="shared" si="7"/>
        <v>0</v>
      </c>
      <c r="AK20">
        <f t="shared" si="8"/>
        <v>0</v>
      </c>
      <c r="AL20">
        <f t="shared" si="9"/>
        <v>0</v>
      </c>
      <c r="AM20">
        <f t="shared" si="10"/>
        <v>0</v>
      </c>
      <c r="AN20">
        <f t="shared" si="11"/>
        <v>0</v>
      </c>
      <c r="AO20">
        <f t="shared" si="12"/>
        <v>0</v>
      </c>
      <c r="AP20">
        <f t="shared" si="13"/>
        <v>0</v>
      </c>
      <c r="AQ20">
        <f t="shared" si="14"/>
        <v>0</v>
      </c>
      <c r="AR20">
        <f t="shared" si="15"/>
        <v>0</v>
      </c>
      <c r="AS20">
        <f t="shared" si="15"/>
        <v>0</v>
      </c>
      <c r="AT20">
        <f t="shared" si="15"/>
        <v>0</v>
      </c>
      <c r="AU20">
        <f t="shared" si="15"/>
        <v>0</v>
      </c>
      <c r="AV20">
        <f t="shared" si="15"/>
        <v>0</v>
      </c>
      <c r="AW20">
        <f t="shared" si="15"/>
        <v>0</v>
      </c>
      <c r="AX20">
        <f t="shared" si="15"/>
        <v>0</v>
      </c>
      <c r="AY20">
        <f t="shared" si="15"/>
        <v>0</v>
      </c>
      <c r="AZ20">
        <f t="shared" si="15"/>
        <v>0</v>
      </c>
      <c r="BB20">
        <f>VLOOKUP($O20,'Table 3 EV2020 Wind_2020'!$B$10:$K$36,10,FALSE)</f>
        <v>-5.0999999999999996</v>
      </c>
      <c r="BC20">
        <f>VLOOKUP($O20,'Table 3 EV2020 Wind_2021'!$B$10:$K$36,10,FALSE)</f>
        <v>-7.37</v>
      </c>
      <c r="BD20">
        <f>VLOOKUP($O20,'Table 3 DJ Wind 2030'!$B$10:$J$36,9,FALSE)</f>
        <v>48.28</v>
      </c>
      <c r="BE20">
        <f>VLOOKUP($O20,'Table 3 ID Wind 2033'!$B$10:$J$36,9,FALSE)</f>
        <v>45.39</v>
      </c>
      <c r="BF20">
        <f>VLOOKUP($O20,'Table 3 WW Wind 2035'!$B$10:$J$36,9,FALSE)</f>
        <v>45.39</v>
      </c>
      <c r="BG20">
        <f>VLOOKUP($O20,'Table 3 YK Wind 2035'!$B$10:$J$36,9,FALSE)</f>
        <v>45.39</v>
      </c>
      <c r="BH20">
        <f>VLOOKUP($O20,'Table 3 OR Wind 2035'!$B$10:$J$36,9,FALSE)</f>
        <v>45.39</v>
      </c>
      <c r="BI20">
        <f>VLOOKUP($O20,'Table 3 UT Wind 2036'!$B$10:$J$36,9,FALSE)</f>
        <v>45.39</v>
      </c>
      <c r="BJ20">
        <f>VLOOKUP($O20,'Table 3 YK Solar 2030'!$B$10:$J$36,9,FALSE)</f>
        <v>22.65</v>
      </c>
      <c r="BK20">
        <f>VLOOKUP($O20,'Table 3 YK Solar 2032'!$B$10:$J$36,9,FALSE)</f>
        <v>22.65</v>
      </c>
      <c r="BL20">
        <f>VLOOKUP($O20,'Table 3 YK Solar 2033'!$B$10:$J$36,9,FALSE)</f>
        <v>22.65</v>
      </c>
      <c r="BM20">
        <f>VLOOKUP($O20,'Table 3 UT Solar 2033 ST'!$B$10:$J$36,9,FALSE)</f>
        <v>23.81</v>
      </c>
      <c r="BN20">
        <f>VLOOKUP($O20,'Table 3 UT Solar 2035 ST'!$B$10:$J$36,9,FALSE)</f>
        <v>23.81</v>
      </c>
      <c r="BO20">
        <f>VLOOKUP($O20,'Table 3 UT Solar 2035 FT'!$B$10:$J$36,9,FALSE)</f>
        <v>22.62</v>
      </c>
      <c r="BP20">
        <f>VLOOKUP($O20,'Table 3 OR Solar 2030'!$B$10:$J$36,9,FALSE)</f>
        <v>23.84</v>
      </c>
      <c r="BQ20">
        <f>VLOOKUP($O20,'Table 3 OR Solar 2031'!$B$10:$J$36,9,FALSE)</f>
        <v>23.84</v>
      </c>
      <c r="BR20">
        <f>VLOOKUP($O20,'Table 3 OR Solar 2032'!$B$10:$J$36,9,FALSE)</f>
        <v>23.84</v>
      </c>
      <c r="BS20">
        <f>VLOOKUP($O20,'Table 3 OR Solar 2033'!$B$10:$J$36,9,FALSE)</f>
        <v>23.84</v>
      </c>
      <c r="BU20">
        <f>SUM(AI$13:AI20)*BB20/1000</f>
        <v>0</v>
      </c>
      <c r="BV20">
        <f>SUM(AJ$13:AJ20)*BC20/1000</f>
        <v>0</v>
      </c>
      <c r="BW20">
        <f>SUM(AK$13:AK20)*BD20/1000</f>
        <v>0</v>
      </c>
      <c r="BX20">
        <f>SUM(AL$13:AL20)*BE20/1000</f>
        <v>0</v>
      </c>
      <c r="BY20">
        <f>SUM(AM$13:AM20)*BF20/1000</f>
        <v>0</v>
      </c>
      <c r="BZ20">
        <f>SUM(AN$13:AN20)*BG20/1000</f>
        <v>0</v>
      </c>
      <c r="CA20">
        <f>SUM(AO$13:AO20)*BH20/1000</f>
        <v>0</v>
      </c>
      <c r="CB20">
        <f>SUM(AP$13:AP20)*BI20/1000</f>
        <v>0</v>
      </c>
      <c r="CC20">
        <f>SUM(AQ$13:AQ20)*BJ20/1000</f>
        <v>0</v>
      </c>
      <c r="CD20">
        <f>SUM(AR$13:AR20)*BK20/1000</f>
        <v>0</v>
      </c>
      <c r="CE20">
        <f>SUM(AS$13:AS20)*BL20/1000</f>
        <v>0</v>
      </c>
      <c r="CF20">
        <f>SUM(AT$13:AT20)*BM20/1000</f>
        <v>0</v>
      </c>
      <c r="CG20">
        <f>SUM(AU$13:AU20)*BN20/1000</f>
        <v>0</v>
      </c>
      <c r="CH20">
        <f>SUM(AV$13:AV20)*BO20/1000</f>
        <v>0</v>
      </c>
      <c r="CI20">
        <f>SUM(AW$13:AW20)*BP20/1000</f>
        <v>0</v>
      </c>
      <c r="CJ20">
        <f>SUM(AX$13:AX20)*BQ20/1000</f>
        <v>0</v>
      </c>
      <c r="CK20">
        <f>SUM(AY$13:AY20)*BR20/1000</f>
        <v>0</v>
      </c>
      <c r="CL20">
        <f>SUM(AZ$13:AZ20)*BS20/1000</f>
        <v>0</v>
      </c>
      <c r="CM20">
        <f t="shared" si="22"/>
        <v>0</v>
      </c>
      <c r="CO20">
        <f t="shared" si="17"/>
        <v>2025</v>
      </c>
      <c r="CP20" s="90">
        <f>IFERROR(VLOOKUP($CO20,'Table 3 TransCost D2 '!$B$10:$E$34,4,FALSE),0)</f>
        <v>53.41</v>
      </c>
      <c r="CQ20" s="194">
        <f t="shared" si="20"/>
        <v>0</v>
      </c>
    </row>
    <row r="21" spans="2:95">
      <c r="B21" s="15">
        <f t="shared" si="18"/>
        <v>2026</v>
      </c>
      <c r="C21" s="9">
        <f t="shared" si="4"/>
        <v>0</v>
      </c>
      <c r="D21" s="45"/>
      <c r="E21" s="9">
        <f t="shared" ca="1" si="19"/>
        <v>22.925536689895583</v>
      </c>
      <c r="F21" s="37"/>
      <c r="G21" s="14">
        <f t="shared" ca="1" si="21"/>
        <v>22.925536689895583</v>
      </c>
      <c r="H21" s="36"/>
      <c r="I21" s="194"/>
      <c r="J21" s="194"/>
      <c r="M21" s="117"/>
      <c r="O21">
        <f t="shared" si="5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I21">
        <f t="shared" si="6"/>
        <v>0</v>
      </c>
      <c r="AJ21">
        <f t="shared" si="7"/>
        <v>0</v>
      </c>
      <c r="AK21">
        <f t="shared" si="8"/>
        <v>0</v>
      </c>
      <c r="AL21">
        <f t="shared" si="9"/>
        <v>0</v>
      </c>
      <c r="AM21">
        <f t="shared" si="10"/>
        <v>0</v>
      </c>
      <c r="AN21">
        <f t="shared" si="11"/>
        <v>0</v>
      </c>
      <c r="AO21">
        <f t="shared" si="12"/>
        <v>0</v>
      </c>
      <c r="AP21">
        <f t="shared" si="13"/>
        <v>0</v>
      </c>
      <c r="AQ21">
        <f t="shared" si="14"/>
        <v>0</v>
      </c>
      <c r="AR21">
        <f t="shared" si="15"/>
        <v>0</v>
      </c>
      <c r="AS21">
        <f t="shared" si="15"/>
        <v>0</v>
      </c>
      <c r="AT21">
        <f t="shared" si="15"/>
        <v>0</v>
      </c>
      <c r="AU21">
        <f t="shared" si="15"/>
        <v>0</v>
      </c>
      <c r="AV21">
        <f t="shared" si="15"/>
        <v>0</v>
      </c>
      <c r="AW21">
        <f t="shared" si="15"/>
        <v>0</v>
      </c>
      <c r="AX21">
        <f t="shared" si="15"/>
        <v>0</v>
      </c>
      <c r="AY21">
        <f t="shared" si="15"/>
        <v>0</v>
      </c>
      <c r="AZ21">
        <f t="shared" si="15"/>
        <v>0</v>
      </c>
      <c r="BB21">
        <f>VLOOKUP($O21,'Table 3 EV2020 Wind_2020'!$B$10:$K$36,10,FALSE)</f>
        <v>-2.35</v>
      </c>
      <c r="BC21">
        <f>VLOOKUP($O21,'Table 3 EV2020 Wind_2021'!$B$10:$K$36,10,FALSE)</f>
        <v>-4.67</v>
      </c>
      <c r="BD21">
        <f>VLOOKUP($O21,'Table 3 DJ Wind 2030'!$B$10:$J$36,9,FALSE)</f>
        <v>49.39</v>
      </c>
      <c r="BE21">
        <f>VLOOKUP($O21,'Table 3 ID Wind 2033'!$B$10:$J$36,9,FALSE)</f>
        <v>46.42</v>
      </c>
      <c r="BF21">
        <f>VLOOKUP($O21,'Table 3 WW Wind 2035'!$B$10:$J$36,9,FALSE)</f>
        <v>46.42</v>
      </c>
      <c r="BG21">
        <f>VLOOKUP($O21,'Table 3 YK Wind 2035'!$B$10:$J$36,9,FALSE)</f>
        <v>46.42</v>
      </c>
      <c r="BH21">
        <f>VLOOKUP($O21,'Table 3 OR Wind 2035'!$B$10:$J$36,9,FALSE)</f>
        <v>46.42</v>
      </c>
      <c r="BI21">
        <f>VLOOKUP($O21,'Table 3 UT Wind 2036'!$B$10:$J$36,9,FALSE)</f>
        <v>46.42</v>
      </c>
      <c r="BJ21">
        <f>VLOOKUP($O21,'Table 3 YK Solar 2030'!$B$10:$J$36,9,FALSE)</f>
        <v>23.17</v>
      </c>
      <c r="BK21">
        <f>VLOOKUP($O21,'Table 3 YK Solar 2032'!$B$10:$J$36,9,FALSE)</f>
        <v>23.17</v>
      </c>
      <c r="BL21">
        <f>VLOOKUP($O21,'Table 3 YK Solar 2033'!$B$10:$J$36,9,FALSE)</f>
        <v>23.17</v>
      </c>
      <c r="BM21">
        <f>VLOOKUP($O21,'Table 3 UT Solar 2033 ST'!$B$10:$J$36,9,FALSE)</f>
        <v>24.35</v>
      </c>
      <c r="BN21">
        <f>VLOOKUP($O21,'Table 3 UT Solar 2035 ST'!$B$10:$J$36,9,FALSE)</f>
        <v>24.35</v>
      </c>
      <c r="BO21">
        <f>VLOOKUP($O21,'Table 3 UT Solar 2035 FT'!$B$10:$J$36,9,FALSE)</f>
        <v>23.13</v>
      </c>
      <c r="BP21">
        <f>VLOOKUP($O21,'Table 3 OR Solar 2030'!$B$10:$J$36,9,FALSE)</f>
        <v>24.38</v>
      </c>
      <c r="BQ21">
        <f>VLOOKUP($O21,'Table 3 OR Solar 2031'!$B$10:$J$36,9,FALSE)</f>
        <v>24.38</v>
      </c>
      <c r="BR21">
        <f>VLOOKUP($O21,'Table 3 OR Solar 2032'!$B$10:$J$36,9,FALSE)</f>
        <v>24.38</v>
      </c>
      <c r="BS21">
        <f>VLOOKUP($O21,'Table 3 OR Solar 2033'!$B$10:$J$36,9,FALSE)</f>
        <v>24.38</v>
      </c>
      <c r="BU21">
        <f>SUM(AI$13:AI21)*BB21/1000</f>
        <v>0</v>
      </c>
      <c r="BV21">
        <f>SUM(AJ$13:AJ21)*BC21/1000</f>
        <v>0</v>
      </c>
      <c r="BW21">
        <f>SUM(AK$13:AK21)*BD21/1000</f>
        <v>0</v>
      </c>
      <c r="BX21">
        <f>SUM(AL$13:AL21)*BE21/1000</f>
        <v>0</v>
      </c>
      <c r="BY21">
        <f>SUM(AM$13:AM21)*BF21/1000</f>
        <v>0</v>
      </c>
      <c r="BZ21">
        <f>SUM(AN$13:AN21)*BG21/1000</f>
        <v>0</v>
      </c>
      <c r="CA21">
        <f>SUM(AO$13:AO21)*BH21/1000</f>
        <v>0</v>
      </c>
      <c r="CB21">
        <f>SUM(AP$13:AP21)*BI21/1000</f>
        <v>0</v>
      </c>
      <c r="CC21">
        <f>SUM(AQ$13:AQ21)*BJ21/1000</f>
        <v>0</v>
      </c>
      <c r="CD21">
        <f>SUM(AR$13:AR21)*BK21/1000</f>
        <v>0</v>
      </c>
      <c r="CE21">
        <f>SUM(AS$13:AS21)*BL21/1000</f>
        <v>0</v>
      </c>
      <c r="CF21">
        <f>SUM(AT$13:AT21)*BM21/1000</f>
        <v>0</v>
      </c>
      <c r="CG21">
        <f>SUM(AU$13:AU21)*BN21/1000</f>
        <v>0</v>
      </c>
      <c r="CH21">
        <f>SUM(AV$13:AV21)*BO21/1000</f>
        <v>0</v>
      </c>
      <c r="CI21">
        <f>SUM(AW$13:AW21)*BP21/1000</f>
        <v>0</v>
      </c>
      <c r="CJ21">
        <f>SUM(AX$13:AX21)*BQ21/1000</f>
        <v>0</v>
      </c>
      <c r="CK21">
        <f>SUM(AY$13:AY21)*BR21/1000</f>
        <v>0</v>
      </c>
      <c r="CL21">
        <f>SUM(AZ$13:AZ21)*BS21/1000</f>
        <v>0</v>
      </c>
      <c r="CM21">
        <f t="shared" si="22"/>
        <v>0</v>
      </c>
      <c r="CO21">
        <f t="shared" si="17"/>
        <v>2026</v>
      </c>
      <c r="CP21" s="90">
        <f>IFERROR(VLOOKUP($CO21,'Table 3 TransCost D2 '!$B$10:$E$34,4,FALSE),0)</f>
        <v>54.63</v>
      </c>
      <c r="CQ21" s="194">
        <f t="shared" si="20"/>
        <v>0</v>
      </c>
    </row>
    <row r="22" spans="2:95">
      <c r="B22" s="15">
        <f t="shared" si="18"/>
        <v>2027</v>
      </c>
      <c r="C22" s="9">
        <f t="shared" si="4"/>
        <v>0</v>
      </c>
      <c r="D22" s="45"/>
      <c r="E22" s="9">
        <f t="shared" ca="1" si="19"/>
        <v>23.690966520560412</v>
      </c>
      <c r="F22" s="37"/>
      <c r="G22" s="14">
        <f t="shared" ca="1" si="21"/>
        <v>23.690966520560412</v>
      </c>
      <c r="H22" s="36"/>
      <c r="I22" s="194"/>
      <c r="J22" s="194"/>
      <c r="M22" s="117"/>
      <c r="O22">
        <f t="shared" si="5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I22">
        <f t="shared" si="6"/>
        <v>0</v>
      </c>
      <c r="AJ22">
        <f t="shared" si="7"/>
        <v>0</v>
      </c>
      <c r="AK22">
        <f t="shared" si="8"/>
        <v>0</v>
      </c>
      <c r="AL22">
        <f t="shared" si="9"/>
        <v>0</v>
      </c>
      <c r="AM22">
        <f t="shared" si="10"/>
        <v>0</v>
      </c>
      <c r="AN22">
        <f t="shared" si="11"/>
        <v>0</v>
      </c>
      <c r="AO22">
        <f t="shared" si="12"/>
        <v>0</v>
      </c>
      <c r="AP22">
        <f t="shared" si="13"/>
        <v>0</v>
      </c>
      <c r="AQ22">
        <f t="shared" si="14"/>
        <v>0</v>
      </c>
      <c r="AR22">
        <f t="shared" si="15"/>
        <v>0</v>
      </c>
      <c r="AS22">
        <f t="shared" si="15"/>
        <v>0</v>
      </c>
      <c r="AT22">
        <f t="shared" si="15"/>
        <v>0</v>
      </c>
      <c r="AU22">
        <f t="shared" si="15"/>
        <v>0</v>
      </c>
      <c r="AV22">
        <f t="shared" si="15"/>
        <v>0</v>
      </c>
      <c r="AW22">
        <f t="shared" si="15"/>
        <v>0</v>
      </c>
      <c r="AX22">
        <f t="shared" si="15"/>
        <v>0</v>
      </c>
      <c r="AY22">
        <f t="shared" si="15"/>
        <v>0</v>
      </c>
      <c r="AZ22">
        <f t="shared" si="15"/>
        <v>0</v>
      </c>
      <c r="BB22">
        <f>VLOOKUP($O22,'Table 3 EV2020 Wind_2020'!$B$10:$K$36,10,FALSE)</f>
        <v>-4.1100000000000003</v>
      </c>
      <c r="BC22">
        <f>VLOOKUP($O22,'Table 3 EV2020 Wind_2021'!$B$10:$K$36,10,FALSE)</f>
        <v>-6.48</v>
      </c>
      <c r="BD22">
        <f>VLOOKUP($O22,'Table 3 DJ Wind 2030'!$B$10:$J$36,9,FALSE)</f>
        <v>50.48</v>
      </c>
      <c r="BE22">
        <f>VLOOKUP($O22,'Table 3 ID Wind 2033'!$B$10:$J$36,9,FALSE)</f>
        <v>47.44</v>
      </c>
      <c r="BF22">
        <f>VLOOKUP($O22,'Table 3 WW Wind 2035'!$B$10:$J$36,9,FALSE)</f>
        <v>47.44</v>
      </c>
      <c r="BG22">
        <f>VLOOKUP($O22,'Table 3 YK Wind 2035'!$B$10:$J$36,9,FALSE)</f>
        <v>47.44</v>
      </c>
      <c r="BH22">
        <f>VLOOKUP($O22,'Table 3 OR Wind 2035'!$B$10:$J$36,9,FALSE)</f>
        <v>47.44</v>
      </c>
      <c r="BI22">
        <f>VLOOKUP($O22,'Table 3 UT Wind 2036'!$B$10:$J$36,9,FALSE)</f>
        <v>47.44</v>
      </c>
      <c r="BJ22">
        <f>VLOOKUP($O22,'Table 3 YK Solar 2030'!$B$10:$J$36,9,FALSE)</f>
        <v>23.68</v>
      </c>
      <c r="BK22">
        <f>VLOOKUP($O22,'Table 3 YK Solar 2032'!$B$10:$J$36,9,FALSE)</f>
        <v>23.68</v>
      </c>
      <c r="BL22">
        <f>VLOOKUP($O22,'Table 3 YK Solar 2033'!$B$10:$J$36,9,FALSE)</f>
        <v>23.68</v>
      </c>
      <c r="BM22">
        <f>VLOOKUP($O22,'Table 3 UT Solar 2033 ST'!$B$10:$J$36,9,FALSE)</f>
        <v>24.89</v>
      </c>
      <c r="BN22">
        <f>VLOOKUP($O22,'Table 3 UT Solar 2035 ST'!$B$10:$J$36,9,FALSE)</f>
        <v>24.89</v>
      </c>
      <c r="BO22">
        <f>VLOOKUP($O22,'Table 3 UT Solar 2035 FT'!$B$10:$J$36,9,FALSE)</f>
        <v>23.64</v>
      </c>
      <c r="BP22">
        <f>VLOOKUP($O22,'Table 3 OR Solar 2030'!$B$10:$J$36,9,FALSE)</f>
        <v>24.92</v>
      </c>
      <c r="BQ22">
        <f>VLOOKUP($O22,'Table 3 OR Solar 2031'!$B$10:$J$36,9,FALSE)</f>
        <v>24.92</v>
      </c>
      <c r="BR22">
        <f>VLOOKUP($O22,'Table 3 OR Solar 2032'!$B$10:$J$36,9,FALSE)</f>
        <v>24.92</v>
      </c>
      <c r="BS22">
        <f>VLOOKUP($O22,'Table 3 OR Solar 2033'!$B$10:$J$36,9,FALSE)</f>
        <v>24.92</v>
      </c>
      <c r="BU22">
        <f>SUM(AI$13:AI22)*BB22/1000</f>
        <v>0</v>
      </c>
      <c r="BV22">
        <f>SUM(AJ$13:AJ22)*BC22/1000</f>
        <v>0</v>
      </c>
      <c r="BW22">
        <f>SUM(AK$13:AK22)*BD22/1000</f>
        <v>0</v>
      </c>
      <c r="BX22">
        <f>SUM(AL$13:AL22)*BE22/1000</f>
        <v>0</v>
      </c>
      <c r="BY22">
        <f>SUM(AM$13:AM22)*BF22/1000</f>
        <v>0</v>
      </c>
      <c r="BZ22">
        <f>SUM(AN$13:AN22)*BG22/1000</f>
        <v>0</v>
      </c>
      <c r="CA22">
        <f>SUM(AO$13:AO22)*BH22/1000</f>
        <v>0</v>
      </c>
      <c r="CB22">
        <f>SUM(AP$13:AP22)*BI22/1000</f>
        <v>0</v>
      </c>
      <c r="CC22">
        <f>SUM(AQ$13:AQ22)*BJ22/1000</f>
        <v>0</v>
      </c>
      <c r="CD22">
        <f>SUM(AR$13:AR22)*BK22/1000</f>
        <v>0</v>
      </c>
      <c r="CE22">
        <f>SUM(AS$13:AS22)*BL22/1000</f>
        <v>0</v>
      </c>
      <c r="CF22">
        <f>SUM(AT$13:AT22)*BM22/1000</f>
        <v>0</v>
      </c>
      <c r="CG22">
        <f>SUM(AU$13:AU22)*BN22/1000</f>
        <v>0</v>
      </c>
      <c r="CH22">
        <f>SUM(AV$13:AV22)*BO22/1000</f>
        <v>0</v>
      </c>
      <c r="CI22">
        <f>SUM(AW$13:AW22)*BP22/1000</f>
        <v>0</v>
      </c>
      <c r="CJ22">
        <f>SUM(AX$13:AX22)*BQ22/1000</f>
        <v>0</v>
      </c>
      <c r="CK22">
        <f>SUM(AY$13:AY22)*BR22/1000</f>
        <v>0</v>
      </c>
      <c r="CL22">
        <f>SUM(AZ$13:AZ22)*BS22/1000</f>
        <v>0</v>
      </c>
      <c r="CM22">
        <f t="shared" si="22"/>
        <v>0</v>
      </c>
      <c r="CO22">
        <f t="shared" si="17"/>
        <v>2027</v>
      </c>
      <c r="CP22" s="90">
        <f>IFERROR(VLOOKUP($CO22,'Table 3 TransCost D2 '!$B$10:$E$34,4,FALSE),0)</f>
        <v>55.830000000000005</v>
      </c>
      <c r="CQ22" s="194">
        <f t="shared" si="20"/>
        <v>0</v>
      </c>
    </row>
    <row r="23" spans="2:95">
      <c r="B23" s="15">
        <f t="shared" si="18"/>
        <v>2028</v>
      </c>
      <c r="C23" s="9">
        <f t="shared" si="4"/>
        <v>0</v>
      </c>
      <c r="D23" s="45"/>
      <c r="E23" s="9">
        <f t="shared" ca="1" si="19"/>
        <v>29.391272612381314</v>
      </c>
      <c r="F23" s="37"/>
      <c r="G23" s="14">
        <f t="shared" ca="1" si="21"/>
        <v>29.391272612381314</v>
      </c>
      <c r="H23" s="36"/>
      <c r="I23" s="194"/>
      <c r="J23" s="194"/>
      <c r="M23" s="117"/>
      <c r="O23">
        <f t="shared" si="5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I23">
        <f t="shared" si="6"/>
        <v>0</v>
      </c>
      <c r="AJ23">
        <f t="shared" si="7"/>
        <v>0</v>
      </c>
      <c r="AK23">
        <f t="shared" si="8"/>
        <v>0</v>
      </c>
      <c r="AL23">
        <f t="shared" si="9"/>
        <v>0</v>
      </c>
      <c r="AM23">
        <f t="shared" si="10"/>
        <v>0</v>
      </c>
      <c r="AN23">
        <f t="shared" si="11"/>
        <v>0</v>
      </c>
      <c r="AO23">
        <f t="shared" si="12"/>
        <v>0</v>
      </c>
      <c r="AP23">
        <f t="shared" si="13"/>
        <v>0</v>
      </c>
      <c r="AQ23">
        <f t="shared" si="14"/>
        <v>0</v>
      </c>
      <c r="AR23">
        <f t="shared" si="15"/>
        <v>0</v>
      </c>
      <c r="AS23">
        <f t="shared" si="15"/>
        <v>0</v>
      </c>
      <c r="AT23">
        <f t="shared" si="15"/>
        <v>0</v>
      </c>
      <c r="AU23">
        <f t="shared" si="15"/>
        <v>0</v>
      </c>
      <c r="AV23">
        <f t="shared" si="15"/>
        <v>0</v>
      </c>
      <c r="AW23">
        <f t="shared" si="15"/>
        <v>0</v>
      </c>
      <c r="AX23">
        <f t="shared" si="15"/>
        <v>0</v>
      </c>
      <c r="AY23">
        <f t="shared" si="15"/>
        <v>0</v>
      </c>
      <c r="AZ23">
        <f t="shared" si="15"/>
        <v>0</v>
      </c>
      <c r="BB23">
        <f>VLOOKUP($O23,'Table 3 EV2020 Wind_2020'!$B$10:$K$36,10,FALSE)</f>
        <v>-1.37</v>
      </c>
      <c r="BC23">
        <f>VLOOKUP($O23,'Table 3 EV2020 Wind_2021'!$B$10:$K$36,10,FALSE)</f>
        <v>-3.79</v>
      </c>
      <c r="BD23">
        <f>VLOOKUP($O23,'Table 3 DJ Wind 2030'!$B$10:$J$36,9,FALSE)</f>
        <v>51.58</v>
      </c>
      <c r="BE23">
        <f>VLOOKUP($O23,'Table 3 ID Wind 2033'!$B$10:$J$36,9,FALSE)</f>
        <v>48.47</v>
      </c>
      <c r="BF23">
        <f>VLOOKUP($O23,'Table 3 WW Wind 2035'!$B$10:$J$36,9,FALSE)</f>
        <v>48.47</v>
      </c>
      <c r="BG23">
        <f>VLOOKUP($O23,'Table 3 YK Wind 2035'!$B$10:$J$36,9,FALSE)</f>
        <v>48.47</v>
      </c>
      <c r="BH23">
        <f>VLOOKUP($O23,'Table 3 OR Wind 2035'!$B$10:$J$36,9,FALSE)</f>
        <v>48.47</v>
      </c>
      <c r="BI23">
        <f>VLOOKUP($O23,'Table 3 UT Wind 2036'!$B$10:$J$36,9,FALSE)</f>
        <v>48.47</v>
      </c>
      <c r="BJ23">
        <f>VLOOKUP($O23,'Table 3 YK Solar 2030'!$B$10:$J$36,9,FALSE)</f>
        <v>24.19</v>
      </c>
      <c r="BK23">
        <f>VLOOKUP($O23,'Table 3 YK Solar 2032'!$B$10:$J$36,9,FALSE)</f>
        <v>24.19</v>
      </c>
      <c r="BL23">
        <f>VLOOKUP($O23,'Table 3 YK Solar 2033'!$B$10:$J$36,9,FALSE)</f>
        <v>24.19</v>
      </c>
      <c r="BM23">
        <f>VLOOKUP($O23,'Table 3 UT Solar 2033 ST'!$B$10:$J$36,9,FALSE)</f>
        <v>25.43</v>
      </c>
      <c r="BN23">
        <f>VLOOKUP($O23,'Table 3 UT Solar 2035 ST'!$B$10:$J$36,9,FALSE)</f>
        <v>25.43</v>
      </c>
      <c r="BO23">
        <f>VLOOKUP($O23,'Table 3 UT Solar 2035 FT'!$B$10:$J$36,9,FALSE)</f>
        <v>24.15</v>
      </c>
      <c r="BP23">
        <f>VLOOKUP($O23,'Table 3 OR Solar 2030'!$B$10:$J$36,9,FALSE)</f>
        <v>25.46</v>
      </c>
      <c r="BQ23">
        <f>VLOOKUP($O23,'Table 3 OR Solar 2031'!$B$10:$J$36,9,FALSE)</f>
        <v>25.46</v>
      </c>
      <c r="BR23">
        <f>VLOOKUP($O23,'Table 3 OR Solar 2032'!$B$10:$J$36,9,FALSE)</f>
        <v>25.46</v>
      </c>
      <c r="BS23">
        <f>VLOOKUP($O23,'Table 3 OR Solar 2033'!$B$10:$J$36,9,FALSE)</f>
        <v>25.46</v>
      </c>
      <c r="BU23">
        <f>SUM(AI$13:AI23)*BB23/1000</f>
        <v>0</v>
      </c>
      <c r="BV23">
        <f>SUM(AJ$13:AJ23)*BC23/1000</f>
        <v>0</v>
      </c>
      <c r="BW23">
        <f>SUM(AK$13:AK23)*BD23/1000</f>
        <v>0</v>
      </c>
      <c r="BX23">
        <f>SUM(AL$13:AL23)*BE23/1000</f>
        <v>0</v>
      </c>
      <c r="BY23">
        <f>SUM(AM$13:AM23)*BF23/1000</f>
        <v>0</v>
      </c>
      <c r="BZ23">
        <f>SUM(AN$13:AN23)*BG23/1000</f>
        <v>0</v>
      </c>
      <c r="CA23">
        <f>SUM(AO$13:AO23)*BH23/1000</f>
        <v>0</v>
      </c>
      <c r="CB23">
        <f>SUM(AP$13:AP23)*BI23/1000</f>
        <v>0</v>
      </c>
      <c r="CC23">
        <f>SUM(AQ$13:AQ23)*BJ23/1000</f>
        <v>0</v>
      </c>
      <c r="CD23">
        <f>SUM(AR$13:AR23)*BK23/1000</f>
        <v>0</v>
      </c>
      <c r="CE23">
        <f>SUM(AS$13:AS23)*BL23/1000</f>
        <v>0</v>
      </c>
      <c r="CF23">
        <f>SUM(AT$13:AT23)*BM23/1000</f>
        <v>0</v>
      </c>
      <c r="CG23">
        <f>SUM(AU$13:AU23)*BN23/1000</f>
        <v>0</v>
      </c>
      <c r="CH23">
        <f>SUM(AV$13:AV23)*BO23/1000</f>
        <v>0</v>
      </c>
      <c r="CI23">
        <f>SUM(AW$13:AW23)*BP23/1000</f>
        <v>0</v>
      </c>
      <c r="CJ23">
        <f>SUM(AX$13:AX23)*BQ23/1000</f>
        <v>0</v>
      </c>
      <c r="CK23">
        <f>SUM(AY$13:AY23)*BR23/1000</f>
        <v>0</v>
      </c>
      <c r="CL23">
        <f>SUM(AZ$13:AZ23)*BS23/1000</f>
        <v>0</v>
      </c>
      <c r="CM23">
        <f t="shared" si="22"/>
        <v>0</v>
      </c>
      <c r="CO23">
        <f t="shared" si="17"/>
        <v>2028</v>
      </c>
      <c r="CP23" s="90">
        <f>IFERROR(VLOOKUP($CO23,'Table 3 TransCost D2 '!$B$10:$E$34,4,FALSE),0)</f>
        <v>57.04</v>
      </c>
      <c r="CQ23" s="194">
        <f t="shared" si="20"/>
        <v>0</v>
      </c>
    </row>
    <row r="24" spans="2:95">
      <c r="B24" s="15">
        <f t="shared" si="18"/>
        <v>2029</v>
      </c>
      <c r="C24" s="9">
        <f t="shared" si="4"/>
        <v>0</v>
      </c>
      <c r="D24" s="45"/>
      <c r="E24" s="9">
        <f t="shared" ca="1" si="19"/>
        <v>32.29471005386322</v>
      </c>
      <c r="F24" s="37"/>
      <c r="G24" s="14">
        <f t="shared" ca="1" si="21"/>
        <v>32.29471005386322</v>
      </c>
      <c r="H24" s="36"/>
      <c r="I24" s="194"/>
      <c r="J24" s="194"/>
      <c r="M24" s="117"/>
      <c r="O24">
        <f t="shared" si="5"/>
        <v>2029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I24">
        <f t="shared" si="6"/>
        <v>0</v>
      </c>
      <c r="AJ24">
        <f t="shared" si="7"/>
        <v>0</v>
      </c>
      <c r="AK24">
        <f t="shared" si="8"/>
        <v>0</v>
      </c>
      <c r="AL24">
        <f t="shared" si="9"/>
        <v>0</v>
      </c>
      <c r="AM24">
        <f t="shared" si="10"/>
        <v>0</v>
      </c>
      <c r="AN24">
        <f t="shared" si="11"/>
        <v>0</v>
      </c>
      <c r="AO24">
        <f t="shared" si="12"/>
        <v>0</v>
      </c>
      <c r="AP24">
        <f t="shared" si="13"/>
        <v>0</v>
      </c>
      <c r="AQ24">
        <f t="shared" si="14"/>
        <v>0</v>
      </c>
      <c r="AR24">
        <f t="shared" si="15"/>
        <v>0</v>
      </c>
      <c r="AS24">
        <f t="shared" si="15"/>
        <v>0</v>
      </c>
      <c r="AT24">
        <f t="shared" si="15"/>
        <v>0</v>
      </c>
      <c r="AU24">
        <f t="shared" si="15"/>
        <v>0</v>
      </c>
      <c r="AV24">
        <f t="shared" si="15"/>
        <v>0</v>
      </c>
      <c r="AW24">
        <f t="shared" si="15"/>
        <v>0</v>
      </c>
      <c r="AX24">
        <f t="shared" si="15"/>
        <v>0</v>
      </c>
      <c r="AY24">
        <f t="shared" si="15"/>
        <v>0</v>
      </c>
      <c r="AZ24">
        <f t="shared" si="15"/>
        <v>0</v>
      </c>
      <c r="BB24">
        <f>VLOOKUP($O24,'Table 3 EV2020 Wind_2020'!$B$10:$K$36,10,FALSE)</f>
        <v>-3.07</v>
      </c>
      <c r="BC24">
        <f>VLOOKUP($O24,'Table 3 EV2020 Wind_2021'!$B$10:$K$36,10,FALSE)</f>
        <v>-5.54</v>
      </c>
      <c r="BD24">
        <f>VLOOKUP($O24,'Table 3 DJ Wind 2030'!$B$10:$J$36,9,FALSE)</f>
        <v>52.71</v>
      </c>
      <c r="BE24">
        <f>VLOOKUP($O24,'Table 3 ID Wind 2033'!$B$10:$J$36,9,FALSE)</f>
        <v>49.53</v>
      </c>
      <c r="BF24">
        <f>VLOOKUP($O24,'Table 3 WW Wind 2035'!$B$10:$J$36,9,FALSE)</f>
        <v>49.53</v>
      </c>
      <c r="BG24">
        <f>VLOOKUP($O24,'Table 3 YK Wind 2035'!$B$10:$J$36,9,FALSE)</f>
        <v>49.53</v>
      </c>
      <c r="BH24">
        <f>VLOOKUP($O24,'Table 3 OR Wind 2035'!$B$10:$J$36,9,FALSE)</f>
        <v>49.53</v>
      </c>
      <c r="BI24">
        <f>VLOOKUP($O24,'Table 3 UT Wind 2036'!$B$10:$J$36,9,FALSE)</f>
        <v>49.53</v>
      </c>
      <c r="BJ24">
        <f>VLOOKUP($O24,'Table 3 YK Solar 2030'!$B$10:$J$36,9,FALSE)</f>
        <v>24.72</v>
      </c>
      <c r="BK24">
        <f>VLOOKUP($O24,'Table 3 YK Solar 2032'!$B$10:$J$36,9,FALSE)</f>
        <v>24.72</v>
      </c>
      <c r="BL24">
        <f>VLOOKUP($O24,'Table 3 YK Solar 2033'!$B$10:$J$36,9,FALSE)</f>
        <v>24.72</v>
      </c>
      <c r="BM24">
        <f>VLOOKUP($O24,'Table 3 UT Solar 2033 ST'!$B$10:$J$36,9,FALSE)</f>
        <v>25.99</v>
      </c>
      <c r="BN24">
        <f>VLOOKUP($O24,'Table 3 UT Solar 2035 ST'!$B$10:$J$36,9,FALSE)</f>
        <v>25.99</v>
      </c>
      <c r="BO24">
        <f>VLOOKUP($O24,'Table 3 UT Solar 2035 FT'!$B$10:$J$36,9,FALSE)</f>
        <v>24.68</v>
      </c>
      <c r="BP24">
        <f>VLOOKUP($O24,'Table 3 OR Solar 2030'!$B$10:$J$36,9,FALSE)</f>
        <v>26.02</v>
      </c>
      <c r="BQ24">
        <f>VLOOKUP($O24,'Table 3 OR Solar 2031'!$B$10:$J$36,9,FALSE)</f>
        <v>26.02</v>
      </c>
      <c r="BR24">
        <f>VLOOKUP($O24,'Table 3 OR Solar 2032'!$B$10:$J$36,9,FALSE)</f>
        <v>26.02</v>
      </c>
      <c r="BS24">
        <f>VLOOKUP($O24,'Table 3 OR Solar 2033'!$B$10:$J$36,9,FALSE)</f>
        <v>26.02</v>
      </c>
      <c r="BU24">
        <f>SUM(AI$13:AI24)*BB24/1000</f>
        <v>0</v>
      </c>
      <c r="BV24">
        <f>SUM(AJ$13:AJ24)*BC24/1000</f>
        <v>0</v>
      </c>
      <c r="BW24">
        <f>SUM(AK$13:AK24)*BD24/1000</f>
        <v>0</v>
      </c>
      <c r="BX24">
        <f>SUM(AL$13:AL24)*BE24/1000</f>
        <v>0</v>
      </c>
      <c r="BY24">
        <f>SUM(AM$13:AM24)*BF24/1000</f>
        <v>0</v>
      </c>
      <c r="BZ24">
        <f>SUM(AN$13:AN24)*BG24/1000</f>
        <v>0</v>
      </c>
      <c r="CA24">
        <f>SUM(AO$13:AO24)*BH24/1000</f>
        <v>0</v>
      </c>
      <c r="CB24">
        <f>SUM(AP$13:AP24)*BI24/1000</f>
        <v>0</v>
      </c>
      <c r="CC24">
        <f>SUM(AQ$13:AQ24)*BJ24/1000</f>
        <v>0</v>
      </c>
      <c r="CD24">
        <f>SUM(AR$13:AR24)*BK24/1000</f>
        <v>0</v>
      </c>
      <c r="CE24">
        <f>SUM(AS$13:AS24)*BL24/1000</f>
        <v>0</v>
      </c>
      <c r="CF24">
        <f>SUM(AT$13:AT24)*BM24/1000</f>
        <v>0</v>
      </c>
      <c r="CG24">
        <f>SUM(AU$13:AU24)*BN24/1000</f>
        <v>0</v>
      </c>
      <c r="CH24">
        <f>SUM(AV$13:AV24)*BO24/1000</f>
        <v>0</v>
      </c>
      <c r="CI24">
        <f>SUM(AW$13:AW24)*BP24/1000</f>
        <v>0</v>
      </c>
      <c r="CJ24">
        <f>SUM(AX$13:AX24)*BQ24/1000</f>
        <v>0</v>
      </c>
      <c r="CK24">
        <f>SUM(AY$13:AY24)*BR24/1000</f>
        <v>0</v>
      </c>
      <c r="CL24">
        <f>SUM(AZ$13:AZ24)*BS24/1000</f>
        <v>0</v>
      </c>
      <c r="CM24">
        <f t="shared" si="22"/>
        <v>0</v>
      </c>
      <c r="CO24">
        <f t="shared" si="17"/>
        <v>2029</v>
      </c>
      <c r="CP24" s="90">
        <f>IFERROR(VLOOKUP($CO24,'Table 3 TransCost D2 '!$B$10:$E$34,4,FALSE),0)</f>
        <v>58.29</v>
      </c>
      <c r="CQ24" s="194">
        <f t="shared" si="20"/>
        <v>0</v>
      </c>
    </row>
    <row r="25" spans="2:95">
      <c r="B25" s="15">
        <f t="shared" si="18"/>
        <v>2030</v>
      </c>
      <c r="C25" s="9">
        <f t="shared" si="4"/>
        <v>122.44631611219447</v>
      </c>
      <c r="D25" s="45"/>
      <c r="E25" s="9">
        <f t="shared" ca="1" si="19"/>
        <v>2.6333498197159129</v>
      </c>
      <c r="F25" s="37"/>
      <c r="G25" s="14">
        <f t="shared" ca="1" si="21"/>
        <v>50.425146686561817</v>
      </c>
      <c r="H25" s="36"/>
      <c r="I25" s="194"/>
      <c r="J25" s="194"/>
      <c r="M25" s="117"/>
      <c r="O25">
        <f t="shared" si="5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5.621488157278824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I25">
        <f t="shared" si="6"/>
        <v>0</v>
      </c>
      <c r="AJ25">
        <f t="shared" si="7"/>
        <v>0</v>
      </c>
      <c r="AK25">
        <f t="shared" si="8"/>
        <v>0</v>
      </c>
      <c r="AL25">
        <f t="shared" si="9"/>
        <v>0</v>
      </c>
      <c r="AM25">
        <f t="shared" si="10"/>
        <v>0</v>
      </c>
      <c r="AN25">
        <f t="shared" si="11"/>
        <v>0</v>
      </c>
      <c r="AO25">
        <f t="shared" si="12"/>
        <v>0</v>
      </c>
      <c r="AP25">
        <f t="shared" si="13"/>
        <v>0</v>
      </c>
      <c r="AQ25">
        <f t="shared" si="14"/>
        <v>10.43695159497055</v>
      </c>
      <c r="AR25">
        <f t="shared" si="15"/>
        <v>0</v>
      </c>
      <c r="AS25">
        <f t="shared" si="15"/>
        <v>0</v>
      </c>
      <c r="AT25">
        <f t="shared" si="15"/>
        <v>0</v>
      </c>
      <c r="AU25">
        <f t="shared" si="15"/>
        <v>0</v>
      </c>
      <c r="AV25">
        <f t="shared" si="15"/>
        <v>0</v>
      </c>
      <c r="AW25">
        <f t="shared" si="15"/>
        <v>0</v>
      </c>
      <c r="AX25">
        <f t="shared" si="15"/>
        <v>0</v>
      </c>
      <c r="AY25">
        <f t="shared" si="15"/>
        <v>0</v>
      </c>
      <c r="AZ25">
        <f t="shared" si="15"/>
        <v>0</v>
      </c>
      <c r="BB25">
        <f>VLOOKUP($O25,'Table 3 EV2020 Wind_2020'!$B$10:$K$36,10,FALSE)</f>
        <v>18.54</v>
      </c>
      <c r="BC25">
        <f>VLOOKUP($O25,'Table 3 EV2020 Wind_2021'!$B$10:$K$36,10,FALSE)</f>
        <v>-7.27</v>
      </c>
      <c r="BD25">
        <f>VLOOKUP($O25,'Table 3 DJ Wind 2030'!$B$10:$J$36,9,FALSE)</f>
        <v>150.03</v>
      </c>
      <c r="BE25">
        <f>VLOOKUP($O25,'Table 3 ID Wind 2033'!$B$10:$J$36,9,FALSE)</f>
        <v>50.61</v>
      </c>
      <c r="BF25">
        <f>VLOOKUP($O25,'Table 3 WW Wind 2035'!$B$10:$J$36,9,FALSE)</f>
        <v>50.61</v>
      </c>
      <c r="BG25">
        <f>VLOOKUP($O25,'Table 3 YK Wind 2035'!$B$10:$J$36,9,FALSE)</f>
        <v>50.61</v>
      </c>
      <c r="BH25">
        <f>VLOOKUP($O25,'Table 3 OR Wind 2035'!$B$10:$J$36,9,FALSE)</f>
        <v>50.61</v>
      </c>
      <c r="BI25">
        <f>VLOOKUP($O25,'Table 3 UT Wind 2036'!$B$10:$J$36,9,FALSE)</f>
        <v>50.61</v>
      </c>
      <c r="BJ25">
        <f>VLOOKUP($O25,'Table 3 YK Solar 2030'!$B$10:$J$36,9,FALSE)</f>
        <v>117.32</v>
      </c>
      <c r="BK25">
        <f>VLOOKUP($O25,'Table 3 YK Solar 2032'!$B$10:$J$36,9,FALSE)</f>
        <v>25.26</v>
      </c>
      <c r="BL25">
        <f>VLOOKUP($O25,'Table 3 YK Solar 2033'!$B$10:$J$36,9,FALSE)</f>
        <v>25.26</v>
      </c>
      <c r="BM25">
        <f>VLOOKUP($O25,'Table 3 UT Solar 2033 ST'!$B$10:$J$36,9,FALSE)</f>
        <v>26.55</v>
      </c>
      <c r="BN25">
        <f>VLOOKUP($O25,'Table 3 UT Solar 2035 ST'!$B$10:$J$36,9,FALSE)</f>
        <v>26.55</v>
      </c>
      <c r="BO25">
        <f>VLOOKUP($O25,'Table 3 UT Solar 2035 FT'!$B$10:$J$36,9,FALSE)</f>
        <v>25.22</v>
      </c>
      <c r="BP25">
        <f>VLOOKUP($O25,'Table 3 OR Solar 2030'!$B$10:$J$36,9,FALSE)</f>
        <v>120.42</v>
      </c>
      <c r="BQ25">
        <f>VLOOKUP($O25,'Table 3 OR Solar 2031'!$B$10:$J$36,9,FALSE)</f>
        <v>26.59</v>
      </c>
      <c r="BR25">
        <f>VLOOKUP($O25,'Table 3 OR Solar 2032'!$B$10:$J$36,9,FALSE)</f>
        <v>26.59</v>
      </c>
      <c r="BS25">
        <f>VLOOKUP($O25,'Table 3 OR Solar 2033'!$B$10:$J$36,9,FALSE)</f>
        <v>26.59</v>
      </c>
      <c r="BU25">
        <f>SUM(AI$13:AI25)*BB25/1000</f>
        <v>0</v>
      </c>
      <c r="BV25">
        <f>SUM(AJ$13:AJ25)*BC25/1000</f>
        <v>0</v>
      </c>
      <c r="BW25">
        <f>SUM(AK$13:AK25)*BD25/1000</f>
        <v>0</v>
      </c>
      <c r="BX25">
        <f>SUM(AL$13:AL25)*BE25/1000</f>
        <v>0</v>
      </c>
      <c r="BY25">
        <f>SUM(AM$13:AM25)*BF25/1000</f>
        <v>0</v>
      </c>
      <c r="BZ25">
        <f>SUM(AN$13:AN25)*BG25/1000</f>
        <v>0</v>
      </c>
      <c r="CA25">
        <f>SUM(AO$13:AO25)*BH25/1000</f>
        <v>0</v>
      </c>
      <c r="CB25">
        <f>SUM(AP$13:AP25)*BI25/1000</f>
        <v>0</v>
      </c>
      <c r="CC25">
        <f>SUM(AQ$13:AQ25)*BJ25/1000</f>
        <v>1.2244631611219448</v>
      </c>
      <c r="CD25">
        <f>SUM(AR$13:AR25)*BK25/1000</f>
        <v>0</v>
      </c>
      <c r="CE25">
        <f>SUM(AS$13:AS25)*BL25/1000</f>
        <v>0</v>
      </c>
      <c r="CF25">
        <f>SUM(AT$13:AT25)*BM25/1000</f>
        <v>0</v>
      </c>
      <c r="CG25">
        <f>SUM(AU$13:AU25)*BN25/1000</f>
        <v>0</v>
      </c>
      <c r="CH25">
        <f>SUM(AV$13:AV25)*BO25/1000</f>
        <v>0</v>
      </c>
      <c r="CI25">
        <f>SUM(AW$13:AW25)*BP25/1000</f>
        <v>0</v>
      </c>
      <c r="CJ25">
        <f>SUM(AX$13:AX25)*BQ25/1000</f>
        <v>0</v>
      </c>
      <c r="CK25">
        <f>SUM(AY$13:AY25)*BR25/1000</f>
        <v>0</v>
      </c>
      <c r="CL25">
        <f>SUM(AZ$13:AZ25)*BS25/1000</f>
        <v>0</v>
      </c>
      <c r="CM25">
        <f t="shared" si="22"/>
        <v>1.2244631611219448</v>
      </c>
      <c r="CO25">
        <f t="shared" si="17"/>
        <v>2030</v>
      </c>
      <c r="CP25" s="90">
        <f>IFERROR(VLOOKUP($CO25,'Table 3 TransCost D2 '!$B$10:$E$34,4,FALSE),0)</f>
        <v>59.56</v>
      </c>
      <c r="CQ25" s="194">
        <f t="shared" si="20"/>
        <v>0</v>
      </c>
    </row>
    <row r="26" spans="2:95">
      <c r="B26" s="15">
        <f t="shared" si="18"/>
        <v>2031</v>
      </c>
      <c r="C26" s="9">
        <f t="shared" si="4"/>
        <v>125.05555401093712</v>
      </c>
      <c r="D26" s="45"/>
      <c r="E26" s="9">
        <f t="shared" ca="1" si="19"/>
        <v>2.9289226761405946</v>
      </c>
      <c r="F26" s="37"/>
      <c r="G26" s="14">
        <f t="shared" ca="1" si="21"/>
        <v>51.984413607392177</v>
      </c>
      <c r="H26" s="36"/>
      <c r="I26" s="194"/>
      <c r="J26" s="194"/>
      <c r="M26" s="117"/>
      <c r="O26">
        <f t="shared" si="5"/>
        <v>2031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I26">
        <f t="shared" si="6"/>
        <v>0</v>
      </c>
      <c r="AJ26">
        <f t="shared" si="7"/>
        <v>0</v>
      </c>
      <c r="AK26">
        <f t="shared" si="8"/>
        <v>0</v>
      </c>
      <c r="AL26">
        <f t="shared" si="9"/>
        <v>0</v>
      </c>
      <c r="AM26">
        <f t="shared" si="10"/>
        <v>0</v>
      </c>
      <c r="AN26">
        <f t="shared" si="11"/>
        <v>0</v>
      </c>
      <c r="AO26">
        <f t="shared" si="12"/>
        <v>0</v>
      </c>
      <c r="AP26">
        <f t="shared" si="13"/>
        <v>0</v>
      </c>
      <c r="AQ26">
        <f t="shared" si="14"/>
        <v>0</v>
      </c>
      <c r="AR26">
        <f t="shared" si="15"/>
        <v>0</v>
      </c>
      <c r="AS26">
        <f t="shared" si="15"/>
        <v>0</v>
      </c>
      <c r="AT26">
        <f t="shared" si="15"/>
        <v>0</v>
      </c>
      <c r="AU26">
        <f t="shared" si="15"/>
        <v>0</v>
      </c>
      <c r="AV26">
        <f t="shared" si="15"/>
        <v>0</v>
      </c>
      <c r="AW26">
        <f t="shared" si="15"/>
        <v>0</v>
      </c>
      <c r="AX26">
        <f t="shared" si="15"/>
        <v>0</v>
      </c>
      <c r="AY26">
        <f t="shared" si="15"/>
        <v>0</v>
      </c>
      <c r="AZ26">
        <f t="shared" si="15"/>
        <v>0</v>
      </c>
      <c r="BB26">
        <f>VLOOKUP($O26,'Table 3 EV2020 Wind_2020'!$B$10:$K$36,10,FALSE)</f>
        <v>137.82</v>
      </c>
      <c r="BC26">
        <f>VLOOKUP($O26,'Table 3 EV2020 Wind_2021'!$B$10:$K$36,10,FALSE)</f>
        <v>135.24</v>
      </c>
      <c r="BD26">
        <f>VLOOKUP($O26,'Table 3 DJ Wind 2030'!$B$10:$J$36,9,FALSE)</f>
        <v>153.22999999999999</v>
      </c>
      <c r="BE26">
        <f>VLOOKUP($O26,'Table 3 ID Wind 2033'!$B$10:$J$36,9,FALSE)</f>
        <v>51.69</v>
      </c>
      <c r="BF26">
        <f>VLOOKUP($O26,'Table 3 WW Wind 2035'!$B$10:$J$36,9,FALSE)</f>
        <v>51.69</v>
      </c>
      <c r="BG26">
        <f>VLOOKUP($O26,'Table 3 YK Wind 2035'!$B$10:$J$36,9,FALSE)</f>
        <v>51.69</v>
      </c>
      <c r="BH26">
        <f>VLOOKUP($O26,'Table 3 OR Wind 2035'!$B$10:$J$36,9,FALSE)</f>
        <v>51.69</v>
      </c>
      <c r="BI26">
        <f>VLOOKUP($O26,'Table 3 UT Wind 2036'!$B$10:$J$36,9,FALSE)</f>
        <v>51.69</v>
      </c>
      <c r="BJ26">
        <f>VLOOKUP($O26,'Table 3 YK Solar 2030'!$B$10:$J$36,9,FALSE)</f>
        <v>119.82</v>
      </c>
      <c r="BK26">
        <f>VLOOKUP($O26,'Table 3 YK Solar 2032'!$B$10:$J$36,9,FALSE)</f>
        <v>25.8</v>
      </c>
      <c r="BL26">
        <f>VLOOKUP($O26,'Table 3 YK Solar 2033'!$B$10:$J$36,9,FALSE)</f>
        <v>25.8</v>
      </c>
      <c r="BM26">
        <f>VLOOKUP($O26,'Table 3 UT Solar 2033 ST'!$B$10:$J$36,9,FALSE)</f>
        <v>27.12</v>
      </c>
      <c r="BN26">
        <f>VLOOKUP($O26,'Table 3 UT Solar 2035 ST'!$B$10:$J$36,9,FALSE)</f>
        <v>27.12</v>
      </c>
      <c r="BO26">
        <f>VLOOKUP($O26,'Table 3 UT Solar 2035 FT'!$B$10:$J$36,9,FALSE)</f>
        <v>25.76</v>
      </c>
      <c r="BP26">
        <f>VLOOKUP($O26,'Table 3 OR Solar 2030'!$B$10:$J$36,9,FALSE)</f>
        <v>122.98</v>
      </c>
      <c r="BQ26">
        <f>VLOOKUP($O26,'Table 3 OR Solar 2031'!$B$10:$J$36,9,FALSE)</f>
        <v>120.45</v>
      </c>
      <c r="BR26">
        <f>VLOOKUP($O26,'Table 3 OR Solar 2032'!$B$10:$J$36,9,FALSE)</f>
        <v>27.16</v>
      </c>
      <c r="BS26">
        <f>VLOOKUP($O26,'Table 3 OR Solar 2033'!$B$10:$J$36,9,FALSE)</f>
        <v>27.16</v>
      </c>
      <c r="BU26">
        <f>SUM(AI$13:AI26)*BB26/1000</f>
        <v>0</v>
      </c>
      <c r="BV26">
        <f>SUM(AJ$13:AJ26)*BC26/1000</f>
        <v>0</v>
      </c>
      <c r="BW26">
        <f>SUM(AK$13:AK26)*BD26/1000</f>
        <v>0</v>
      </c>
      <c r="BX26">
        <f>SUM(AL$13:AL26)*BE26/1000</f>
        <v>0</v>
      </c>
      <c r="BY26">
        <f>SUM(AM$13:AM26)*BF26/1000</f>
        <v>0</v>
      </c>
      <c r="BZ26">
        <f>SUM(AN$13:AN26)*BG26/1000</f>
        <v>0</v>
      </c>
      <c r="CA26">
        <f>SUM(AO$13:AO26)*BH26/1000</f>
        <v>0</v>
      </c>
      <c r="CB26">
        <f>SUM(AP$13:AP26)*BI26/1000</f>
        <v>0</v>
      </c>
      <c r="CC26">
        <f>SUM(AQ$13:AQ26)*BJ26/1000</f>
        <v>1.2505555401093711</v>
      </c>
      <c r="CD26">
        <f>SUM(AR$13:AR26)*BK26/1000</f>
        <v>0</v>
      </c>
      <c r="CE26">
        <f>SUM(AS$13:AS26)*BL26/1000</f>
        <v>0</v>
      </c>
      <c r="CF26">
        <f>SUM(AT$13:AT26)*BM26/1000</f>
        <v>0</v>
      </c>
      <c r="CG26">
        <f>SUM(AU$13:AU26)*BN26/1000</f>
        <v>0</v>
      </c>
      <c r="CH26">
        <f>SUM(AV$13:AV26)*BO26/1000</f>
        <v>0</v>
      </c>
      <c r="CI26">
        <f>SUM(AW$13:AW26)*BP26/1000</f>
        <v>0</v>
      </c>
      <c r="CJ26">
        <f>SUM(AX$13:AX26)*BQ26/1000</f>
        <v>0</v>
      </c>
      <c r="CK26">
        <f>SUM(AY$13:AY26)*BR26/1000</f>
        <v>0</v>
      </c>
      <c r="CL26">
        <f>SUM(AZ$13:AZ26)*BS26/1000</f>
        <v>0</v>
      </c>
      <c r="CM26">
        <f t="shared" si="22"/>
        <v>1.2505555401093711</v>
      </c>
      <c r="CO26">
        <f t="shared" si="17"/>
        <v>2031</v>
      </c>
      <c r="CP26" s="90">
        <f>IFERROR(VLOOKUP($CO26,'Table 3 TransCost D2 '!$B$10:$E$34,4,FALSE),0)</f>
        <v>60.830000000000005</v>
      </c>
      <c r="CQ26" s="194">
        <f t="shared" si="20"/>
        <v>0</v>
      </c>
    </row>
    <row r="27" spans="2:95">
      <c r="B27" s="15">
        <f t="shared" si="18"/>
        <v>2032</v>
      </c>
      <c r="C27" s="9">
        <f t="shared" si="4"/>
        <v>127.67522886127475</v>
      </c>
      <c r="D27" s="45"/>
      <c r="E27" s="9">
        <f t="shared" ca="1" si="19"/>
        <v>3.0369550297427437</v>
      </c>
      <c r="F27" s="37"/>
      <c r="G27" s="14">
        <f t="shared" ca="1" si="21"/>
        <v>53.274531560518312</v>
      </c>
      <c r="H27" s="36"/>
      <c r="I27" s="194"/>
      <c r="J27" s="194"/>
      <c r="M27" s="117"/>
      <c r="O27">
        <f t="shared" si="5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I27">
        <f t="shared" si="6"/>
        <v>0</v>
      </c>
      <c r="AJ27">
        <f t="shared" si="7"/>
        <v>0</v>
      </c>
      <c r="AK27">
        <f t="shared" si="8"/>
        <v>0</v>
      </c>
      <c r="AL27">
        <f t="shared" si="9"/>
        <v>0</v>
      </c>
      <c r="AM27">
        <f t="shared" si="10"/>
        <v>0</v>
      </c>
      <c r="AN27">
        <f t="shared" si="11"/>
        <v>0</v>
      </c>
      <c r="AO27">
        <f t="shared" si="12"/>
        <v>0</v>
      </c>
      <c r="AP27">
        <f t="shared" si="13"/>
        <v>0</v>
      </c>
      <c r="AQ27">
        <f t="shared" si="14"/>
        <v>0</v>
      </c>
      <c r="AR27">
        <f t="shared" si="15"/>
        <v>0</v>
      </c>
      <c r="AS27">
        <f t="shared" si="15"/>
        <v>0</v>
      </c>
      <c r="AT27">
        <f t="shared" si="15"/>
        <v>0</v>
      </c>
      <c r="AU27">
        <f t="shared" si="15"/>
        <v>0</v>
      </c>
      <c r="AV27">
        <f t="shared" si="15"/>
        <v>0</v>
      </c>
      <c r="AW27">
        <f t="shared" si="15"/>
        <v>0</v>
      </c>
      <c r="AX27">
        <f t="shared" si="15"/>
        <v>0</v>
      </c>
      <c r="AY27">
        <f t="shared" si="15"/>
        <v>0</v>
      </c>
      <c r="AZ27">
        <f t="shared" si="15"/>
        <v>0</v>
      </c>
      <c r="BB27">
        <f>VLOOKUP($O27,'Table 3 EV2020 Wind_2020'!$B$10:$K$36,10,FALSE)</f>
        <v>140.69</v>
      </c>
      <c r="BC27">
        <f>VLOOKUP($O27,'Table 3 EV2020 Wind_2021'!$B$10:$K$36,10,FALSE)</f>
        <v>138.05000000000001</v>
      </c>
      <c r="BD27">
        <f>VLOOKUP($O27,'Table 3 DJ Wind 2030'!$B$10:$J$36,9,FALSE)</f>
        <v>156.44</v>
      </c>
      <c r="BE27">
        <f>VLOOKUP($O27,'Table 3 ID Wind 2033'!$B$10:$J$36,9,FALSE)</f>
        <v>52.77</v>
      </c>
      <c r="BF27">
        <f>VLOOKUP($O27,'Table 3 WW Wind 2035'!$B$10:$J$36,9,FALSE)</f>
        <v>52.77</v>
      </c>
      <c r="BG27">
        <f>VLOOKUP($O27,'Table 3 YK Wind 2035'!$B$10:$J$36,9,FALSE)</f>
        <v>52.77</v>
      </c>
      <c r="BH27">
        <f>VLOOKUP($O27,'Table 3 OR Wind 2035'!$B$10:$J$36,9,FALSE)</f>
        <v>52.77</v>
      </c>
      <c r="BI27">
        <f>VLOOKUP($O27,'Table 3 UT Wind 2036'!$B$10:$J$36,9,FALSE)</f>
        <v>52.77</v>
      </c>
      <c r="BJ27">
        <f>VLOOKUP($O27,'Table 3 YK Solar 2030'!$B$10:$J$36,9,FALSE)</f>
        <v>122.33</v>
      </c>
      <c r="BK27">
        <f>VLOOKUP($O27,'Table 3 YK Solar 2032'!$B$10:$J$36,9,FALSE)</f>
        <v>117.35</v>
      </c>
      <c r="BL27">
        <f>VLOOKUP($O27,'Table 3 YK Solar 2033'!$B$10:$J$36,9,FALSE)</f>
        <v>26.34</v>
      </c>
      <c r="BM27">
        <f>VLOOKUP($O27,'Table 3 UT Solar 2033 ST'!$B$10:$J$36,9,FALSE)</f>
        <v>27.69</v>
      </c>
      <c r="BN27">
        <f>VLOOKUP($O27,'Table 3 UT Solar 2035 ST'!$B$10:$J$36,9,FALSE)</f>
        <v>27.69</v>
      </c>
      <c r="BO27">
        <f>VLOOKUP($O27,'Table 3 UT Solar 2035 FT'!$B$10:$J$36,9,FALSE)</f>
        <v>26.3</v>
      </c>
      <c r="BP27">
        <f>VLOOKUP($O27,'Table 3 OR Solar 2030'!$B$10:$J$36,9,FALSE)</f>
        <v>125.56</v>
      </c>
      <c r="BQ27">
        <f>VLOOKUP($O27,'Table 3 OR Solar 2031'!$B$10:$J$36,9,FALSE)</f>
        <v>122.97</v>
      </c>
      <c r="BR27">
        <f>VLOOKUP($O27,'Table 3 OR Solar 2032'!$B$10:$J$36,9,FALSE)</f>
        <v>120.49</v>
      </c>
      <c r="BS27">
        <f>VLOOKUP($O27,'Table 3 OR Solar 2033'!$B$10:$J$36,9,FALSE)</f>
        <v>27.73</v>
      </c>
      <c r="BU27">
        <f>SUM(AI$13:AI27)*BB27/1000</f>
        <v>0</v>
      </c>
      <c r="BV27">
        <f>SUM(AJ$13:AJ27)*BC27/1000</f>
        <v>0</v>
      </c>
      <c r="BW27">
        <f>SUM(AK$13:AK27)*BD27/1000</f>
        <v>0</v>
      </c>
      <c r="BX27">
        <f>SUM(AL$13:AL27)*BE27/1000</f>
        <v>0</v>
      </c>
      <c r="BY27">
        <f>SUM(AM$13:AM27)*BF27/1000</f>
        <v>0</v>
      </c>
      <c r="BZ27">
        <f>SUM(AN$13:AN27)*BG27/1000</f>
        <v>0</v>
      </c>
      <c r="CA27">
        <f>SUM(AO$13:AO27)*BH27/1000</f>
        <v>0</v>
      </c>
      <c r="CB27">
        <f>SUM(AP$13:AP27)*BI27/1000</f>
        <v>0</v>
      </c>
      <c r="CC27">
        <f>SUM(AQ$13:AQ27)*BJ27/1000</f>
        <v>1.2767522886127474</v>
      </c>
      <c r="CD27">
        <f>SUM(AR$13:AR27)*BK27/1000</f>
        <v>0</v>
      </c>
      <c r="CE27">
        <f>SUM(AS$13:AS27)*BL27/1000</f>
        <v>0</v>
      </c>
      <c r="CF27">
        <f>SUM(AT$13:AT27)*BM27/1000</f>
        <v>0</v>
      </c>
      <c r="CG27">
        <f>SUM(AU$13:AU27)*BN27/1000</f>
        <v>0</v>
      </c>
      <c r="CH27">
        <f>SUM(AV$13:AV27)*BO27/1000</f>
        <v>0</v>
      </c>
      <c r="CI27">
        <f>SUM(AW$13:AW27)*BP27/1000</f>
        <v>0</v>
      </c>
      <c r="CJ27">
        <f>SUM(AX$13:AX27)*BQ27/1000</f>
        <v>0</v>
      </c>
      <c r="CK27">
        <f>SUM(AY$13:AY27)*BR27/1000</f>
        <v>0</v>
      </c>
      <c r="CL27">
        <f>SUM(AZ$13:AZ27)*BS27/1000</f>
        <v>0</v>
      </c>
      <c r="CM27">
        <f t="shared" si="22"/>
        <v>1.2767522886127474</v>
      </c>
      <c r="CO27">
        <f t="shared" si="17"/>
        <v>2032</v>
      </c>
      <c r="CP27" s="90">
        <f>IFERROR(VLOOKUP($CO27,'Table 3 TransCost D2 '!$B$10:$E$34,4,FALSE),0)</f>
        <v>62.1</v>
      </c>
      <c r="CQ27" s="194">
        <f t="shared" si="20"/>
        <v>0</v>
      </c>
    </row>
    <row r="28" spans="2:95">
      <c r="B28" s="15">
        <f t="shared" si="18"/>
        <v>2033</v>
      </c>
      <c r="C28" s="9">
        <f t="shared" si="4"/>
        <v>130.33665151799224</v>
      </c>
      <c r="D28" s="45"/>
      <c r="E28" s="9">
        <f t="shared" ca="1" si="19"/>
        <v>-1.7046266906414314</v>
      </c>
      <c r="F28" s="37"/>
      <c r="G28" s="14">
        <f t="shared" ca="1" si="21"/>
        <v>49.937596399743725</v>
      </c>
      <c r="H28" s="36"/>
      <c r="I28" s="194"/>
      <c r="J28" s="194"/>
      <c r="M28" s="117"/>
      <c r="O28">
        <f t="shared" si="5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I28">
        <f t="shared" si="6"/>
        <v>0</v>
      </c>
      <c r="AJ28">
        <f t="shared" si="7"/>
        <v>0</v>
      </c>
      <c r="AK28">
        <f t="shared" si="8"/>
        <v>0</v>
      </c>
      <c r="AL28">
        <f t="shared" si="9"/>
        <v>0</v>
      </c>
      <c r="AM28">
        <f t="shared" si="10"/>
        <v>0</v>
      </c>
      <c r="AN28">
        <f t="shared" si="11"/>
        <v>0</v>
      </c>
      <c r="AO28">
        <f t="shared" si="12"/>
        <v>0</v>
      </c>
      <c r="AP28">
        <f t="shared" si="13"/>
        <v>0</v>
      </c>
      <c r="AQ28">
        <f t="shared" si="14"/>
        <v>0</v>
      </c>
      <c r="AR28">
        <f t="shared" si="15"/>
        <v>0</v>
      </c>
      <c r="AS28">
        <f t="shared" si="15"/>
        <v>0</v>
      </c>
      <c r="AT28">
        <f t="shared" si="15"/>
        <v>0</v>
      </c>
      <c r="AU28">
        <f t="shared" si="15"/>
        <v>0</v>
      </c>
      <c r="AV28">
        <f t="shared" si="15"/>
        <v>0</v>
      </c>
      <c r="AW28">
        <f t="shared" si="15"/>
        <v>0</v>
      </c>
      <c r="AX28">
        <f t="shared" si="15"/>
        <v>0</v>
      </c>
      <c r="AY28">
        <f t="shared" si="15"/>
        <v>0</v>
      </c>
      <c r="AZ28">
        <f t="shared" si="15"/>
        <v>0</v>
      </c>
      <c r="BB28">
        <f>VLOOKUP($O28,'Table 3 EV2020 Wind_2020'!$B$10:$K$36,10,FALSE)</f>
        <v>143.6</v>
      </c>
      <c r="BC28">
        <f>VLOOKUP($O28,'Table 3 EV2020 Wind_2021'!$B$10:$K$36,10,FALSE)</f>
        <v>140.91</v>
      </c>
      <c r="BD28">
        <f>VLOOKUP($O28,'Table 3 DJ Wind 2030'!$B$10:$J$36,9,FALSE)</f>
        <v>159.69999999999999</v>
      </c>
      <c r="BE28">
        <f>VLOOKUP($O28,'Table 3 ID Wind 2033'!$B$10:$J$36,9,FALSE)</f>
        <v>154.78</v>
      </c>
      <c r="BF28">
        <f>VLOOKUP($O28,'Table 3 WW Wind 2035'!$B$10:$J$36,9,FALSE)</f>
        <v>53.87</v>
      </c>
      <c r="BG28">
        <f>VLOOKUP($O28,'Table 3 YK Wind 2035'!$B$10:$J$36,9,FALSE)</f>
        <v>53.87</v>
      </c>
      <c r="BH28">
        <f>VLOOKUP($O28,'Table 3 OR Wind 2035'!$B$10:$J$36,9,FALSE)</f>
        <v>53.87</v>
      </c>
      <c r="BI28">
        <f>VLOOKUP($O28,'Table 3 UT Wind 2036'!$B$10:$J$36,9,FALSE)</f>
        <v>53.87</v>
      </c>
      <c r="BJ28">
        <f>VLOOKUP($O28,'Table 3 YK Solar 2030'!$B$10:$J$36,9,FALSE)</f>
        <v>124.88</v>
      </c>
      <c r="BK28">
        <f>VLOOKUP($O28,'Table 3 YK Solar 2032'!$B$10:$J$36,9,FALSE)</f>
        <v>119.79</v>
      </c>
      <c r="BL28">
        <f>VLOOKUP($O28,'Table 3 YK Solar 2033'!$B$10:$J$36,9,FALSE)</f>
        <v>117.38</v>
      </c>
      <c r="BM28">
        <f>VLOOKUP($O28,'Table 3 UT Solar 2033 ST'!$B$10:$J$36,9,FALSE)</f>
        <v>118.27</v>
      </c>
      <c r="BN28">
        <f>VLOOKUP($O28,'Table 3 UT Solar 2035 ST'!$B$10:$J$36,9,FALSE)</f>
        <v>28.27</v>
      </c>
      <c r="BO28">
        <f>VLOOKUP($O28,'Table 3 UT Solar 2035 FT'!$B$10:$J$36,9,FALSE)</f>
        <v>26.85</v>
      </c>
      <c r="BP28">
        <f>VLOOKUP($O28,'Table 3 OR Solar 2030'!$B$10:$J$36,9,FALSE)</f>
        <v>128.18</v>
      </c>
      <c r="BQ28">
        <f>VLOOKUP($O28,'Table 3 OR Solar 2031'!$B$10:$J$36,9,FALSE)</f>
        <v>125.53</v>
      </c>
      <c r="BR28">
        <f>VLOOKUP($O28,'Table 3 OR Solar 2032'!$B$10:$J$36,9,FALSE)</f>
        <v>123</v>
      </c>
      <c r="BS28">
        <f>VLOOKUP($O28,'Table 3 OR Solar 2033'!$B$10:$J$36,9,FALSE)</f>
        <v>120.54</v>
      </c>
      <c r="BU28">
        <f>SUM(AI$13:AI28)*BB28/1000</f>
        <v>0</v>
      </c>
      <c r="BV28">
        <f>SUM(AJ$13:AJ28)*BC28/1000</f>
        <v>0</v>
      </c>
      <c r="BW28">
        <f>SUM(AK$13:AK28)*BD28/1000</f>
        <v>0</v>
      </c>
      <c r="BX28">
        <f>SUM(AL$13:AL28)*BE28/1000</f>
        <v>0</v>
      </c>
      <c r="BY28">
        <f>SUM(AM$13:AM28)*BF28/1000</f>
        <v>0</v>
      </c>
      <c r="BZ28">
        <f>SUM(AN$13:AN28)*BG28/1000</f>
        <v>0</v>
      </c>
      <c r="CA28">
        <f>SUM(AO$13:AO28)*BH28/1000</f>
        <v>0</v>
      </c>
      <c r="CB28">
        <f>SUM(AP$13:AP28)*BI28/1000</f>
        <v>0</v>
      </c>
      <c r="CC28">
        <f>SUM(AQ$13:AQ28)*BJ28/1000</f>
        <v>1.3033665151799223</v>
      </c>
      <c r="CD28">
        <f>SUM(AR$13:AR28)*BK28/1000</f>
        <v>0</v>
      </c>
      <c r="CE28">
        <f>SUM(AS$13:AS28)*BL28/1000</f>
        <v>0</v>
      </c>
      <c r="CF28">
        <f>SUM(AT$13:AT28)*BM28/1000</f>
        <v>0</v>
      </c>
      <c r="CG28">
        <f>SUM(AU$13:AU28)*BN28/1000</f>
        <v>0</v>
      </c>
      <c r="CH28">
        <f>SUM(AV$13:AV28)*BO28/1000</f>
        <v>0</v>
      </c>
      <c r="CI28">
        <f>SUM(AW$13:AW28)*BP28/1000</f>
        <v>0</v>
      </c>
      <c r="CJ28">
        <f>SUM(AX$13:AX28)*BQ28/1000</f>
        <v>0</v>
      </c>
      <c r="CK28">
        <f>SUM(AY$13:AY28)*BR28/1000</f>
        <v>0</v>
      </c>
      <c r="CL28">
        <f>SUM(AZ$13:AZ28)*BS28/1000</f>
        <v>0</v>
      </c>
      <c r="CM28">
        <f t="shared" si="22"/>
        <v>1.3033665151799223</v>
      </c>
      <c r="CO28">
        <f t="shared" si="17"/>
        <v>2033</v>
      </c>
      <c r="CP28" s="90">
        <f>IFERROR(VLOOKUP($CO28,'Table 3 TransCost D2 '!$B$10:$E$34,4,FALSE),0)</f>
        <v>63.390000000000008</v>
      </c>
      <c r="CQ28" s="194">
        <f t="shared" si="20"/>
        <v>0</v>
      </c>
    </row>
    <row r="29" spans="2:95">
      <c r="B29" s="15">
        <f t="shared" si="18"/>
        <v>2034</v>
      </c>
      <c r="C29" s="9">
        <f t="shared" si="4"/>
        <v>133.02938502949462</v>
      </c>
      <c r="D29" s="45"/>
      <c r="E29" s="9">
        <f t="shared" ca="1" si="19"/>
        <v>-1.1011347309485116</v>
      </c>
      <c r="F29" s="37"/>
      <c r="G29" s="14">
        <f t="shared" ca="1" si="21"/>
        <v>51.87295631876389</v>
      </c>
      <c r="H29" s="36"/>
      <c r="I29" s="194"/>
      <c r="J29" s="194"/>
      <c r="M29" s="117"/>
      <c r="O29">
        <f t="shared" si="5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I29">
        <f t="shared" si="6"/>
        <v>0</v>
      </c>
      <c r="AJ29">
        <f t="shared" si="7"/>
        <v>0</v>
      </c>
      <c r="AK29">
        <f t="shared" si="8"/>
        <v>0</v>
      </c>
      <c r="AL29">
        <f t="shared" si="9"/>
        <v>0</v>
      </c>
      <c r="AM29">
        <f t="shared" si="10"/>
        <v>0</v>
      </c>
      <c r="AN29">
        <f t="shared" si="11"/>
        <v>0</v>
      </c>
      <c r="AO29">
        <f t="shared" si="12"/>
        <v>0</v>
      </c>
      <c r="AP29">
        <f t="shared" si="13"/>
        <v>0</v>
      </c>
      <c r="AQ29">
        <f t="shared" si="14"/>
        <v>0</v>
      </c>
      <c r="AR29">
        <f t="shared" ref="AR29:AZ33" si="23">Y29/Y$5</f>
        <v>0</v>
      </c>
      <c r="AS29">
        <f t="shared" si="23"/>
        <v>0</v>
      </c>
      <c r="AT29">
        <f t="shared" si="23"/>
        <v>0</v>
      </c>
      <c r="AU29">
        <f t="shared" si="23"/>
        <v>0</v>
      </c>
      <c r="AV29">
        <f t="shared" si="23"/>
        <v>0</v>
      </c>
      <c r="AW29">
        <f t="shared" si="23"/>
        <v>0</v>
      </c>
      <c r="AX29">
        <f t="shared" si="23"/>
        <v>0</v>
      </c>
      <c r="AY29">
        <f t="shared" si="23"/>
        <v>0</v>
      </c>
      <c r="AZ29">
        <f t="shared" si="23"/>
        <v>0</v>
      </c>
      <c r="BB29">
        <f>VLOOKUP($O29,'Table 3 EV2020 Wind_2020'!$B$10:$K$36,10,FALSE)</f>
        <v>146.54</v>
      </c>
      <c r="BC29">
        <f>VLOOKUP($O29,'Table 3 EV2020 Wind_2021'!$B$10:$K$36,10,FALSE)</f>
        <v>143.79</v>
      </c>
      <c r="BD29">
        <f>VLOOKUP($O29,'Table 3 DJ Wind 2030'!$B$10:$J$36,9,FALSE)</f>
        <v>163</v>
      </c>
      <c r="BE29">
        <f>VLOOKUP($O29,'Table 3 ID Wind 2033'!$B$10:$J$36,9,FALSE)</f>
        <v>157.97</v>
      </c>
      <c r="BF29">
        <f>VLOOKUP($O29,'Table 3 WW Wind 2035'!$B$10:$J$36,9,FALSE)</f>
        <v>54.98</v>
      </c>
      <c r="BG29">
        <f>VLOOKUP($O29,'Table 3 YK Wind 2035'!$B$10:$J$36,9,FALSE)</f>
        <v>54.98</v>
      </c>
      <c r="BH29">
        <f>VLOOKUP($O29,'Table 3 OR Wind 2035'!$B$10:$J$36,9,FALSE)</f>
        <v>54.98</v>
      </c>
      <c r="BI29">
        <f>VLOOKUP($O29,'Table 3 UT Wind 2036'!$B$10:$J$36,9,FALSE)</f>
        <v>54.98</v>
      </c>
      <c r="BJ29">
        <f>VLOOKUP($O29,'Table 3 YK Solar 2030'!$B$10:$J$36,9,FALSE)</f>
        <v>127.46</v>
      </c>
      <c r="BK29">
        <f>VLOOKUP($O29,'Table 3 YK Solar 2032'!$B$10:$J$36,9,FALSE)</f>
        <v>122.27</v>
      </c>
      <c r="BL29">
        <f>VLOOKUP($O29,'Table 3 YK Solar 2033'!$B$10:$J$36,9,FALSE)</f>
        <v>119.81</v>
      </c>
      <c r="BM29">
        <f>VLOOKUP($O29,'Table 3 UT Solar 2033 ST'!$B$10:$J$36,9,FALSE)</f>
        <v>120.71</v>
      </c>
      <c r="BN29">
        <f>VLOOKUP($O29,'Table 3 UT Solar 2035 ST'!$B$10:$J$36,9,FALSE)</f>
        <v>28.85</v>
      </c>
      <c r="BO29">
        <f>VLOOKUP($O29,'Table 3 UT Solar 2035 FT'!$B$10:$J$36,9,FALSE)</f>
        <v>27.4</v>
      </c>
      <c r="BP29">
        <f>VLOOKUP($O29,'Table 3 OR Solar 2030'!$B$10:$J$36,9,FALSE)</f>
        <v>130.82</v>
      </c>
      <c r="BQ29">
        <f>VLOOKUP($O29,'Table 3 OR Solar 2031'!$B$10:$J$36,9,FALSE)</f>
        <v>128.12</v>
      </c>
      <c r="BR29">
        <f>VLOOKUP($O29,'Table 3 OR Solar 2032'!$B$10:$J$36,9,FALSE)</f>
        <v>125.54</v>
      </c>
      <c r="BS29">
        <f>VLOOKUP($O29,'Table 3 OR Solar 2033'!$B$10:$J$36,9,FALSE)</f>
        <v>123.03</v>
      </c>
      <c r="BU29">
        <f>SUM(AI$13:AI29)*BB29/1000</f>
        <v>0</v>
      </c>
      <c r="BV29">
        <f>SUM(AJ$13:AJ29)*BC29/1000</f>
        <v>0</v>
      </c>
      <c r="BW29">
        <f>SUM(AK$13:AK29)*BD29/1000</f>
        <v>0</v>
      </c>
      <c r="BX29">
        <f>SUM(AL$13:AL29)*BE29/1000</f>
        <v>0</v>
      </c>
      <c r="BY29">
        <f>SUM(AM$13:AM29)*BF29/1000</f>
        <v>0</v>
      </c>
      <c r="BZ29">
        <f>SUM(AN$13:AN29)*BG29/1000</f>
        <v>0</v>
      </c>
      <c r="CA29">
        <f>SUM(AO$13:AO29)*BH29/1000</f>
        <v>0</v>
      </c>
      <c r="CB29">
        <f>SUM(AP$13:AP29)*BI29/1000</f>
        <v>0</v>
      </c>
      <c r="CC29">
        <f>SUM(AQ$13:AQ29)*BJ29/1000</f>
        <v>1.3302938502949462</v>
      </c>
      <c r="CD29">
        <f>SUM(AR$13:AR29)*BK29/1000</f>
        <v>0</v>
      </c>
      <c r="CE29">
        <f>SUM(AS$13:AS29)*BL29/1000</f>
        <v>0</v>
      </c>
      <c r="CF29">
        <f>SUM(AT$13:AT29)*BM29/1000</f>
        <v>0</v>
      </c>
      <c r="CG29">
        <f>SUM(AU$13:AU29)*BN29/1000</f>
        <v>0</v>
      </c>
      <c r="CH29">
        <f>SUM(AV$13:AV29)*BO29/1000</f>
        <v>0</v>
      </c>
      <c r="CI29">
        <f>SUM(AW$13:AW29)*BP29/1000</f>
        <v>0</v>
      </c>
      <c r="CJ29">
        <f>SUM(AX$13:AX29)*BQ29/1000</f>
        <v>0</v>
      </c>
      <c r="CK29">
        <f>SUM(AY$13:AY29)*BR29/1000</f>
        <v>0</v>
      </c>
      <c r="CL29">
        <f>SUM(AZ$13:AZ29)*BS29/1000</f>
        <v>0</v>
      </c>
      <c r="CM29">
        <f t="shared" si="22"/>
        <v>1.3302938502949462</v>
      </c>
      <c r="CO29">
        <f t="shared" si="17"/>
        <v>2034</v>
      </c>
      <c r="CP29" s="90">
        <f>IFERROR(VLOOKUP($CO29,'Table 3 TransCost D2 '!$B$10:$E$34,4,FALSE),0)</f>
        <v>64.7</v>
      </c>
      <c r="CQ29" s="194">
        <f t="shared" si="20"/>
        <v>0</v>
      </c>
    </row>
    <row r="30" spans="2:95">
      <c r="B30" s="15">
        <f t="shared" si="18"/>
        <v>2035</v>
      </c>
      <c r="C30" s="9">
        <f t="shared" si="4"/>
        <v>135.75342939578192</v>
      </c>
      <c r="D30" s="45"/>
      <c r="E30" s="9">
        <f t="shared" ca="1" si="19"/>
        <v>1.1167723587868366</v>
      </c>
      <c r="F30" s="37"/>
      <c r="G30" s="14">
        <f t="shared" ca="1" si="21"/>
        <v>55.447247866219435</v>
      </c>
      <c r="H30" s="36"/>
      <c r="I30" s="194"/>
      <c r="J30" s="194"/>
      <c r="M30" s="117"/>
      <c r="O30">
        <f t="shared" si="5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I30">
        <f t="shared" si="6"/>
        <v>0</v>
      </c>
      <c r="AJ30">
        <f t="shared" si="7"/>
        <v>0</v>
      </c>
      <c r="AK30">
        <f t="shared" si="8"/>
        <v>0</v>
      </c>
      <c r="AL30">
        <f t="shared" si="9"/>
        <v>0</v>
      </c>
      <c r="AM30">
        <f t="shared" si="10"/>
        <v>0</v>
      </c>
      <c r="AN30">
        <f t="shared" si="11"/>
        <v>0</v>
      </c>
      <c r="AO30">
        <f t="shared" si="12"/>
        <v>0</v>
      </c>
      <c r="AP30">
        <f t="shared" si="13"/>
        <v>0</v>
      </c>
      <c r="AQ30">
        <f t="shared" si="14"/>
        <v>0</v>
      </c>
      <c r="AR30">
        <f t="shared" si="23"/>
        <v>0</v>
      </c>
      <c r="AS30">
        <f t="shared" si="23"/>
        <v>0</v>
      </c>
      <c r="AT30">
        <f t="shared" si="23"/>
        <v>0</v>
      </c>
      <c r="AU30">
        <f t="shared" si="23"/>
        <v>0</v>
      </c>
      <c r="AV30">
        <f t="shared" si="23"/>
        <v>0</v>
      </c>
      <c r="AW30">
        <f t="shared" si="23"/>
        <v>0</v>
      </c>
      <c r="AX30">
        <f t="shared" si="23"/>
        <v>0</v>
      </c>
      <c r="AY30">
        <f t="shared" si="23"/>
        <v>0</v>
      </c>
      <c r="AZ30">
        <f t="shared" si="23"/>
        <v>0</v>
      </c>
      <c r="BB30">
        <f>VLOOKUP($O30,'Table 3 EV2020 Wind_2020'!$B$10:$K$36,10,FALSE)</f>
        <v>149.52000000000001</v>
      </c>
      <c r="BC30">
        <f>VLOOKUP($O30,'Table 3 EV2020 Wind_2021'!$B$10:$K$36,10,FALSE)</f>
        <v>146.71</v>
      </c>
      <c r="BD30">
        <f>VLOOKUP($O30,'Table 3 DJ Wind 2030'!$B$10:$J$36,9,FALSE)</f>
        <v>166.35</v>
      </c>
      <c r="BE30">
        <f>VLOOKUP($O30,'Table 3 ID Wind 2033'!$B$10:$J$36,9,FALSE)</f>
        <v>161.22</v>
      </c>
      <c r="BF30">
        <f>VLOOKUP($O30,'Table 3 WW Wind 2035'!$B$10:$J$36,9,FALSE)</f>
        <v>156.83000000000001</v>
      </c>
      <c r="BG30">
        <f>VLOOKUP($O30,'Table 3 YK Wind 2035'!$B$10:$J$36,9,FALSE)</f>
        <v>156.83000000000001</v>
      </c>
      <c r="BH30">
        <f>VLOOKUP($O30,'Table 3 OR Wind 2035'!$B$10:$J$36,9,FALSE)</f>
        <v>155.38999999999999</v>
      </c>
      <c r="BI30">
        <f>VLOOKUP($O30,'Table 3 UT Wind 2036'!$B$10:$J$36,9,FALSE)</f>
        <v>56.11</v>
      </c>
      <c r="BJ30">
        <f>VLOOKUP($O30,'Table 3 YK Solar 2030'!$B$10:$J$36,9,FALSE)</f>
        <v>130.07</v>
      </c>
      <c r="BK30">
        <f>VLOOKUP($O30,'Table 3 YK Solar 2032'!$B$10:$J$36,9,FALSE)</f>
        <v>124.78</v>
      </c>
      <c r="BL30">
        <f>VLOOKUP($O30,'Table 3 YK Solar 2033'!$B$10:$J$36,9,FALSE)</f>
        <v>122.27</v>
      </c>
      <c r="BM30">
        <f>VLOOKUP($O30,'Table 3 UT Solar 2033 ST'!$B$10:$J$36,9,FALSE)</f>
        <v>123.19</v>
      </c>
      <c r="BN30">
        <f>VLOOKUP($O30,'Table 3 UT Solar 2035 ST'!$B$10:$J$36,9,FALSE)</f>
        <v>118.42</v>
      </c>
      <c r="BO30">
        <f>VLOOKUP($O30,'Table 3 UT Solar 2035 FT'!$B$10:$J$36,9,FALSE)</f>
        <v>115.12</v>
      </c>
      <c r="BP30">
        <f>VLOOKUP($O30,'Table 3 OR Solar 2030'!$B$10:$J$36,9,FALSE)</f>
        <v>133.5</v>
      </c>
      <c r="BQ30">
        <f>VLOOKUP($O30,'Table 3 OR Solar 2031'!$B$10:$J$36,9,FALSE)</f>
        <v>130.75</v>
      </c>
      <c r="BR30">
        <f>VLOOKUP($O30,'Table 3 OR Solar 2032'!$B$10:$J$36,9,FALSE)</f>
        <v>128.12</v>
      </c>
      <c r="BS30">
        <f>VLOOKUP($O30,'Table 3 OR Solar 2033'!$B$10:$J$36,9,FALSE)</f>
        <v>125.55</v>
      </c>
      <c r="BU30">
        <f>SUM(AI$13:AI30)*BB30/1000</f>
        <v>0</v>
      </c>
      <c r="BV30">
        <f>SUM(AJ$13:AJ30)*BC30/1000</f>
        <v>0</v>
      </c>
      <c r="BW30">
        <f>SUM(AK$13:AK30)*BD30/1000</f>
        <v>0</v>
      </c>
      <c r="BX30">
        <f>SUM(AL$13:AL30)*BE30/1000</f>
        <v>0</v>
      </c>
      <c r="BY30">
        <f>SUM(AM$13:AM30)*BF30/1000</f>
        <v>0</v>
      </c>
      <c r="BZ30">
        <f>SUM(AN$13:AN30)*BG30/1000</f>
        <v>0</v>
      </c>
      <c r="CA30">
        <f>SUM(AO$13:AO30)*BH30/1000</f>
        <v>0</v>
      </c>
      <c r="CB30">
        <f>SUM(AP$13:AP30)*BI30/1000</f>
        <v>0</v>
      </c>
      <c r="CC30">
        <f>SUM(AQ$13:AQ30)*BJ30/1000</f>
        <v>1.3575342939578192</v>
      </c>
      <c r="CD30">
        <f>SUM(AR$13:AR30)*BK30/1000</f>
        <v>0</v>
      </c>
      <c r="CE30">
        <f>SUM(AS$13:AS30)*BL30/1000</f>
        <v>0</v>
      </c>
      <c r="CF30">
        <f>SUM(AT$13:AT30)*BM30/1000</f>
        <v>0</v>
      </c>
      <c r="CG30">
        <f>SUM(AU$13:AU30)*BN30/1000</f>
        <v>0</v>
      </c>
      <c r="CH30">
        <f>SUM(AV$13:AV30)*BO30/1000</f>
        <v>0</v>
      </c>
      <c r="CI30">
        <f>SUM(AW$13:AW30)*BP30/1000</f>
        <v>0</v>
      </c>
      <c r="CJ30">
        <f>SUM(AX$13:AX30)*BQ30/1000</f>
        <v>0</v>
      </c>
      <c r="CK30">
        <f>SUM(AY$13:AY30)*BR30/1000</f>
        <v>0</v>
      </c>
      <c r="CL30">
        <f>SUM(AZ$13:AZ30)*BS30/1000</f>
        <v>0</v>
      </c>
      <c r="CM30">
        <f t="shared" si="22"/>
        <v>1.3575342939578192</v>
      </c>
      <c r="CO30">
        <f t="shared" si="17"/>
        <v>2035</v>
      </c>
      <c r="CP30" s="90">
        <f>IFERROR(VLOOKUP($CO30,'Table 3 TransCost D2 '!$B$10:$E$34,4,FALSE),0)</f>
        <v>66.03</v>
      </c>
      <c r="CQ30" s="194">
        <f t="shared" si="20"/>
        <v>0</v>
      </c>
    </row>
    <row r="31" spans="2:95">
      <c r="B31" s="15">
        <f t="shared" si="18"/>
        <v>2036</v>
      </c>
      <c r="C31" s="9">
        <f t="shared" si="4"/>
        <v>138.51922156844915</v>
      </c>
      <c r="D31" s="45"/>
      <c r="E31" s="9">
        <f t="shared" ca="1" si="19"/>
        <v>3.546272532765816</v>
      </c>
      <c r="F31" s="37"/>
      <c r="G31" s="14">
        <f t="shared" ca="1" si="21"/>
        <v>59.154971034794734</v>
      </c>
      <c r="H31" s="36"/>
      <c r="I31" s="194"/>
      <c r="J31" s="194"/>
      <c r="M31" s="117"/>
      <c r="O31">
        <f t="shared" si="5"/>
        <v>2036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I31">
        <f t="shared" si="6"/>
        <v>0</v>
      </c>
      <c r="AJ31">
        <f t="shared" si="7"/>
        <v>0</v>
      </c>
      <c r="AK31">
        <f t="shared" si="8"/>
        <v>0</v>
      </c>
      <c r="AL31">
        <f t="shared" si="9"/>
        <v>0</v>
      </c>
      <c r="AM31">
        <f t="shared" si="10"/>
        <v>0</v>
      </c>
      <c r="AN31">
        <f t="shared" si="11"/>
        <v>0</v>
      </c>
      <c r="AO31">
        <f t="shared" si="12"/>
        <v>0</v>
      </c>
      <c r="AP31">
        <f t="shared" si="13"/>
        <v>0</v>
      </c>
      <c r="AQ31">
        <f t="shared" si="14"/>
        <v>0</v>
      </c>
      <c r="AR31">
        <f t="shared" si="23"/>
        <v>0</v>
      </c>
      <c r="AS31">
        <f t="shared" si="23"/>
        <v>0</v>
      </c>
      <c r="AT31">
        <f t="shared" si="23"/>
        <v>0</v>
      </c>
      <c r="AU31">
        <f t="shared" si="23"/>
        <v>0</v>
      </c>
      <c r="AV31">
        <f t="shared" si="23"/>
        <v>0</v>
      </c>
      <c r="AW31">
        <f t="shared" si="23"/>
        <v>0</v>
      </c>
      <c r="AX31">
        <f t="shared" si="23"/>
        <v>0</v>
      </c>
      <c r="AY31">
        <f t="shared" si="23"/>
        <v>0</v>
      </c>
      <c r="AZ31">
        <f t="shared" si="23"/>
        <v>0</v>
      </c>
      <c r="BB31">
        <f>VLOOKUP($O31,'Table 3 EV2020 Wind_2020'!$B$10:$K$36,10,FALSE)</f>
        <v>152.53</v>
      </c>
      <c r="BC31">
        <f>VLOOKUP($O31,'Table 3 EV2020 Wind_2021'!$B$10:$K$36,10,FALSE)</f>
        <v>149.66</v>
      </c>
      <c r="BD31">
        <f>VLOOKUP($O31,'Table 3 DJ Wind 2030'!$B$10:$J$36,9,FALSE)</f>
        <v>169.73</v>
      </c>
      <c r="BE31">
        <f>VLOOKUP($O31,'Table 3 ID Wind 2033'!$B$10:$J$36,9,FALSE)</f>
        <v>164.5</v>
      </c>
      <c r="BF31">
        <f>VLOOKUP($O31,'Table 3 WW Wind 2035'!$B$10:$J$36,9,FALSE)</f>
        <v>160.02000000000001</v>
      </c>
      <c r="BG31">
        <f>VLOOKUP($O31,'Table 3 YK Wind 2035'!$B$10:$J$36,9,FALSE)</f>
        <v>160.02000000000001</v>
      </c>
      <c r="BH31">
        <f>VLOOKUP($O31,'Table 3 OR Wind 2035'!$B$10:$J$36,9,FALSE)</f>
        <v>158.55000000000001</v>
      </c>
      <c r="BI31">
        <f>VLOOKUP($O31,'Table 3 UT Wind 2036'!$B$10:$J$36,9,FALSE)</f>
        <v>154.58000000000001</v>
      </c>
      <c r="BJ31">
        <f>VLOOKUP($O31,'Table 3 YK Solar 2030'!$B$10:$J$36,9,FALSE)</f>
        <v>132.72</v>
      </c>
      <c r="BK31">
        <f>VLOOKUP($O31,'Table 3 YK Solar 2032'!$B$10:$J$36,9,FALSE)</f>
        <v>127.32</v>
      </c>
      <c r="BL31">
        <f>VLOOKUP($O31,'Table 3 YK Solar 2033'!$B$10:$J$36,9,FALSE)</f>
        <v>124.76</v>
      </c>
      <c r="BM31">
        <f>VLOOKUP($O31,'Table 3 UT Solar 2033 ST'!$B$10:$J$36,9,FALSE)</f>
        <v>125.7</v>
      </c>
      <c r="BN31">
        <f>VLOOKUP($O31,'Table 3 UT Solar 2035 ST'!$B$10:$J$36,9,FALSE)</f>
        <v>120.83</v>
      </c>
      <c r="BO31">
        <f>VLOOKUP($O31,'Table 3 UT Solar 2035 FT'!$B$10:$J$36,9,FALSE)</f>
        <v>117.46</v>
      </c>
      <c r="BP31">
        <f>VLOOKUP($O31,'Table 3 OR Solar 2030'!$B$10:$J$36,9,FALSE)</f>
        <v>136.22</v>
      </c>
      <c r="BQ31">
        <f>VLOOKUP($O31,'Table 3 OR Solar 2031'!$B$10:$J$36,9,FALSE)</f>
        <v>133.41</v>
      </c>
      <c r="BR31">
        <f>VLOOKUP($O31,'Table 3 OR Solar 2032'!$B$10:$J$36,9,FALSE)</f>
        <v>130.72999999999999</v>
      </c>
      <c r="BS31">
        <f>VLOOKUP($O31,'Table 3 OR Solar 2033'!$B$10:$J$36,9,FALSE)</f>
        <v>128.1</v>
      </c>
      <c r="BU31">
        <f>SUM(AI$13:AI31)*BB31/1000</f>
        <v>0</v>
      </c>
      <c r="BV31">
        <f>SUM(AJ$13:AJ31)*BC31/1000</f>
        <v>0</v>
      </c>
      <c r="BW31">
        <f>SUM(AK$13:AK31)*BD31/1000</f>
        <v>0</v>
      </c>
      <c r="BX31">
        <f>SUM(AL$13:AL31)*BE31/1000</f>
        <v>0</v>
      </c>
      <c r="BY31">
        <f>SUM(AM$13:AM31)*BF31/1000</f>
        <v>0</v>
      </c>
      <c r="BZ31">
        <f>SUM(AN$13:AN31)*BG31/1000</f>
        <v>0</v>
      </c>
      <c r="CA31">
        <f>SUM(AO$13:AO31)*BH31/1000</f>
        <v>0</v>
      </c>
      <c r="CB31">
        <f>SUM(AP$13:AP31)*BI31/1000</f>
        <v>0</v>
      </c>
      <c r="CC31">
        <f>SUM(AQ$13:AQ31)*BJ31/1000</f>
        <v>1.3851922156844914</v>
      </c>
      <c r="CD31">
        <f>SUM(AR$13:AR31)*BK31/1000</f>
        <v>0</v>
      </c>
      <c r="CE31">
        <f>SUM(AS$13:AS31)*BL31/1000</f>
        <v>0</v>
      </c>
      <c r="CF31">
        <f>SUM(AT$13:AT31)*BM31/1000</f>
        <v>0</v>
      </c>
      <c r="CG31">
        <f>SUM(AU$13:AU31)*BN31/1000</f>
        <v>0</v>
      </c>
      <c r="CH31">
        <f>SUM(AV$13:AV31)*BO31/1000</f>
        <v>0</v>
      </c>
      <c r="CI31">
        <f>SUM(AW$13:AW31)*BP31/1000</f>
        <v>0</v>
      </c>
      <c r="CJ31">
        <f>SUM(AX$13:AX31)*BQ31/1000</f>
        <v>0</v>
      </c>
      <c r="CK31">
        <f>SUM(AY$13:AY31)*BR31/1000</f>
        <v>0</v>
      </c>
      <c r="CL31">
        <f>SUM(AZ$13:AZ31)*BS31/1000</f>
        <v>0</v>
      </c>
      <c r="CM31">
        <f t="shared" si="22"/>
        <v>1.3851922156844914</v>
      </c>
      <c r="CO31">
        <f t="shared" si="17"/>
        <v>2036</v>
      </c>
      <c r="CP31" s="90">
        <f>IFERROR(VLOOKUP($CO31,'Table 3 TransCost D2 '!$B$10:$E$34,4,FALSE),0)</f>
        <v>67.37</v>
      </c>
      <c r="CQ31" s="194">
        <f t="shared" si="20"/>
        <v>0</v>
      </c>
    </row>
    <row r="32" spans="2:95">
      <c r="B32" s="15">
        <f t="shared" si="18"/>
        <v>2037</v>
      </c>
      <c r="C32" s="9">
        <f t="shared" si="4"/>
        <v>141.31632459590125</v>
      </c>
      <c r="D32" s="45"/>
      <c r="E32" s="9">
        <f t="shared" ca="1" si="19"/>
        <v>3.623732519641659</v>
      </c>
      <c r="F32" s="37"/>
      <c r="G32" s="14">
        <f t="shared" ca="1" si="21"/>
        <v>60.465067862357444</v>
      </c>
      <c r="H32" s="36"/>
      <c r="I32" s="194"/>
      <c r="J32" s="194"/>
      <c r="M32" s="117"/>
      <c r="O32">
        <f t="shared" si="5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I32">
        <f t="shared" si="6"/>
        <v>0</v>
      </c>
      <c r="AJ32">
        <f t="shared" si="7"/>
        <v>0</v>
      </c>
      <c r="AK32">
        <f t="shared" si="8"/>
        <v>0</v>
      </c>
      <c r="AL32">
        <f t="shared" si="9"/>
        <v>0</v>
      </c>
      <c r="AM32">
        <f t="shared" si="10"/>
        <v>0</v>
      </c>
      <c r="AN32">
        <f t="shared" si="11"/>
        <v>0</v>
      </c>
      <c r="AO32">
        <f t="shared" si="12"/>
        <v>0</v>
      </c>
      <c r="AP32">
        <f t="shared" si="13"/>
        <v>0</v>
      </c>
      <c r="AQ32">
        <f t="shared" si="14"/>
        <v>0</v>
      </c>
      <c r="AR32">
        <f t="shared" si="23"/>
        <v>0</v>
      </c>
      <c r="AS32">
        <f t="shared" si="23"/>
        <v>0</v>
      </c>
      <c r="AT32">
        <f t="shared" si="23"/>
        <v>0</v>
      </c>
      <c r="AU32">
        <f t="shared" si="23"/>
        <v>0</v>
      </c>
      <c r="AV32">
        <f t="shared" si="23"/>
        <v>0</v>
      </c>
      <c r="AW32">
        <f t="shared" si="23"/>
        <v>0</v>
      </c>
      <c r="AX32">
        <f t="shared" si="23"/>
        <v>0</v>
      </c>
      <c r="AY32">
        <f t="shared" si="23"/>
        <v>0</v>
      </c>
      <c r="AZ32">
        <f t="shared" si="23"/>
        <v>0</v>
      </c>
      <c r="BB32">
        <f>VLOOKUP($O32,'Table 3 EV2020 Wind_2020'!$B$10:$K$36,10,FALSE)</f>
        <v>155.61000000000001</v>
      </c>
      <c r="BC32">
        <f>VLOOKUP($O32,'Table 3 EV2020 Wind_2021'!$B$10:$K$36,10,FALSE)</f>
        <v>152.68</v>
      </c>
      <c r="BD32">
        <f>VLOOKUP($O32,'Table 3 DJ Wind 2030'!$B$10:$J$36,9,FALSE)</f>
        <v>173.14</v>
      </c>
      <c r="BE32">
        <f>VLOOKUP($O32,'Table 3 ID Wind 2033'!$B$10:$J$36,9,FALSE)</f>
        <v>167.81</v>
      </c>
      <c r="BF32">
        <f>VLOOKUP($O32,'Table 3 WW Wind 2035'!$B$10:$J$36,9,FALSE)</f>
        <v>163.24</v>
      </c>
      <c r="BG32">
        <f>VLOOKUP($O32,'Table 3 YK Wind 2035'!$B$10:$J$36,9,FALSE)</f>
        <v>163.24</v>
      </c>
      <c r="BH32">
        <f>VLOOKUP($O32,'Table 3 OR Wind 2035'!$B$10:$J$36,9,FALSE)</f>
        <v>161.74</v>
      </c>
      <c r="BI32">
        <f>VLOOKUP($O32,'Table 3 UT Wind 2036'!$B$10:$J$36,9,FALSE)</f>
        <v>157.69999999999999</v>
      </c>
      <c r="BJ32">
        <f>VLOOKUP($O32,'Table 3 YK Solar 2030'!$B$10:$J$36,9,FALSE)</f>
        <v>135.4</v>
      </c>
      <c r="BK32">
        <f>VLOOKUP($O32,'Table 3 YK Solar 2032'!$B$10:$J$36,9,FALSE)</f>
        <v>129.88999999999999</v>
      </c>
      <c r="BL32">
        <f>VLOOKUP($O32,'Table 3 YK Solar 2033'!$B$10:$J$36,9,FALSE)</f>
        <v>127.28</v>
      </c>
      <c r="BM32">
        <f>VLOOKUP($O32,'Table 3 UT Solar 2033 ST'!$B$10:$J$36,9,FALSE)</f>
        <v>128.24</v>
      </c>
      <c r="BN32">
        <f>VLOOKUP($O32,'Table 3 UT Solar 2035 ST'!$B$10:$J$36,9,FALSE)</f>
        <v>123.27</v>
      </c>
      <c r="BO32">
        <f>VLOOKUP($O32,'Table 3 UT Solar 2035 FT'!$B$10:$J$36,9,FALSE)</f>
        <v>119.82</v>
      </c>
      <c r="BP32">
        <f>VLOOKUP($O32,'Table 3 OR Solar 2030'!$B$10:$J$36,9,FALSE)</f>
        <v>138.97</v>
      </c>
      <c r="BQ32">
        <f>VLOOKUP($O32,'Table 3 OR Solar 2031'!$B$10:$J$36,9,FALSE)</f>
        <v>136.1</v>
      </c>
      <c r="BR32">
        <f>VLOOKUP($O32,'Table 3 OR Solar 2032'!$B$10:$J$36,9,FALSE)</f>
        <v>133.37</v>
      </c>
      <c r="BS32">
        <f>VLOOKUP($O32,'Table 3 OR Solar 2033'!$B$10:$J$36,9,FALSE)</f>
        <v>130.68</v>
      </c>
      <c r="BU32">
        <f>SUM(AI$13:AI32)*BB32/1000</f>
        <v>0</v>
      </c>
      <c r="BV32">
        <f>SUM(AJ$13:AJ32)*BC32/1000</f>
        <v>0</v>
      </c>
      <c r="BW32">
        <f>SUM(AK$13:AK32)*BD32/1000</f>
        <v>0</v>
      </c>
      <c r="BX32">
        <f>SUM(AL$13:AL32)*BE32/1000</f>
        <v>0</v>
      </c>
      <c r="BY32">
        <f>SUM(AM$13:AM32)*BF32/1000</f>
        <v>0</v>
      </c>
      <c r="BZ32">
        <f>SUM(AN$13:AN32)*BG32/1000</f>
        <v>0</v>
      </c>
      <c r="CA32">
        <f>SUM(AO$13:AO32)*BH32/1000</f>
        <v>0</v>
      </c>
      <c r="CB32">
        <f>SUM(AP$13:AP32)*BI32/1000</f>
        <v>0</v>
      </c>
      <c r="CC32">
        <f>SUM(AQ$13:AQ32)*BJ32/1000</f>
        <v>1.4131632459590127</v>
      </c>
      <c r="CD32">
        <f>SUM(AR$13:AR32)*BK32/1000</f>
        <v>0</v>
      </c>
      <c r="CE32">
        <f>SUM(AS$13:AS32)*BL32/1000</f>
        <v>0</v>
      </c>
      <c r="CF32">
        <f>SUM(AT$13:AT32)*BM32/1000</f>
        <v>0</v>
      </c>
      <c r="CG32">
        <f>SUM(AU$13:AU32)*BN32/1000</f>
        <v>0</v>
      </c>
      <c r="CH32">
        <f>SUM(AV$13:AV32)*BO32/1000</f>
        <v>0</v>
      </c>
      <c r="CI32">
        <f>SUM(AW$13:AW32)*BP32/1000</f>
        <v>0</v>
      </c>
      <c r="CJ32">
        <f>SUM(AX$13:AX32)*BQ32/1000</f>
        <v>0</v>
      </c>
      <c r="CK32">
        <f>SUM(AY$13:AY32)*BR32/1000</f>
        <v>0</v>
      </c>
      <c r="CL32">
        <f>SUM(AZ$13:AZ32)*BS32/1000</f>
        <v>0</v>
      </c>
      <c r="CM32" s="188">
        <f t="shared" si="22"/>
        <v>1.4131632459590127</v>
      </c>
      <c r="CO32">
        <f t="shared" si="17"/>
        <v>2037</v>
      </c>
      <c r="CP32" s="90">
        <f>IFERROR(VLOOKUP($CO32,'Table 3 TransCost D2 '!$B$10:$E$34,4,FALSE),0)</f>
        <v>68.73</v>
      </c>
      <c r="CQ32" s="194">
        <f t="shared" si="20"/>
        <v>0</v>
      </c>
    </row>
    <row r="33" spans="1:96" hidden="1">
      <c r="B33" s="15">
        <f t="shared" si="18"/>
        <v>2038</v>
      </c>
      <c r="C33" s="9">
        <f t="shared" si="4"/>
        <v>144.13430152654328</v>
      </c>
      <c r="D33" s="45"/>
      <c r="E33" s="9" t="e">
        <f t="shared" ref="E33" ca="1" si="24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37"/>
      <c r="G33" s="14" t="e">
        <f t="shared" ref="G33" ca="1" si="25">SUMIF(INDIRECT("'Table 5'!$J$"&amp;$K$3&amp;":$J$"&amp;$K$4),B33,INDIRECT("'Table 5'!$e$"&amp;$K$3&amp;":$e$"&amp;$K$4))/SUMIF(INDIRECT("'Table 5'!$J$"&amp;$K$3&amp;":$J$"&amp;$K$4),B33,INDIRECT("'Table 5'!$f$"&amp;$K$3&amp;":$f$"&amp;$K$4))</f>
        <v>#DIV/0!</v>
      </c>
      <c r="H33" s="36"/>
      <c r="I33" s="194"/>
      <c r="J33" s="194"/>
      <c r="M33" s="117"/>
      <c r="O33">
        <f t="shared" ref="O33" si="26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I33">
        <f t="shared" si="6"/>
        <v>0</v>
      </c>
      <c r="AJ33">
        <f t="shared" si="7"/>
        <v>0</v>
      </c>
      <c r="AK33">
        <f t="shared" si="8"/>
        <v>0</v>
      </c>
      <c r="AL33">
        <f t="shared" si="9"/>
        <v>0</v>
      </c>
      <c r="AM33">
        <f t="shared" si="10"/>
        <v>0</v>
      </c>
      <c r="AN33">
        <f t="shared" si="11"/>
        <v>0</v>
      </c>
      <c r="AO33">
        <f t="shared" si="12"/>
        <v>0</v>
      </c>
      <c r="AP33">
        <f t="shared" si="13"/>
        <v>0</v>
      </c>
      <c r="AQ33">
        <f t="shared" si="14"/>
        <v>0</v>
      </c>
      <c r="AR33">
        <f t="shared" si="23"/>
        <v>0</v>
      </c>
      <c r="AS33">
        <f t="shared" si="23"/>
        <v>0</v>
      </c>
      <c r="AT33">
        <f t="shared" si="23"/>
        <v>0</v>
      </c>
      <c r="AU33">
        <f t="shared" si="23"/>
        <v>0</v>
      </c>
      <c r="AV33">
        <f t="shared" si="23"/>
        <v>0</v>
      </c>
      <c r="AW33">
        <f t="shared" si="23"/>
        <v>0</v>
      </c>
      <c r="AX33">
        <f t="shared" si="23"/>
        <v>0</v>
      </c>
      <c r="AY33">
        <f t="shared" si="23"/>
        <v>0</v>
      </c>
      <c r="AZ33">
        <f t="shared" si="23"/>
        <v>0</v>
      </c>
      <c r="BB33">
        <f>VLOOKUP($O33,'Table 3 EV2020 Wind_2020'!$B$10:$K$36,10,FALSE)</f>
        <v>158.75</v>
      </c>
      <c r="BC33">
        <f>VLOOKUP($O33,'Table 3 EV2020 Wind_2021'!$B$10:$K$36,10,FALSE)</f>
        <v>155.76</v>
      </c>
      <c r="BD33">
        <f>VLOOKUP($O33,'Table 3 DJ Wind 2030'!$B$10:$J$36,9,FALSE)</f>
        <v>176.6</v>
      </c>
      <c r="BE33">
        <f>VLOOKUP($O33,'Table 3 ID Wind 2033'!$B$10:$J$36,9,FALSE)</f>
        <v>171.17</v>
      </c>
      <c r="BF33">
        <f>VLOOKUP($O33,'Table 3 WW Wind 2035'!$B$10:$J$36,9,FALSE)</f>
        <v>166.5</v>
      </c>
      <c r="BG33">
        <f>VLOOKUP($O33,'Table 3 YK Wind 2035'!$B$10:$J$36,9,FALSE)</f>
        <v>166.5</v>
      </c>
      <c r="BH33">
        <f>VLOOKUP($O33,'Table 3 OR Wind 2035'!$B$10:$J$36,9,FALSE)</f>
        <v>164.97</v>
      </c>
      <c r="BI33">
        <f>VLOOKUP($O33,'Table 3 UT Wind 2036'!$B$10:$J$36,9,FALSE)</f>
        <v>160.85</v>
      </c>
      <c r="BJ33">
        <f>VLOOKUP($O33,'Table 3 YK Solar 2030'!$B$10:$J$36,9,FALSE)</f>
        <v>138.1</v>
      </c>
      <c r="BK33">
        <f>VLOOKUP($O33,'Table 3 YK Solar 2032'!$B$10:$J$36,9,FALSE)</f>
        <v>132.47999999999999</v>
      </c>
      <c r="BL33">
        <f>VLOOKUP($O33,'Table 3 YK Solar 2033'!$B$10:$J$36,9,FALSE)</f>
        <v>129.82</v>
      </c>
      <c r="BM33">
        <f>VLOOKUP($O33,'Table 3 UT Solar 2033 ST'!$B$10:$J$36,9,FALSE)</f>
        <v>130.80000000000001</v>
      </c>
      <c r="BN33">
        <f>VLOOKUP($O33,'Table 3 UT Solar 2035 ST'!$B$10:$J$36,9,FALSE)</f>
        <v>125.73</v>
      </c>
      <c r="BO33">
        <f>VLOOKUP($O33,'Table 3 UT Solar 2035 FT'!$B$10:$J$36,9,FALSE)</f>
        <v>122.21</v>
      </c>
      <c r="BP33">
        <f>VLOOKUP($O33,'Table 3 OR Solar 2030'!$B$10:$J$36,9,FALSE)</f>
        <v>141.74</v>
      </c>
      <c r="BQ33">
        <f>VLOOKUP($O33,'Table 3 OR Solar 2031'!$B$10:$J$36,9,FALSE)</f>
        <v>138.82</v>
      </c>
      <c r="BR33">
        <f>VLOOKUP($O33,'Table 3 OR Solar 2032'!$B$10:$J$36,9,FALSE)</f>
        <v>136.03</v>
      </c>
      <c r="BS33">
        <f>VLOOKUP($O33,'Table 3 OR Solar 2033'!$B$10:$J$36,9,FALSE)</f>
        <v>133.29</v>
      </c>
      <c r="BU33">
        <f>SUM(AI$13:AI33)*BB33/1000</f>
        <v>0</v>
      </c>
      <c r="BV33">
        <f>SUM(AJ$13:AJ33)*BC33/1000</f>
        <v>0</v>
      </c>
      <c r="BW33">
        <f>SUM(AK$13:AK33)*BD33/1000</f>
        <v>0</v>
      </c>
      <c r="BX33">
        <f>SUM(AL$13:AL33)*BE33/1000</f>
        <v>0</v>
      </c>
      <c r="BY33">
        <f>SUM(AM$13:AM33)*BF33/1000</f>
        <v>0</v>
      </c>
      <c r="BZ33">
        <f>SUM(AN$13:AN33)*BG33/1000</f>
        <v>0</v>
      </c>
      <c r="CA33">
        <f>SUM(AO$13:AO33)*BH33/1000</f>
        <v>0</v>
      </c>
      <c r="CB33">
        <f>SUM(AP$13:AP33)*BI33/1000</f>
        <v>0</v>
      </c>
      <c r="CC33">
        <f>SUM(AQ$13:AQ33)*BJ33/1000</f>
        <v>1.4413430152654327</v>
      </c>
      <c r="CD33">
        <f>SUM(AR$13:AR33)*BK33/1000</f>
        <v>0</v>
      </c>
      <c r="CE33">
        <f>SUM(AS$13:AS33)*BL33/1000</f>
        <v>0</v>
      </c>
      <c r="CF33">
        <f>SUM(AT$13:AT33)*BM33/1000</f>
        <v>0</v>
      </c>
      <c r="CG33">
        <f>SUM(AU$13:AU33)*BN33/1000</f>
        <v>0</v>
      </c>
      <c r="CH33">
        <f>SUM(AV$13:AV33)*BO33/1000</f>
        <v>0</v>
      </c>
      <c r="CI33">
        <f>SUM(AW$13:AW33)*BP33/1000</f>
        <v>0</v>
      </c>
      <c r="CJ33">
        <f>SUM(AX$13:AX33)*BQ33/1000</f>
        <v>0</v>
      </c>
      <c r="CK33">
        <f>SUM(AY$13:AY33)*BR33/1000</f>
        <v>0</v>
      </c>
      <c r="CL33">
        <f>SUM(AZ$13:AZ33)*BS33/1000</f>
        <v>0</v>
      </c>
      <c r="CM33" s="188">
        <f t="shared" ref="CM33" si="27">SUM(BU33:CL33)</f>
        <v>1.4413430152654327</v>
      </c>
      <c r="CO33">
        <f t="shared" si="17"/>
        <v>2038</v>
      </c>
      <c r="CP33" s="90">
        <f>IFERROR(VLOOKUP($CO33,'Table 3 TransCost D2 '!$B$10:$E$34,4,FALSE),0)</f>
        <v>70.099999999999994</v>
      </c>
      <c r="CQ33" s="194">
        <f t="shared" si="20"/>
        <v>0</v>
      </c>
    </row>
    <row r="34" spans="1:96">
      <c r="B34" s="182"/>
      <c r="C34" s="9"/>
      <c r="D34" s="45"/>
      <c r="E34" s="9"/>
      <c r="F34" s="37"/>
      <c r="G34" s="9"/>
      <c r="H34" s="36"/>
      <c r="I34" s="49"/>
      <c r="M34" s="117"/>
      <c r="CM34" s="188"/>
      <c r="CQ34" s="90"/>
      <c r="CR34" s="194"/>
    </row>
    <row r="35" spans="1:96">
      <c r="B35" s="182"/>
      <c r="C35" s="9"/>
      <c r="D35" s="45"/>
      <c r="E35" s="9"/>
      <c r="F35" s="37"/>
      <c r="G35" s="9"/>
      <c r="H35" s="36"/>
      <c r="I35" s="49"/>
      <c r="M35" s="117"/>
    </row>
    <row r="36" spans="1:96" ht="12" customHeight="1">
      <c r="B36" s="182"/>
      <c r="C36" s="9"/>
      <c r="D36" s="45"/>
      <c r="E36" s="9"/>
      <c r="F36" s="37"/>
      <c r="G36" s="9"/>
      <c r="H36" s="36"/>
      <c r="I36" s="49"/>
      <c r="M36" s="117"/>
      <c r="V36" t="s">
        <v>150</v>
      </c>
      <c r="X36">
        <v>2030</v>
      </c>
      <c r="Y36">
        <v>2032</v>
      </c>
      <c r="Z36">
        <v>2033</v>
      </c>
      <c r="AA36">
        <v>2033</v>
      </c>
      <c r="AB36">
        <v>2035</v>
      </c>
      <c r="AC36">
        <v>2035</v>
      </c>
      <c r="AD36">
        <v>2030</v>
      </c>
      <c r="AE36">
        <v>2031</v>
      </c>
      <c r="AF36">
        <v>2032</v>
      </c>
      <c r="AG36">
        <v>2033</v>
      </c>
    </row>
    <row r="37" spans="1:96">
      <c r="A37" s="286" t="str">
        <f>'Table 5'!$A$9</f>
        <v>15 Year Starting 2018</v>
      </c>
      <c r="B37" s="286"/>
      <c r="D37" s="9"/>
      <c r="F37" s="37"/>
      <c r="H37" s="36"/>
      <c r="I37"/>
      <c r="V37" t="s">
        <v>162</v>
      </c>
      <c r="X37" s="242">
        <v>1</v>
      </c>
      <c r="Y37" s="242">
        <v>0</v>
      </c>
      <c r="Z37" s="242">
        <v>0</v>
      </c>
      <c r="AA37" s="242">
        <v>0</v>
      </c>
      <c r="AB37" s="242">
        <v>0</v>
      </c>
      <c r="AC37" s="242">
        <v>0</v>
      </c>
      <c r="AD37" s="242">
        <v>0</v>
      </c>
      <c r="AE37" s="242">
        <v>0</v>
      </c>
      <c r="AF37" s="242">
        <v>0</v>
      </c>
      <c r="AG37" s="242">
        <v>0</v>
      </c>
    </row>
    <row r="38" spans="1:96">
      <c r="A38" s="215"/>
      <c r="B38" s="55" t="str">
        <f>"15 year Levelized Prices (Nominal) @ "&amp;TEXT(I39,"0.00%")&amp;" Discount Rate (1) (3) "</f>
        <v xml:space="preserve">15 year Levelized Prices (Nominal) @ 6.91% Discount Rate (1) (3) </v>
      </c>
      <c r="E38" s="5"/>
      <c r="I38" s="49" t="s">
        <v>167</v>
      </c>
      <c r="P38" s="184"/>
      <c r="Q38" s="184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</row>
    <row r="39" spans="1:96">
      <c r="B39" s="47" t="s">
        <v>8</v>
      </c>
      <c r="C39" s="9">
        <f ca="1">'Table 5'!$D$9*(Study_CF*8.76)/'Table 5'!$F$9</f>
        <v>16.534333154771488</v>
      </c>
      <c r="D39" s="9"/>
      <c r="H39" s="36"/>
      <c r="I39" s="110">
        <v>6.9099999999999995E-2</v>
      </c>
    </row>
    <row r="40" spans="1:96">
      <c r="B40" s="48" t="s">
        <v>33</v>
      </c>
      <c r="E40" s="9">
        <f ca="1">'Table 5'!$C$9/'Table 5'!$F$9</f>
        <v>17.557052082035383</v>
      </c>
      <c r="G40" s="217">
        <f ca="1">'Table 5'!$G$9</f>
        <v>23.633804823555799</v>
      </c>
      <c r="H40" s="36"/>
    </row>
    <row r="41" spans="1:96" ht="21" customHeight="1">
      <c r="A41" s="287" t="str">
        <f>'Table 5'!A7</f>
        <v>15 Year Starting 2019</v>
      </c>
      <c r="B41" s="287"/>
      <c r="E41" s="9"/>
      <c r="G41" s="109"/>
      <c r="H41" s="36"/>
    </row>
    <row r="42" spans="1:96">
      <c r="B42" s="55" t="str">
        <f>"15 year Levelized Prices (Nominal) @ "&amp;TEXT(I43,"0.00%")&amp;" Discount Rate (1) (3) "</f>
        <v xml:space="preserve">15 year Levelized Prices (Nominal) @ 0.00% Discount Rate (1) (3) </v>
      </c>
      <c r="E42" s="5"/>
      <c r="H42" s="36"/>
      <c r="I42"/>
      <c r="M42" s="117"/>
    </row>
    <row r="43" spans="1:96">
      <c r="B43" s="47" t="s">
        <v>8</v>
      </c>
      <c r="C43" s="9">
        <f ca="1">'Table 5'!$D$7*(Study_CF*8.76)/'Table 5'!$F$7</f>
        <v>23.161603141813675</v>
      </c>
      <c r="D43" s="9"/>
      <c r="H43" s="36"/>
      <c r="I43"/>
    </row>
    <row r="44" spans="1:96">
      <c r="B44" s="48" t="s">
        <v>33</v>
      </c>
      <c r="E44" s="9">
        <f ca="1">'Table 5'!$C$7/'Table 5'!$F$7</f>
        <v>16.91787487407003</v>
      </c>
      <c r="G44" s="217">
        <f ca="1">'Table 5'!$G$7</f>
        <v>25.430303774137716</v>
      </c>
      <c r="H44" s="36"/>
      <c r="I44"/>
      <c r="R44" s="194"/>
    </row>
    <row r="45" spans="1:96" hidden="1">
      <c r="B45" s="55"/>
      <c r="E45" s="5"/>
      <c r="H45" s="36"/>
    </row>
    <row r="46" spans="1:96" hidden="1">
      <c r="B46" s="47"/>
      <c r="C46" s="9"/>
      <c r="D46" s="9"/>
      <c r="H46" s="36"/>
    </row>
    <row r="47" spans="1:96" hidden="1">
      <c r="B47" s="48"/>
      <c r="E47" s="9"/>
      <c r="G47" s="109"/>
      <c r="H47" s="36"/>
    </row>
    <row r="48" spans="1:96" hidden="1">
      <c r="B48" s="47"/>
      <c r="C48" s="9"/>
      <c r="D48" s="9"/>
      <c r="H48" s="36"/>
    </row>
    <row r="49" spans="1:9" hidden="1">
      <c r="B49" s="55"/>
      <c r="E49" s="5"/>
      <c r="H49" s="36"/>
    </row>
    <row r="50" spans="1:9" hidden="1">
      <c r="B50" s="47"/>
      <c r="C50" s="9"/>
      <c r="D50" s="9"/>
      <c r="H50" s="36"/>
    </row>
    <row r="51" spans="1:9">
      <c r="A51" s="287" t="str">
        <f>'Table 5'!A10</f>
        <v>20 Year Starting 2019</v>
      </c>
      <c r="B51" s="287"/>
      <c r="E51" s="9"/>
      <c r="G51" s="109"/>
      <c r="H51" s="36"/>
    </row>
    <row r="52" spans="1:9">
      <c r="B52" s="55" t="str">
        <f>"15 year Levelized Prices (Nominal) @ "&amp;TEXT(I53,"0.00%")&amp;" Discount Rate (1) (3) "</f>
        <v xml:space="preserve">15 year Levelized Prices (Nominal) @ 0.00% Discount Rate (1) (3) </v>
      </c>
      <c r="E52" s="5"/>
      <c r="H52" s="36"/>
    </row>
    <row r="53" spans="1:9">
      <c r="B53" s="47" t="s">
        <v>8</v>
      </c>
      <c r="C53" s="9">
        <f ca="1">'Table 5'!$D$10*(Study_CF*8.76)/'Table 5'!$F$10</f>
        <v>40.372580399874373</v>
      </c>
      <c r="D53" s="9"/>
      <c r="H53" s="36"/>
    </row>
    <row r="54" spans="1:9">
      <c r="B54" s="48" t="s">
        <v>33</v>
      </c>
      <c r="E54" s="9">
        <f ca="1">'Table 5'!$C$10/'Table 5'!$F$10</f>
        <v>14.910079226889003</v>
      </c>
      <c r="G54" s="217">
        <f ca="1">'Table 5'!$G$10</f>
        <v>29.747943344583483</v>
      </c>
      <c r="H54" s="36"/>
    </row>
    <row r="55" spans="1:9">
      <c r="B55" s="3" t="s">
        <v>16</v>
      </c>
      <c r="E55" s="38"/>
      <c r="G55" s="38"/>
      <c r="H55" s="36"/>
      <c r="I55" s="109"/>
    </row>
    <row r="56" spans="1:9">
      <c r="B56" s="50" t="str">
        <f>"(1)   "&amp;I38</f>
        <v>(1)   Discount Rate - 2017 IRP update</v>
      </c>
      <c r="E56" s="36"/>
      <c r="F56" s="38"/>
      <c r="G56" s="36"/>
      <c r="H56" s="36"/>
      <c r="I56" s="109"/>
    </row>
    <row r="57" spans="1:9">
      <c r="B57" s="3" t="s">
        <v>22</v>
      </c>
      <c r="F57" s="38"/>
      <c r="H57" s="36"/>
      <c r="I57" s="109"/>
    </row>
    <row r="58" spans="1:9">
      <c r="G58" s="5"/>
    </row>
    <row r="59" spans="1:9">
      <c r="B59" s="3" t="str">
        <f>IF(Study_Cap_Adj&gt;0,"(4)  The capacity payment is derived from:","")</f>
        <v/>
      </c>
    </row>
    <row r="60" spans="1:9" hidden="1">
      <c r="B60" s="95" t="str">
        <f>IF(AND(Study_Cap_Adj&gt;0,_30_Geo_West&lt;&gt;0),"       2028 - "&amp;#REF!&amp;"   ("&amp;TEXT(_30_Geo_West," 0.0%")&amp;")","")</f>
        <v/>
      </c>
    </row>
    <row r="61" spans="1:9" ht="12.75" customHeight="1">
      <c r="B61" s="95"/>
    </row>
    <row r="62" spans="1:9" ht="12.75" customHeight="1">
      <c r="A62" s="3" t="b">
        <f>SUM(P13:AG33)&gt;0</f>
        <v>1</v>
      </c>
      <c r="B62" s="95"/>
    </row>
    <row r="63" spans="1:9">
      <c r="A63" s="3">
        <f>IF(SUM(P13:P33)&gt;0,1,IF(SUM(R13:R33)&gt;0,2,IF(SUM(S13:S33)&gt;0,3,IF(SUM(T13:T33)&gt;0,4,IF(SUM(U13:U33)&gt;0,5,IF(SUM(V13:V33)&gt;0,6,IF(SUM(W13:W33)&gt;0,7,IF(SUM(X13:X33)&gt;0,8,IF(SUM(AA13:AA33)&gt;0,9,IF(SUM(AG13:AG33)&gt;0,10))))))))))</f>
        <v>8</v>
      </c>
      <c r="B63" s="10"/>
      <c r="C63" s="7"/>
      <c r="D63" s="7"/>
      <c r="E63" s="7"/>
      <c r="G63" s="7"/>
    </row>
    <row r="64" spans="1:9">
      <c r="B64"/>
      <c r="I64"/>
    </row>
    <row r="65" spans="1:13" s="53" customFormat="1">
      <c r="A65" s="54"/>
      <c r="B65" s="10"/>
      <c r="C65" s="54"/>
      <c r="D65" s="54"/>
      <c r="E65" s="54"/>
      <c r="F65" s="54"/>
      <c r="G65" s="54"/>
      <c r="I65"/>
      <c r="J65"/>
      <c r="K65"/>
      <c r="L65"/>
      <c r="M65"/>
    </row>
    <row r="66" spans="1:13" s="53" customFormat="1">
      <c r="A66" s="54"/>
      <c r="B66" s="10"/>
      <c r="C66" s="54"/>
      <c r="D66" s="54"/>
      <c r="E66" s="54"/>
      <c r="F66" s="54"/>
      <c r="G66" s="54"/>
      <c r="I66" s="10"/>
      <c r="J66"/>
      <c r="K66"/>
    </row>
    <row r="67" spans="1:13">
      <c r="A67"/>
      <c r="B67" s="51"/>
      <c r="I67" s="53"/>
      <c r="L67" s="53"/>
      <c r="M67" s="53"/>
    </row>
    <row r="68" spans="1:13">
      <c r="A68"/>
      <c r="F68" s="7"/>
    </row>
    <row r="71" spans="1:13">
      <c r="A71"/>
      <c r="J71" s="53"/>
      <c r="K71" s="53"/>
    </row>
    <row r="72" spans="1:13">
      <c r="A72"/>
      <c r="J72" s="53"/>
      <c r="K72" s="53"/>
    </row>
  </sheetData>
  <mergeCells count="3">
    <mergeCell ref="A37:B37"/>
    <mergeCell ref="A41:B41"/>
    <mergeCell ref="A51:B51"/>
  </mergeCells>
  <phoneticPr fontId="8" type="noConversion"/>
  <printOptions horizontalCentered="1"/>
  <pageMargins left="0.25" right="0.25" top="0.75" bottom="0.75" header="0.3" footer="0.3"/>
  <pageSetup scale="9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X102"/>
  <sheetViews>
    <sheetView topLeftCell="A34" workbookViewId="0">
      <selection activeCell="K24" sqref="K24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0" style="122" hidden="1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128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38%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7" t="s">
        <v>55</v>
      </c>
      <c r="J5" s="17" t="s">
        <v>55</v>
      </c>
      <c r="K5" s="126" t="s">
        <v>71</v>
      </c>
      <c r="P5" s="126" t="s">
        <v>70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ID Wind Resource - 38%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>
        <f>$C$59</f>
        <v>0</v>
      </c>
    </row>
    <row r="11" spans="2:18">
      <c r="B11" s="131">
        <f t="shared" ref="B11:B36" si="0">B10+1</f>
        <v>2017</v>
      </c>
      <c r="C11" s="137"/>
      <c r="D11" s="133"/>
      <c r="E11" s="133">
        <f>$C$56</f>
        <v>37.570551305416139</v>
      </c>
      <c r="F11" s="134">
        <f t="shared" ref="F11:F36" si="1">(D11+E11)/(8.76*$C$63)</f>
        <v>11.286515052095693</v>
      </c>
      <c r="G11" s="134">
        <f>$C$58</f>
        <v>0</v>
      </c>
      <c r="H11" s="177">
        <f>$C$59</f>
        <v>0</v>
      </c>
      <c r="I11" s="135">
        <f>F11+H11+G11</f>
        <v>11.286515052095693</v>
      </c>
      <c r="J11" s="135">
        <f t="shared" ref="J11:J36" si="2">ROUND(I11*$C$63*8.76,2)</f>
        <v>37.57</v>
      </c>
      <c r="K11" s="133">
        <f>$C$57</f>
        <v>0.58600709999999989</v>
      </c>
      <c r="N11" s="136"/>
      <c r="P11" s="170">
        <f>ROUND(P10*(1+$D66),2)</f>
        <v>0</v>
      </c>
    </row>
    <row r="12" spans="2:18">
      <c r="B12" s="141">
        <f t="shared" si="0"/>
        <v>2018</v>
      </c>
      <c r="C12" s="142"/>
      <c r="D12" s="133"/>
      <c r="E12" s="133">
        <f t="shared" ref="E12:G19" si="3">ROUND(E11*(1+$D67),2)</f>
        <v>38.32</v>
      </c>
      <c r="F12" s="135">
        <f t="shared" si="1"/>
        <v>11.511655851958665</v>
      </c>
      <c r="G12" s="133">
        <f t="shared" si="3"/>
        <v>0</v>
      </c>
      <c r="H12" s="133">
        <f t="shared" ref="H12" si="4">ROUND(H11*(1+$D67),2)</f>
        <v>0</v>
      </c>
      <c r="I12" s="135">
        <f t="shared" ref="I12:I36" si="5">F12+H12+G12</f>
        <v>11.511655851958665</v>
      </c>
      <c r="J12" s="135">
        <f t="shared" si="2"/>
        <v>38.32</v>
      </c>
      <c r="K12" s="133">
        <f t="shared" ref="K12:K19" si="6">ROUND(K11*(1+$D67),2)</f>
        <v>0.6</v>
      </c>
      <c r="L12" s="124"/>
      <c r="N12" s="136"/>
      <c r="P12" s="170">
        <f t="shared" ref="P12:P19" si="7">ROUND(P11*(1+$D67),2)</f>
        <v>0</v>
      </c>
    </row>
    <row r="13" spans="2:18">
      <c r="B13" s="141">
        <f t="shared" si="0"/>
        <v>2019</v>
      </c>
      <c r="C13" s="142"/>
      <c r="D13" s="133"/>
      <c r="E13" s="133">
        <f t="shared" si="3"/>
        <v>39.200000000000003</v>
      </c>
      <c r="F13" s="135">
        <f t="shared" si="1"/>
        <v>11.77601538091805</v>
      </c>
      <c r="G13" s="133">
        <f t="shared" si="3"/>
        <v>0</v>
      </c>
      <c r="H13" s="133">
        <f t="shared" ref="H13" si="8">ROUND(H12*(1+$D68),2)</f>
        <v>0</v>
      </c>
      <c r="I13" s="135">
        <f t="shared" si="5"/>
        <v>11.77601538091805</v>
      </c>
      <c r="J13" s="135">
        <f t="shared" si="2"/>
        <v>39.200000000000003</v>
      </c>
      <c r="K13" s="133">
        <f t="shared" si="6"/>
        <v>0.61</v>
      </c>
      <c r="L13" s="124"/>
      <c r="N13" s="136"/>
      <c r="P13" s="170">
        <f t="shared" si="7"/>
        <v>0</v>
      </c>
    </row>
    <row r="14" spans="2:18">
      <c r="B14" s="141">
        <f t="shared" si="0"/>
        <v>2020</v>
      </c>
      <c r="C14" s="142"/>
      <c r="D14" s="133"/>
      <c r="E14" s="133">
        <f t="shared" si="3"/>
        <v>40.24</v>
      </c>
      <c r="F14" s="135">
        <f t="shared" si="1"/>
        <v>12.088440278779141</v>
      </c>
      <c r="G14" s="133">
        <f t="shared" si="3"/>
        <v>0</v>
      </c>
      <c r="H14" s="133">
        <f t="shared" ref="H14" si="9">ROUND(H13*(1+$D69),2)</f>
        <v>0</v>
      </c>
      <c r="I14" s="135">
        <f t="shared" si="5"/>
        <v>12.088440278779141</v>
      </c>
      <c r="J14" s="135">
        <f t="shared" si="2"/>
        <v>40.24</v>
      </c>
      <c r="K14" s="133">
        <f t="shared" si="6"/>
        <v>0.63</v>
      </c>
      <c r="L14" s="124"/>
      <c r="N14" s="136"/>
      <c r="O14" s="138"/>
      <c r="P14" s="170">
        <f t="shared" si="7"/>
        <v>0</v>
      </c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3"/>
        <v>41.3</v>
      </c>
      <c r="F15" s="135">
        <f t="shared" si="1"/>
        <v>12.406873347752944</v>
      </c>
      <c r="G15" s="133">
        <f t="shared" si="3"/>
        <v>0</v>
      </c>
      <c r="H15" s="133">
        <f t="shared" ref="H15" si="10">ROUND(H14*(1+$D70),2)</f>
        <v>0</v>
      </c>
      <c r="I15" s="135">
        <f t="shared" si="5"/>
        <v>12.406873347752944</v>
      </c>
      <c r="J15" s="135">
        <f t="shared" si="2"/>
        <v>41.3</v>
      </c>
      <c r="K15" s="133">
        <f t="shared" si="6"/>
        <v>0.65</v>
      </c>
      <c r="L15" s="124"/>
      <c r="N15" s="139"/>
      <c r="O15" s="139"/>
      <c r="P15" s="170">
        <f t="shared" si="7"/>
        <v>0</v>
      </c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3"/>
        <v>42.34</v>
      </c>
      <c r="F16" s="135">
        <f t="shared" si="1"/>
        <v>12.719298245614038</v>
      </c>
      <c r="G16" s="133">
        <f t="shared" si="3"/>
        <v>0</v>
      </c>
      <c r="H16" s="133">
        <f t="shared" ref="H16" si="11">ROUND(H15*(1+$D71),2)</f>
        <v>0</v>
      </c>
      <c r="I16" s="135">
        <f t="shared" si="5"/>
        <v>12.719298245614038</v>
      </c>
      <c r="J16" s="135">
        <f t="shared" si="2"/>
        <v>42.34</v>
      </c>
      <c r="K16" s="133">
        <f t="shared" si="6"/>
        <v>0.67</v>
      </c>
      <c r="L16" s="124"/>
      <c r="N16" s="136"/>
      <c r="P16" s="170">
        <f t="shared" si="7"/>
        <v>0</v>
      </c>
    </row>
    <row r="17" spans="2:16">
      <c r="B17" s="141">
        <f t="shared" si="0"/>
        <v>2023</v>
      </c>
      <c r="C17" s="142"/>
      <c r="D17" s="133"/>
      <c r="E17" s="133">
        <f t="shared" si="3"/>
        <v>43.35</v>
      </c>
      <c r="F17" s="135">
        <f t="shared" si="1"/>
        <v>13.022710886806058</v>
      </c>
      <c r="G17" s="133">
        <f t="shared" si="3"/>
        <v>0</v>
      </c>
      <c r="H17" s="133">
        <f t="shared" ref="H17" si="12">ROUND(H16*(1+$D72),2)</f>
        <v>0</v>
      </c>
      <c r="I17" s="135">
        <f t="shared" si="5"/>
        <v>13.022710886806058</v>
      </c>
      <c r="J17" s="135">
        <f t="shared" si="2"/>
        <v>43.35</v>
      </c>
      <c r="K17" s="133">
        <f t="shared" si="6"/>
        <v>0.69</v>
      </c>
      <c r="L17" s="124"/>
      <c r="N17" s="136"/>
      <c r="O17" s="138"/>
      <c r="P17" s="170">
        <f t="shared" si="7"/>
        <v>0</v>
      </c>
    </row>
    <row r="18" spans="2:16">
      <c r="B18" s="141">
        <f t="shared" si="0"/>
        <v>2024</v>
      </c>
      <c r="C18" s="142"/>
      <c r="D18" s="133"/>
      <c r="E18" s="133">
        <f t="shared" si="3"/>
        <v>44.36</v>
      </c>
      <c r="F18" s="135">
        <f t="shared" si="1"/>
        <v>13.326123527998078</v>
      </c>
      <c r="G18" s="133">
        <f t="shared" si="3"/>
        <v>0</v>
      </c>
      <c r="H18" s="133">
        <f t="shared" ref="H18" si="13">ROUND(H17*(1+$D73),2)</f>
        <v>0</v>
      </c>
      <c r="I18" s="135">
        <f t="shared" si="5"/>
        <v>13.326123527998078</v>
      </c>
      <c r="J18" s="135">
        <f t="shared" si="2"/>
        <v>44.36</v>
      </c>
      <c r="K18" s="133">
        <f t="shared" si="6"/>
        <v>0.71</v>
      </c>
      <c r="L18" s="124"/>
      <c r="N18" s="136"/>
      <c r="O18" s="138"/>
      <c r="P18" s="170">
        <f t="shared" si="7"/>
        <v>0</v>
      </c>
    </row>
    <row r="19" spans="2:16">
      <c r="B19" s="141">
        <f t="shared" si="0"/>
        <v>2025</v>
      </c>
      <c r="C19" s="142"/>
      <c r="D19" s="133"/>
      <c r="E19" s="133">
        <f t="shared" si="3"/>
        <v>45.39</v>
      </c>
      <c r="F19" s="135">
        <f t="shared" si="1"/>
        <v>13.635544340302813</v>
      </c>
      <c r="G19" s="133">
        <f t="shared" si="3"/>
        <v>0</v>
      </c>
      <c r="H19" s="133">
        <f t="shared" ref="H19" si="14">ROUND(H18*(1+$D74),2)</f>
        <v>0</v>
      </c>
      <c r="I19" s="135">
        <f t="shared" si="5"/>
        <v>13.635544340302813</v>
      </c>
      <c r="J19" s="135">
        <f t="shared" si="2"/>
        <v>45.39</v>
      </c>
      <c r="K19" s="133">
        <f t="shared" si="6"/>
        <v>0.73</v>
      </c>
      <c r="L19" s="124"/>
      <c r="N19" s="136"/>
      <c r="O19" s="138"/>
      <c r="P19" s="170">
        <f t="shared" si="7"/>
        <v>0</v>
      </c>
    </row>
    <row r="20" spans="2:16">
      <c r="B20" s="141">
        <f t="shared" si="0"/>
        <v>2026</v>
      </c>
      <c r="C20" s="142"/>
      <c r="D20" s="133"/>
      <c r="E20" s="133">
        <f>ROUND(E19*(1+$G66),2)</f>
        <v>46.42</v>
      </c>
      <c r="F20" s="135">
        <f t="shared" si="1"/>
        <v>13.944965152607548</v>
      </c>
      <c r="G20" s="133">
        <f>ROUND(G19*(1+$G66),2)</f>
        <v>0</v>
      </c>
      <c r="H20" s="133">
        <f>ROUND(H19*(1+$G66),2)</f>
        <v>0</v>
      </c>
      <c r="I20" s="135">
        <f t="shared" si="5"/>
        <v>13.944965152607548</v>
      </c>
      <c r="J20" s="135">
        <f t="shared" si="2"/>
        <v>46.42</v>
      </c>
      <c r="K20" s="133">
        <f>ROUND(K19*(1+$G66),2)</f>
        <v>0.75</v>
      </c>
      <c r="L20" s="124"/>
      <c r="N20" s="136"/>
      <c r="O20" s="138"/>
      <c r="P20" s="170">
        <f>ROUND(P19*(1+$G66),2)</f>
        <v>0</v>
      </c>
    </row>
    <row r="21" spans="2:16">
      <c r="B21" s="141">
        <f t="shared" si="0"/>
        <v>2027</v>
      </c>
      <c r="C21" s="142"/>
      <c r="D21" s="133"/>
      <c r="E21" s="133">
        <f t="shared" ref="D21:G28" si="15">ROUND(E20*(1+$G67),2)</f>
        <v>47.44</v>
      </c>
      <c r="F21" s="135">
        <f t="shared" si="1"/>
        <v>14.251381879355925</v>
      </c>
      <c r="G21" s="133">
        <f t="shared" si="15"/>
        <v>0</v>
      </c>
      <c r="H21" s="133">
        <f t="shared" ref="H21" si="16">ROUND(H20*(1+$G67),2)</f>
        <v>0</v>
      </c>
      <c r="I21" s="135">
        <f t="shared" si="5"/>
        <v>14.251381879355925</v>
      </c>
      <c r="J21" s="135">
        <f t="shared" si="2"/>
        <v>47.44</v>
      </c>
      <c r="K21" s="133">
        <f t="shared" ref="K21:K28" si="17">ROUND(K20*(1+$G67),2)</f>
        <v>0.77</v>
      </c>
      <c r="L21" s="124"/>
      <c r="N21" s="136"/>
      <c r="O21" s="138"/>
      <c r="P21" s="170">
        <f t="shared" ref="P21:P28" si="18">ROUND(P20*(1+$G67),2)</f>
        <v>0</v>
      </c>
    </row>
    <row r="22" spans="2:16">
      <c r="B22" s="141">
        <f t="shared" si="0"/>
        <v>2028</v>
      </c>
      <c r="C22" s="142"/>
      <c r="D22" s="133"/>
      <c r="E22" s="133">
        <f t="shared" si="15"/>
        <v>48.47</v>
      </c>
      <c r="F22" s="135">
        <f t="shared" si="1"/>
        <v>14.560802691660658</v>
      </c>
      <c r="G22" s="133">
        <f t="shared" si="15"/>
        <v>0</v>
      </c>
      <c r="H22" s="133">
        <f t="shared" ref="H22" si="19">ROUND(H21*(1+$G68),2)</f>
        <v>0</v>
      </c>
      <c r="I22" s="135">
        <f t="shared" si="5"/>
        <v>14.560802691660658</v>
      </c>
      <c r="J22" s="135">
        <f t="shared" si="2"/>
        <v>48.47</v>
      </c>
      <c r="K22" s="133">
        <f t="shared" si="17"/>
        <v>0.79</v>
      </c>
      <c r="L22" s="124"/>
      <c r="N22" s="136"/>
      <c r="O22" s="138"/>
      <c r="P22" s="170">
        <f t="shared" si="18"/>
        <v>0</v>
      </c>
    </row>
    <row r="23" spans="2:16">
      <c r="B23" s="141">
        <f t="shared" si="0"/>
        <v>2029</v>
      </c>
      <c r="C23" s="142"/>
      <c r="D23" s="133"/>
      <c r="E23" s="133">
        <f t="shared" si="15"/>
        <v>49.53</v>
      </c>
      <c r="F23" s="135">
        <f t="shared" si="1"/>
        <v>14.879235760634463</v>
      </c>
      <c r="G23" s="133">
        <f t="shared" si="15"/>
        <v>0</v>
      </c>
      <c r="H23" s="133">
        <f t="shared" ref="H23" si="20">ROUND(H22*(1+$G69),2)</f>
        <v>0</v>
      </c>
      <c r="I23" s="135">
        <f t="shared" si="5"/>
        <v>14.879235760634463</v>
      </c>
      <c r="J23" s="135">
        <f t="shared" si="2"/>
        <v>49.53</v>
      </c>
      <c r="K23" s="133">
        <f t="shared" si="17"/>
        <v>0.81</v>
      </c>
      <c r="L23" s="124"/>
      <c r="N23" s="136"/>
      <c r="O23" s="138"/>
      <c r="P23" s="170">
        <f t="shared" si="18"/>
        <v>0</v>
      </c>
    </row>
    <row r="24" spans="2:16">
      <c r="B24" s="141">
        <f t="shared" si="0"/>
        <v>2030</v>
      </c>
      <c r="C24" s="142"/>
      <c r="D24" s="133"/>
      <c r="E24" s="133">
        <f t="shared" si="15"/>
        <v>50.61</v>
      </c>
      <c r="F24" s="135">
        <f t="shared" si="1"/>
        <v>15.203677000720981</v>
      </c>
      <c r="G24" s="133">
        <f t="shared" si="15"/>
        <v>0</v>
      </c>
      <c r="H24" s="133">
        <f t="shared" ref="H24" si="21">ROUND(H23*(1+$G70),2)</f>
        <v>0</v>
      </c>
      <c r="I24" s="135">
        <f t="shared" si="5"/>
        <v>15.203677000720981</v>
      </c>
      <c r="J24" s="135">
        <f t="shared" si="2"/>
        <v>50.61</v>
      </c>
      <c r="K24" s="133">
        <f t="shared" si="17"/>
        <v>0.83</v>
      </c>
      <c r="L24" s="124"/>
      <c r="N24" s="136"/>
      <c r="O24" s="138"/>
      <c r="P24" s="170">
        <f t="shared" si="18"/>
        <v>0</v>
      </c>
    </row>
    <row r="25" spans="2:16">
      <c r="B25" s="141">
        <f t="shared" si="0"/>
        <v>2031</v>
      </c>
      <c r="C25" s="142"/>
      <c r="D25" s="133"/>
      <c r="E25" s="133">
        <f t="shared" si="15"/>
        <v>51.69</v>
      </c>
      <c r="F25" s="135">
        <f t="shared" si="1"/>
        <v>15.528118240807499</v>
      </c>
      <c r="G25" s="133">
        <f t="shared" si="15"/>
        <v>0</v>
      </c>
      <c r="H25" s="133">
        <f t="shared" ref="H25" si="22">ROUND(H24*(1+$G71),2)</f>
        <v>0</v>
      </c>
      <c r="I25" s="135">
        <f t="shared" si="5"/>
        <v>15.528118240807499</v>
      </c>
      <c r="J25" s="135">
        <f t="shared" si="2"/>
        <v>51.69</v>
      </c>
      <c r="K25" s="133">
        <f t="shared" si="17"/>
        <v>0.85</v>
      </c>
      <c r="L25" s="124"/>
      <c r="N25" s="136"/>
      <c r="O25" s="138"/>
      <c r="P25" s="170">
        <f t="shared" si="18"/>
        <v>0</v>
      </c>
    </row>
    <row r="26" spans="2:16">
      <c r="B26" s="141">
        <f t="shared" si="0"/>
        <v>2032</v>
      </c>
      <c r="C26" s="142"/>
      <c r="D26" s="133"/>
      <c r="E26" s="133">
        <f t="shared" si="15"/>
        <v>52.77</v>
      </c>
      <c r="F26" s="135">
        <f t="shared" si="1"/>
        <v>15.852559480894017</v>
      </c>
      <c r="G26" s="133">
        <f t="shared" si="15"/>
        <v>0</v>
      </c>
      <c r="H26" s="133">
        <f t="shared" ref="H26" si="23">ROUND(H25*(1+$G72),2)</f>
        <v>0</v>
      </c>
      <c r="I26" s="135">
        <f t="shared" si="5"/>
        <v>15.852559480894017</v>
      </c>
      <c r="J26" s="135">
        <f t="shared" si="2"/>
        <v>52.77</v>
      </c>
      <c r="K26" s="133">
        <f t="shared" si="17"/>
        <v>0.87</v>
      </c>
      <c r="L26" s="124"/>
      <c r="N26" s="136"/>
      <c r="O26" s="138"/>
      <c r="P26" s="170">
        <f t="shared" si="18"/>
        <v>0</v>
      </c>
    </row>
    <row r="27" spans="2:16">
      <c r="B27" s="141">
        <f t="shared" si="0"/>
        <v>2033</v>
      </c>
      <c r="C27" s="132">
        <f>$C$55</f>
        <v>1420.0408201737057</v>
      </c>
      <c r="D27" s="133">
        <f>C27*$C$62</f>
        <v>100.90797696748666</v>
      </c>
      <c r="E27" s="133">
        <f t="shared" si="15"/>
        <v>53.87</v>
      </c>
      <c r="F27" s="135">
        <f t="shared" si="1"/>
        <v>46.496628505012822</v>
      </c>
      <c r="G27" s="133">
        <f t="shared" si="15"/>
        <v>0</v>
      </c>
      <c r="H27" s="133">
        <f t="shared" ref="H27" si="24">ROUND(H26*(1+$G73),2)</f>
        <v>0</v>
      </c>
      <c r="I27" s="135">
        <f t="shared" si="5"/>
        <v>46.496628505012822</v>
      </c>
      <c r="J27" s="135">
        <f t="shared" si="2"/>
        <v>154.78</v>
      </c>
      <c r="K27" s="133">
        <f t="shared" si="17"/>
        <v>0.89</v>
      </c>
      <c r="L27" s="124"/>
      <c r="P27" s="170">
        <f t="shared" si="18"/>
        <v>0</v>
      </c>
    </row>
    <row r="28" spans="2:16">
      <c r="B28" s="141">
        <f t="shared" si="0"/>
        <v>2034</v>
      </c>
      <c r="C28" s="142"/>
      <c r="D28" s="133">
        <f t="shared" si="15"/>
        <v>102.99</v>
      </c>
      <c r="E28" s="133">
        <f t="shared" si="15"/>
        <v>54.98</v>
      </c>
      <c r="F28" s="135">
        <f t="shared" si="1"/>
        <v>47.455539533765922</v>
      </c>
      <c r="G28" s="133">
        <f t="shared" si="15"/>
        <v>0</v>
      </c>
      <c r="H28" s="133">
        <f t="shared" ref="H28" si="25">ROUND(H27*(1+$G74),2)</f>
        <v>0</v>
      </c>
      <c r="I28" s="135">
        <f t="shared" si="5"/>
        <v>47.455539533765922</v>
      </c>
      <c r="J28" s="135">
        <f t="shared" si="2"/>
        <v>157.97</v>
      </c>
      <c r="K28" s="133">
        <f t="shared" si="17"/>
        <v>0.91</v>
      </c>
      <c r="L28" s="124"/>
      <c r="P28" s="170">
        <f t="shared" si="18"/>
        <v>0</v>
      </c>
    </row>
    <row r="29" spans="2:16">
      <c r="B29" s="141">
        <f t="shared" si="0"/>
        <v>2035</v>
      </c>
      <c r="C29" s="142"/>
      <c r="D29" s="133">
        <f t="shared" ref="D29:E36" si="26">ROUND(D28*(1+$K66),2)</f>
        <v>105.11</v>
      </c>
      <c r="E29" s="133">
        <f t="shared" si="26"/>
        <v>56.11</v>
      </c>
      <c r="F29" s="135">
        <f t="shared" si="1"/>
        <v>48.431867339581835</v>
      </c>
      <c r="G29" s="133">
        <f t="shared" ref="G29:H36" si="27">ROUND(G28*(1+$K66),2)</f>
        <v>0</v>
      </c>
      <c r="H29" s="133">
        <f t="shared" si="27"/>
        <v>0</v>
      </c>
      <c r="I29" s="135">
        <f t="shared" si="5"/>
        <v>48.431867339581835</v>
      </c>
      <c r="J29" s="135">
        <f t="shared" si="2"/>
        <v>161.22</v>
      </c>
      <c r="K29" s="133">
        <f>ROUND(K28*(1+$K66),2)</f>
        <v>0.93</v>
      </c>
      <c r="L29" s="124"/>
      <c r="P29" s="170">
        <f>ROUND(P28*(1+$K66),2)</f>
        <v>0</v>
      </c>
    </row>
    <row r="30" spans="2:16">
      <c r="B30" s="141">
        <f t="shared" si="0"/>
        <v>2036</v>
      </c>
      <c r="C30" s="142"/>
      <c r="D30" s="133">
        <f t="shared" si="26"/>
        <v>107.25</v>
      </c>
      <c r="E30" s="133">
        <f t="shared" si="26"/>
        <v>57.25</v>
      </c>
      <c r="F30" s="135">
        <f t="shared" si="1"/>
        <v>49.417207402066815</v>
      </c>
      <c r="G30" s="133">
        <f t="shared" si="27"/>
        <v>0</v>
      </c>
      <c r="H30" s="133">
        <f t="shared" si="27"/>
        <v>0</v>
      </c>
      <c r="I30" s="135">
        <f t="shared" si="5"/>
        <v>49.417207402066815</v>
      </c>
      <c r="J30" s="135">
        <f t="shared" si="2"/>
        <v>164.5</v>
      </c>
      <c r="K30" s="133">
        <f t="shared" ref="K30:K36" si="28">ROUND(K29*(1+$K67),2)</f>
        <v>0.95</v>
      </c>
      <c r="L30" s="124"/>
      <c r="P30" s="170">
        <f t="shared" ref="P30:P36" si="29">ROUND(P29*(1+$K67),2)</f>
        <v>0</v>
      </c>
    </row>
    <row r="31" spans="2:16">
      <c r="B31" s="141">
        <f t="shared" si="0"/>
        <v>2037</v>
      </c>
      <c r="C31" s="142"/>
      <c r="D31" s="133">
        <f t="shared" si="26"/>
        <v>109.41</v>
      </c>
      <c r="E31" s="133">
        <f t="shared" si="26"/>
        <v>58.4</v>
      </c>
      <c r="F31" s="135">
        <f t="shared" si="1"/>
        <v>50.411559721220861</v>
      </c>
      <c r="G31" s="133">
        <f t="shared" si="27"/>
        <v>0</v>
      </c>
      <c r="H31" s="133">
        <f t="shared" si="27"/>
        <v>0</v>
      </c>
      <c r="I31" s="135">
        <f t="shared" si="5"/>
        <v>50.411559721220861</v>
      </c>
      <c r="J31" s="135">
        <f t="shared" si="2"/>
        <v>167.81</v>
      </c>
      <c r="K31" s="133">
        <f t="shared" si="28"/>
        <v>0.97</v>
      </c>
      <c r="L31" s="124"/>
      <c r="P31" s="170">
        <f t="shared" si="29"/>
        <v>0</v>
      </c>
    </row>
    <row r="32" spans="2:16">
      <c r="B32" s="141">
        <f t="shared" si="0"/>
        <v>2038</v>
      </c>
      <c r="C32" s="142"/>
      <c r="D32" s="133">
        <f t="shared" si="26"/>
        <v>111.6</v>
      </c>
      <c r="E32" s="133">
        <f t="shared" si="26"/>
        <v>59.57</v>
      </c>
      <c r="F32" s="135">
        <f t="shared" si="1"/>
        <v>51.420932468156693</v>
      </c>
      <c r="G32" s="133">
        <f t="shared" si="27"/>
        <v>0</v>
      </c>
      <c r="H32" s="133">
        <f t="shared" si="27"/>
        <v>0</v>
      </c>
      <c r="I32" s="135">
        <f t="shared" si="5"/>
        <v>51.420932468156693</v>
      </c>
      <c r="J32" s="135">
        <f t="shared" si="2"/>
        <v>171.17</v>
      </c>
      <c r="K32" s="133">
        <f t="shared" si="28"/>
        <v>0.99</v>
      </c>
      <c r="L32" s="124"/>
      <c r="P32" s="170">
        <f t="shared" si="29"/>
        <v>0</v>
      </c>
    </row>
    <row r="33" spans="2:16">
      <c r="B33" s="141">
        <f t="shared" si="0"/>
        <v>2039</v>
      </c>
      <c r="C33" s="142"/>
      <c r="D33" s="133">
        <f t="shared" si="26"/>
        <v>113.84</v>
      </c>
      <c r="E33" s="133">
        <f t="shared" si="26"/>
        <v>60.77</v>
      </c>
      <c r="F33" s="135">
        <f t="shared" si="1"/>
        <v>52.45433789954339</v>
      </c>
      <c r="G33" s="133">
        <f t="shared" si="27"/>
        <v>0</v>
      </c>
      <c r="H33" s="133">
        <f t="shared" si="27"/>
        <v>0</v>
      </c>
      <c r="I33" s="135">
        <f t="shared" si="5"/>
        <v>52.45433789954339</v>
      </c>
      <c r="J33" s="135">
        <f t="shared" si="2"/>
        <v>174.61</v>
      </c>
      <c r="K33" s="133">
        <f t="shared" si="28"/>
        <v>1.01</v>
      </c>
      <c r="L33" s="124"/>
      <c r="P33" s="170">
        <f t="shared" si="29"/>
        <v>0</v>
      </c>
    </row>
    <row r="34" spans="2:16">
      <c r="B34" s="141">
        <f t="shared" si="0"/>
        <v>2040</v>
      </c>
      <c r="C34" s="142"/>
      <c r="D34" s="133">
        <f t="shared" si="26"/>
        <v>116.14</v>
      </c>
      <c r="E34" s="133">
        <f t="shared" si="26"/>
        <v>62</v>
      </c>
      <c r="F34" s="135">
        <f t="shared" si="1"/>
        <v>53.514780100937273</v>
      </c>
      <c r="G34" s="133">
        <f t="shared" si="27"/>
        <v>0</v>
      </c>
      <c r="H34" s="133">
        <f t="shared" si="27"/>
        <v>0</v>
      </c>
      <c r="I34" s="135">
        <f t="shared" si="5"/>
        <v>53.514780100937273</v>
      </c>
      <c r="J34" s="135">
        <f t="shared" si="2"/>
        <v>178.14</v>
      </c>
      <c r="K34" s="133">
        <f t="shared" si="28"/>
        <v>1.03</v>
      </c>
      <c r="L34" s="124"/>
      <c r="P34" s="170">
        <f t="shared" si="29"/>
        <v>0</v>
      </c>
    </row>
    <row r="35" spans="2:16">
      <c r="B35" s="141">
        <f t="shared" si="0"/>
        <v>2041</v>
      </c>
      <c r="C35" s="142"/>
      <c r="D35" s="133">
        <f t="shared" si="26"/>
        <v>118.51</v>
      </c>
      <c r="E35" s="133">
        <f t="shared" si="26"/>
        <v>63.26</v>
      </c>
      <c r="F35" s="135">
        <f t="shared" si="1"/>
        <v>54.605263157894747</v>
      </c>
      <c r="G35" s="133">
        <f t="shared" si="27"/>
        <v>0</v>
      </c>
      <c r="H35" s="133">
        <f t="shared" si="27"/>
        <v>0</v>
      </c>
      <c r="I35" s="135">
        <f t="shared" si="5"/>
        <v>54.605263157894747</v>
      </c>
      <c r="J35" s="135">
        <f t="shared" si="2"/>
        <v>181.77</v>
      </c>
      <c r="K35" s="133">
        <f t="shared" si="28"/>
        <v>1.05</v>
      </c>
      <c r="L35" s="124"/>
      <c r="P35" s="170">
        <f t="shared" si="29"/>
        <v>0</v>
      </c>
    </row>
    <row r="36" spans="2:16">
      <c r="B36" s="141">
        <f t="shared" si="0"/>
        <v>2042</v>
      </c>
      <c r="C36" s="142"/>
      <c r="D36" s="133">
        <f t="shared" si="26"/>
        <v>120.95</v>
      </c>
      <c r="E36" s="133">
        <f t="shared" si="26"/>
        <v>64.56</v>
      </c>
      <c r="F36" s="135">
        <f t="shared" si="1"/>
        <v>55.728791155972125</v>
      </c>
      <c r="G36" s="133">
        <f t="shared" si="27"/>
        <v>0</v>
      </c>
      <c r="H36" s="133">
        <f t="shared" si="27"/>
        <v>0</v>
      </c>
      <c r="I36" s="135">
        <f t="shared" si="5"/>
        <v>55.728791155972125</v>
      </c>
      <c r="J36" s="135">
        <f t="shared" si="2"/>
        <v>185.51</v>
      </c>
      <c r="K36" s="133">
        <f t="shared" si="28"/>
        <v>1.07</v>
      </c>
      <c r="L36" s="124"/>
      <c r="P36" s="170">
        <f t="shared" si="29"/>
        <v>0</v>
      </c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">
        <v>120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0.0710599128799291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38.0%)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ID Wind Resource - 38%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75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127</v>
      </c>
      <c r="C55" s="186">
        <v>1420.0408201737057</v>
      </c>
      <c r="D55" s="122" t="s">
        <v>74</v>
      </c>
      <c r="H55" s="122" t="s">
        <v>9</v>
      </c>
    </row>
    <row r="56" spans="2:24">
      <c r="B56" s="86" t="s">
        <v>114</v>
      </c>
      <c r="C56" s="155">
        <v>37.570551305416139</v>
      </c>
      <c r="D56" s="122" t="s">
        <v>77</v>
      </c>
      <c r="H56" s="122" t="s">
        <v>9</v>
      </c>
    </row>
    <row r="57" spans="2:24">
      <c r="B57" s="86" t="s">
        <v>114</v>
      </c>
      <c r="C57" s="160">
        <v>0.58600709999999989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7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M59" s="159"/>
      <c r="N59" s="160"/>
      <c r="O59" s="157"/>
      <c r="P59" s="161"/>
      <c r="Q59" s="124"/>
      <c r="R59" s="124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124"/>
      <c r="O60" s="157"/>
      <c r="P60" s="161"/>
      <c r="Q60" s="124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24"/>
      <c r="O61" s="158"/>
      <c r="P61" s="161"/>
      <c r="S61" s="124"/>
      <c r="T61" s="124"/>
      <c r="U61" s="124"/>
      <c r="V61" s="124"/>
      <c r="W61" s="124"/>
      <c r="X61" s="124"/>
    </row>
    <row r="62" spans="2:24">
      <c r="C62" s="163">
        <v>7.1059912879929146E-2</v>
      </c>
      <c r="D62" s="122" t="s">
        <v>38</v>
      </c>
      <c r="K62" s="164"/>
      <c r="L62" s="165"/>
      <c r="M62" s="165"/>
      <c r="O62" s="166"/>
    </row>
    <row r="63" spans="2:24">
      <c r="C63" s="167">
        <v>0.38</v>
      </c>
      <c r="D63" s="122" t="s">
        <v>39</v>
      </c>
    </row>
    <row r="64" spans="2:24" ht="13.5" thickBot="1">
      <c r="D64" s="161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30">C66+1</f>
        <v>2018</v>
      </c>
      <c r="D67" s="41">
        <v>2.00162222805087E-2</v>
      </c>
      <c r="E67" s="86"/>
      <c r="F67" s="88">
        <f t="shared" ref="F67:F74" si="31">F66+1</f>
        <v>2027</v>
      </c>
      <c r="G67" s="41">
        <v>2.2017580891201094E-2</v>
      </c>
      <c r="H67" s="86"/>
      <c r="I67" s="88">
        <f t="shared" ref="I67:I74" si="32">I66+1</f>
        <v>2036</v>
      </c>
      <c r="J67" s="88"/>
      <c r="K67" s="41">
        <v>2.0338413275796441E-2</v>
      </c>
    </row>
    <row r="68" spans="3:11">
      <c r="C68" s="88">
        <f t="shared" si="30"/>
        <v>2019</v>
      </c>
      <c r="D68" s="41">
        <v>2.3023767536204609E-2</v>
      </c>
      <c r="E68" s="86"/>
      <c r="F68" s="88">
        <f t="shared" si="31"/>
        <v>2028</v>
      </c>
      <c r="G68" s="41">
        <v>2.1672038954803963E-2</v>
      </c>
      <c r="H68" s="86"/>
      <c r="I68" s="88">
        <f t="shared" si="32"/>
        <v>2037</v>
      </c>
      <c r="J68" s="88"/>
      <c r="K68" s="41">
        <v>2.0148107799243142E-2</v>
      </c>
    </row>
    <row r="69" spans="3:11">
      <c r="C69" s="88">
        <f t="shared" si="30"/>
        <v>2020</v>
      </c>
      <c r="D69" s="41">
        <v>2.6569957493475238E-2</v>
      </c>
      <c r="E69" s="86"/>
      <c r="F69" s="88">
        <f t="shared" si="31"/>
        <v>2029</v>
      </c>
      <c r="G69" s="41">
        <v>2.1882861611237647E-2</v>
      </c>
      <c r="H69" s="86"/>
      <c r="I69" s="88">
        <f t="shared" si="32"/>
        <v>2038</v>
      </c>
      <c r="J69" s="88"/>
      <c r="K69" s="41">
        <v>1.9981989666423283E-2</v>
      </c>
    </row>
    <row r="70" spans="3:11">
      <c r="C70" s="88">
        <f t="shared" si="30"/>
        <v>2021</v>
      </c>
      <c r="D70" s="41">
        <v>2.633678201148415E-2</v>
      </c>
      <c r="E70" s="86"/>
      <c r="F70" s="88">
        <f t="shared" si="31"/>
        <v>2030</v>
      </c>
      <c r="G70" s="41">
        <v>2.1716430930730724E-2</v>
      </c>
      <c r="H70" s="86"/>
      <c r="I70" s="88">
        <f t="shared" si="32"/>
        <v>2039</v>
      </c>
      <c r="J70" s="88"/>
      <c r="K70" s="41">
        <v>2.0091958569135482E-2</v>
      </c>
    </row>
    <row r="71" spans="3:11">
      <c r="C71" s="88">
        <f t="shared" si="30"/>
        <v>2022</v>
      </c>
      <c r="D71" s="41">
        <v>2.5190838317338926E-2</v>
      </c>
      <c r="E71" s="86"/>
      <c r="F71" s="88">
        <f t="shared" si="31"/>
        <v>2031</v>
      </c>
      <c r="G71" s="41">
        <v>2.1283257880358342E-2</v>
      </c>
      <c r="H71" s="86"/>
      <c r="I71" s="88">
        <f t="shared" si="32"/>
        <v>2040</v>
      </c>
      <c r="J71" s="88"/>
      <c r="K71" s="41">
        <v>2.016857640433245E-2</v>
      </c>
    </row>
    <row r="72" spans="3:11" s="124" customFormat="1">
      <c r="C72" s="88">
        <f t="shared" si="30"/>
        <v>2023</v>
      </c>
      <c r="D72" s="41">
        <v>2.3861027991437966E-2</v>
      </c>
      <c r="E72" s="87"/>
      <c r="F72" s="88">
        <f t="shared" si="31"/>
        <v>2032</v>
      </c>
      <c r="G72" s="41">
        <v>2.092650190640466E-2</v>
      </c>
      <c r="H72" s="87"/>
      <c r="I72" s="88">
        <f t="shared" si="32"/>
        <v>2041</v>
      </c>
      <c r="J72" s="88"/>
      <c r="K72" s="41">
        <v>2.0388834681983159E-2</v>
      </c>
    </row>
    <row r="73" spans="3:11" s="124" customFormat="1">
      <c r="C73" s="88">
        <f t="shared" si="30"/>
        <v>2024</v>
      </c>
      <c r="D73" s="41">
        <v>2.3386119938164196E-2</v>
      </c>
      <c r="E73" s="87"/>
      <c r="F73" s="88">
        <f t="shared" si="31"/>
        <v>2033</v>
      </c>
      <c r="G73" s="41">
        <v>2.0801762320284523E-2</v>
      </c>
      <c r="H73" s="87"/>
      <c r="I73" s="88">
        <f t="shared" si="32"/>
        <v>2042</v>
      </c>
      <c r="J73" s="88"/>
      <c r="K73" s="41">
        <v>2.0623380610534037E-2</v>
      </c>
    </row>
    <row r="74" spans="3:11" s="124" customFormat="1">
      <c r="C74" s="88">
        <f t="shared" si="30"/>
        <v>2025</v>
      </c>
      <c r="D74" s="41">
        <v>2.3124371179134462E-2</v>
      </c>
      <c r="E74" s="87"/>
      <c r="F74" s="88">
        <f t="shared" si="31"/>
        <v>2034</v>
      </c>
      <c r="G74" s="41">
        <v>2.065772177898717E-2</v>
      </c>
      <c r="H74" s="87"/>
      <c r="I74" s="88">
        <f t="shared" si="32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X102"/>
  <sheetViews>
    <sheetView workbookViewId="0">
      <selection activeCell="K24" sqref="K24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0" style="122" hidden="1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130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38%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7" t="s">
        <v>55</v>
      </c>
      <c r="J5" s="17" t="s">
        <v>55</v>
      </c>
      <c r="K5" s="126" t="s">
        <v>71</v>
      </c>
      <c r="P5" s="126" t="s">
        <v>70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Walla Walla Wind Resource - 38%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>
        <f>$C$59</f>
        <v>0</v>
      </c>
    </row>
    <row r="11" spans="2:18">
      <c r="B11" s="131">
        <f t="shared" ref="B11:B36" si="0">B10+1</f>
        <v>2017</v>
      </c>
      <c r="C11" s="137"/>
      <c r="D11" s="133"/>
      <c r="E11" s="133">
        <f>$C$56</f>
        <v>37.570551305416139</v>
      </c>
      <c r="F11" s="134">
        <f t="shared" ref="F11:F36" si="1">(D11+E11)/(8.76*$C$63)</f>
        <v>11.286515052095693</v>
      </c>
      <c r="G11" s="134">
        <f>$C$58</f>
        <v>0</v>
      </c>
      <c r="H11" s="177">
        <f>$C$59</f>
        <v>0</v>
      </c>
      <c r="I11" s="135">
        <f>F11+H11+G11</f>
        <v>11.286515052095693</v>
      </c>
      <c r="J11" s="135">
        <f t="shared" ref="J11:J36" si="2">ROUND(I11*$C$63*8.76,2)</f>
        <v>37.57</v>
      </c>
      <c r="K11" s="133">
        <f>$C$57</f>
        <v>0.58600709999999989</v>
      </c>
      <c r="N11" s="136"/>
      <c r="P11" s="170">
        <f>ROUND(P10*(1+$D66),2)</f>
        <v>0</v>
      </c>
    </row>
    <row r="12" spans="2:18">
      <c r="B12" s="141">
        <f t="shared" si="0"/>
        <v>2018</v>
      </c>
      <c r="C12" s="142"/>
      <c r="D12" s="133"/>
      <c r="E12" s="133">
        <f t="shared" ref="E12:H19" si="3">ROUND(E11*(1+$D67),2)</f>
        <v>38.32</v>
      </c>
      <c r="F12" s="135">
        <f t="shared" si="1"/>
        <v>11.511655851958665</v>
      </c>
      <c r="G12" s="133">
        <f t="shared" si="3"/>
        <v>0</v>
      </c>
      <c r="H12" s="133">
        <f t="shared" si="3"/>
        <v>0</v>
      </c>
      <c r="I12" s="135">
        <f t="shared" ref="I12:I36" si="4">F12+H12+G12</f>
        <v>11.511655851958665</v>
      </c>
      <c r="J12" s="135">
        <f t="shared" si="2"/>
        <v>38.32</v>
      </c>
      <c r="K12" s="133">
        <f t="shared" ref="K12:K19" si="5">ROUND(K11*(1+$D67),2)</f>
        <v>0.6</v>
      </c>
      <c r="L12" s="124"/>
      <c r="N12" s="136"/>
      <c r="P12" s="170">
        <f t="shared" ref="P12:P19" si="6">ROUND(P11*(1+$D67),2)</f>
        <v>0</v>
      </c>
    </row>
    <row r="13" spans="2:18">
      <c r="B13" s="141">
        <f t="shared" si="0"/>
        <v>2019</v>
      </c>
      <c r="C13" s="142"/>
      <c r="D13" s="133"/>
      <c r="E13" s="133">
        <f t="shared" si="3"/>
        <v>39.200000000000003</v>
      </c>
      <c r="F13" s="135">
        <f t="shared" si="1"/>
        <v>11.77601538091805</v>
      </c>
      <c r="G13" s="133">
        <f t="shared" si="3"/>
        <v>0</v>
      </c>
      <c r="H13" s="133">
        <f t="shared" si="3"/>
        <v>0</v>
      </c>
      <c r="I13" s="135">
        <f t="shared" si="4"/>
        <v>11.77601538091805</v>
      </c>
      <c r="J13" s="135">
        <f t="shared" si="2"/>
        <v>39.200000000000003</v>
      </c>
      <c r="K13" s="133">
        <f t="shared" si="5"/>
        <v>0.61</v>
      </c>
      <c r="L13" s="124"/>
      <c r="N13" s="136"/>
      <c r="P13" s="170">
        <f t="shared" si="6"/>
        <v>0</v>
      </c>
    </row>
    <row r="14" spans="2:18">
      <c r="B14" s="141">
        <f t="shared" si="0"/>
        <v>2020</v>
      </c>
      <c r="C14" s="142"/>
      <c r="D14" s="133"/>
      <c r="E14" s="133">
        <f t="shared" si="3"/>
        <v>40.24</v>
      </c>
      <c r="F14" s="135">
        <f t="shared" si="1"/>
        <v>12.088440278779141</v>
      </c>
      <c r="G14" s="133">
        <f t="shared" si="3"/>
        <v>0</v>
      </c>
      <c r="H14" s="133">
        <f t="shared" si="3"/>
        <v>0</v>
      </c>
      <c r="I14" s="135">
        <f t="shared" si="4"/>
        <v>12.088440278779141</v>
      </c>
      <c r="J14" s="135">
        <f t="shared" si="2"/>
        <v>40.24</v>
      </c>
      <c r="K14" s="133">
        <f t="shared" si="5"/>
        <v>0.63</v>
      </c>
      <c r="L14" s="124"/>
      <c r="N14" s="136"/>
      <c r="O14" s="138"/>
      <c r="P14" s="170">
        <f t="shared" si="6"/>
        <v>0</v>
      </c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3"/>
        <v>41.3</v>
      </c>
      <c r="F15" s="135">
        <f t="shared" si="1"/>
        <v>12.406873347752944</v>
      </c>
      <c r="G15" s="133">
        <f t="shared" si="3"/>
        <v>0</v>
      </c>
      <c r="H15" s="133">
        <f t="shared" si="3"/>
        <v>0</v>
      </c>
      <c r="I15" s="135">
        <f t="shared" si="4"/>
        <v>12.406873347752944</v>
      </c>
      <c r="J15" s="135">
        <f t="shared" si="2"/>
        <v>41.3</v>
      </c>
      <c r="K15" s="133">
        <f t="shared" si="5"/>
        <v>0.65</v>
      </c>
      <c r="L15" s="124"/>
      <c r="N15" s="139"/>
      <c r="O15" s="139"/>
      <c r="P15" s="170">
        <f t="shared" si="6"/>
        <v>0</v>
      </c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3"/>
        <v>42.34</v>
      </c>
      <c r="F16" s="135">
        <f t="shared" si="1"/>
        <v>12.719298245614038</v>
      </c>
      <c r="G16" s="133">
        <f t="shared" si="3"/>
        <v>0</v>
      </c>
      <c r="H16" s="133">
        <f t="shared" si="3"/>
        <v>0</v>
      </c>
      <c r="I16" s="135">
        <f t="shared" si="4"/>
        <v>12.719298245614038</v>
      </c>
      <c r="J16" s="135">
        <f t="shared" si="2"/>
        <v>42.34</v>
      </c>
      <c r="K16" s="133">
        <f t="shared" si="5"/>
        <v>0.67</v>
      </c>
      <c r="L16" s="124"/>
      <c r="N16" s="136"/>
      <c r="P16" s="170">
        <f t="shared" si="6"/>
        <v>0</v>
      </c>
    </row>
    <row r="17" spans="2:16">
      <c r="B17" s="141">
        <f t="shared" si="0"/>
        <v>2023</v>
      </c>
      <c r="C17" s="142"/>
      <c r="D17" s="133"/>
      <c r="E17" s="133">
        <f t="shared" si="3"/>
        <v>43.35</v>
      </c>
      <c r="F17" s="135">
        <f t="shared" si="1"/>
        <v>13.022710886806058</v>
      </c>
      <c r="G17" s="133">
        <f t="shared" si="3"/>
        <v>0</v>
      </c>
      <c r="H17" s="133">
        <f t="shared" si="3"/>
        <v>0</v>
      </c>
      <c r="I17" s="135">
        <f t="shared" si="4"/>
        <v>13.022710886806058</v>
      </c>
      <c r="J17" s="135">
        <f t="shared" si="2"/>
        <v>43.35</v>
      </c>
      <c r="K17" s="133">
        <f t="shared" si="5"/>
        <v>0.69</v>
      </c>
      <c r="L17" s="124"/>
      <c r="N17" s="136"/>
      <c r="O17" s="138"/>
      <c r="P17" s="170">
        <f t="shared" si="6"/>
        <v>0</v>
      </c>
    </row>
    <row r="18" spans="2:16">
      <c r="B18" s="141">
        <f t="shared" si="0"/>
        <v>2024</v>
      </c>
      <c r="C18" s="142"/>
      <c r="D18" s="133"/>
      <c r="E18" s="133">
        <f t="shared" si="3"/>
        <v>44.36</v>
      </c>
      <c r="F18" s="135">
        <f t="shared" si="1"/>
        <v>13.326123527998078</v>
      </c>
      <c r="G18" s="133">
        <f t="shared" si="3"/>
        <v>0</v>
      </c>
      <c r="H18" s="133">
        <f t="shared" si="3"/>
        <v>0</v>
      </c>
      <c r="I18" s="135">
        <f t="shared" si="4"/>
        <v>13.326123527998078</v>
      </c>
      <c r="J18" s="135">
        <f t="shared" si="2"/>
        <v>44.36</v>
      </c>
      <c r="K18" s="133">
        <f t="shared" si="5"/>
        <v>0.71</v>
      </c>
      <c r="L18" s="124"/>
      <c r="N18" s="136"/>
      <c r="O18" s="138"/>
      <c r="P18" s="170">
        <f t="shared" si="6"/>
        <v>0</v>
      </c>
    </row>
    <row r="19" spans="2:16">
      <c r="B19" s="141">
        <f t="shared" si="0"/>
        <v>2025</v>
      </c>
      <c r="C19" s="142"/>
      <c r="D19" s="133"/>
      <c r="E19" s="133">
        <f t="shared" si="3"/>
        <v>45.39</v>
      </c>
      <c r="F19" s="135">
        <f t="shared" si="1"/>
        <v>13.635544340302813</v>
      </c>
      <c r="G19" s="133">
        <f t="shared" si="3"/>
        <v>0</v>
      </c>
      <c r="H19" s="133">
        <f t="shared" si="3"/>
        <v>0</v>
      </c>
      <c r="I19" s="135">
        <f t="shared" si="4"/>
        <v>13.635544340302813</v>
      </c>
      <c r="J19" s="135">
        <f t="shared" si="2"/>
        <v>45.39</v>
      </c>
      <c r="K19" s="133">
        <f t="shared" si="5"/>
        <v>0.73</v>
      </c>
      <c r="L19" s="124"/>
      <c r="N19" s="136"/>
      <c r="O19" s="138"/>
      <c r="P19" s="170">
        <f t="shared" si="6"/>
        <v>0</v>
      </c>
    </row>
    <row r="20" spans="2:16">
      <c r="B20" s="141">
        <f t="shared" si="0"/>
        <v>2026</v>
      </c>
      <c r="C20" s="142"/>
      <c r="D20" s="133"/>
      <c r="E20" s="133">
        <f>ROUND(E19*(1+$G66),2)</f>
        <v>46.42</v>
      </c>
      <c r="F20" s="135">
        <f t="shared" si="1"/>
        <v>13.944965152607548</v>
      </c>
      <c r="G20" s="133">
        <f>ROUND(G19*(1+$G66),2)</f>
        <v>0</v>
      </c>
      <c r="H20" s="133">
        <f>ROUND(H19*(1+$G66),2)</f>
        <v>0</v>
      </c>
      <c r="I20" s="135">
        <f t="shared" si="4"/>
        <v>13.944965152607548</v>
      </c>
      <c r="J20" s="135">
        <f t="shared" si="2"/>
        <v>46.42</v>
      </c>
      <c r="K20" s="133">
        <f>ROUND(K19*(1+$G66),2)</f>
        <v>0.75</v>
      </c>
      <c r="L20" s="124"/>
      <c r="N20" s="136"/>
      <c r="O20" s="138"/>
      <c r="P20" s="170">
        <f>ROUND(P19*(1+$G66),2)</f>
        <v>0</v>
      </c>
    </row>
    <row r="21" spans="2:16">
      <c r="B21" s="141">
        <f t="shared" si="0"/>
        <v>2027</v>
      </c>
      <c r="C21" s="142"/>
      <c r="D21" s="133"/>
      <c r="E21" s="133">
        <f t="shared" ref="E21:H28" si="7">ROUND(E20*(1+$G67),2)</f>
        <v>47.44</v>
      </c>
      <c r="F21" s="135">
        <f t="shared" si="1"/>
        <v>14.251381879355925</v>
      </c>
      <c r="G21" s="133">
        <f t="shared" si="7"/>
        <v>0</v>
      </c>
      <c r="H21" s="133">
        <f t="shared" si="7"/>
        <v>0</v>
      </c>
      <c r="I21" s="135">
        <f t="shared" si="4"/>
        <v>14.251381879355925</v>
      </c>
      <c r="J21" s="135">
        <f t="shared" si="2"/>
        <v>47.44</v>
      </c>
      <c r="K21" s="133">
        <f t="shared" ref="K21:K28" si="8">ROUND(K20*(1+$G67),2)</f>
        <v>0.77</v>
      </c>
      <c r="L21" s="124"/>
      <c r="N21" s="136"/>
      <c r="O21" s="138"/>
      <c r="P21" s="170">
        <f t="shared" ref="P21:P28" si="9">ROUND(P20*(1+$G67),2)</f>
        <v>0</v>
      </c>
    </row>
    <row r="22" spans="2:16">
      <c r="B22" s="141">
        <f t="shared" si="0"/>
        <v>2028</v>
      </c>
      <c r="C22" s="142"/>
      <c r="D22" s="133"/>
      <c r="E22" s="133">
        <f t="shared" si="7"/>
        <v>48.47</v>
      </c>
      <c r="F22" s="135">
        <f t="shared" si="1"/>
        <v>14.560802691660658</v>
      </c>
      <c r="G22" s="133">
        <f t="shared" si="7"/>
        <v>0</v>
      </c>
      <c r="H22" s="133">
        <f t="shared" si="7"/>
        <v>0</v>
      </c>
      <c r="I22" s="135">
        <f t="shared" si="4"/>
        <v>14.560802691660658</v>
      </c>
      <c r="J22" s="135">
        <f t="shared" si="2"/>
        <v>48.47</v>
      </c>
      <c r="K22" s="133">
        <f t="shared" si="8"/>
        <v>0.79</v>
      </c>
      <c r="L22" s="124"/>
      <c r="N22" s="136"/>
      <c r="O22" s="138"/>
      <c r="P22" s="170">
        <f t="shared" si="9"/>
        <v>0</v>
      </c>
    </row>
    <row r="23" spans="2:16">
      <c r="B23" s="141">
        <f t="shared" si="0"/>
        <v>2029</v>
      </c>
      <c r="C23" s="142"/>
      <c r="D23" s="133"/>
      <c r="E23" s="133">
        <f t="shared" si="7"/>
        <v>49.53</v>
      </c>
      <c r="F23" s="135">
        <f t="shared" si="1"/>
        <v>14.879235760634463</v>
      </c>
      <c r="G23" s="133">
        <f t="shared" si="7"/>
        <v>0</v>
      </c>
      <c r="H23" s="133">
        <f t="shared" si="7"/>
        <v>0</v>
      </c>
      <c r="I23" s="135">
        <f t="shared" si="4"/>
        <v>14.879235760634463</v>
      </c>
      <c r="J23" s="135">
        <f t="shared" si="2"/>
        <v>49.53</v>
      </c>
      <c r="K23" s="133">
        <f t="shared" si="8"/>
        <v>0.81</v>
      </c>
      <c r="L23" s="124"/>
      <c r="N23" s="136"/>
      <c r="O23" s="138"/>
      <c r="P23" s="170">
        <f t="shared" si="9"/>
        <v>0</v>
      </c>
    </row>
    <row r="24" spans="2:16">
      <c r="B24" s="141">
        <f t="shared" si="0"/>
        <v>2030</v>
      </c>
      <c r="C24" s="142"/>
      <c r="D24" s="133"/>
      <c r="E24" s="133">
        <f t="shared" si="7"/>
        <v>50.61</v>
      </c>
      <c r="F24" s="135">
        <f t="shared" si="1"/>
        <v>15.203677000720981</v>
      </c>
      <c r="G24" s="133">
        <f t="shared" si="7"/>
        <v>0</v>
      </c>
      <c r="H24" s="133">
        <f t="shared" si="7"/>
        <v>0</v>
      </c>
      <c r="I24" s="135">
        <f t="shared" si="4"/>
        <v>15.203677000720981</v>
      </c>
      <c r="J24" s="135">
        <f t="shared" si="2"/>
        <v>50.61</v>
      </c>
      <c r="K24" s="133">
        <f t="shared" si="8"/>
        <v>0.83</v>
      </c>
      <c r="L24" s="124"/>
      <c r="N24" s="136"/>
      <c r="O24" s="138"/>
      <c r="P24" s="170">
        <f t="shared" si="9"/>
        <v>0</v>
      </c>
    </row>
    <row r="25" spans="2:16">
      <c r="B25" s="141">
        <f t="shared" si="0"/>
        <v>2031</v>
      </c>
      <c r="C25" s="142"/>
      <c r="D25" s="133"/>
      <c r="E25" s="133">
        <f t="shared" si="7"/>
        <v>51.69</v>
      </c>
      <c r="F25" s="135">
        <f t="shared" si="1"/>
        <v>15.528118240807499</v>
      </c>
      <c r="G25" s="133">
        <f t="shared" si="7"/>
        <v>0</v>
      </c>
      <c r="H25" s="133">
        <f t="shared" si="7"/>
        <v>0</v>
      </c>
      <c r="I25" s="135">
        <f t="shared" si="4"/>
        <v>15.528118240807499</v>
      </c>
      <c r="J25" s="135">
        <f t="shared" si="2"/>
        <v>51.69</v>
      </c>
      <c r="K25" s="133">
        <f t="shared" si="8"/>
        <v>0.85</v>
      </c>
      <c r="L25" s="124"/>
      <c r="N25" s="136"/>
      <c r="O25" s="138"/>
      <c r="P25" s="170">
        <f t="shared" si="9"/>
        <v>0</v>
      </c>
    </row>
    <row r="26" spans="2:16">
      <c r="B26" s="141">
        <f t="shared" si="0"/>
        <v>2032</v>
      </c>
      <c r="C26" s="142"/>
      <c r="D26" s="133"/>
      <c r="E26" s="133">
        <f t="shared" si="7"/>
        <v>52.77</v>
      </c>
      <c r="F26" s="135">
        <f t="shared" si="1"/>
        <v>15.852559480894017</v>
      </c>
      <c r="G26" s="133">
        <f t="shared" si="7"/>
        <v>0</v>
      </c>
      <c r="H26" s="133">
        <f t="shared" si="7"/>
        <v>0</v>
      </c>
      <c r="I26" s="135">
        <f t="shared" si="4"/>
        <v>15.852559480894017</v>
      </c>
      <c r="J26" s="135">
        <f t="shared" si="2"/>
        <v>52.77</v>
      </c>
      <c r="K26" s="133">
        <f t="shared" si="8"/>
        <v>0.87</v>
      </c>
      <c r="L26" s="124"/>
      <c r="N26" s="136"/>
      <c r="O26" s="138"/>
      <c r="P26" s="170">
        <f t="shared" si="9"/>
        <v>0</v>
      </c>
    </row>
    <row r="27" spans="2:16">
      <c r="B27" s="141">
        <f t="shared" si="0"/>
        <v>2033</v>
      </c>
      <c r="C27" s="132"/>
      <c r="D27" s="133"/>
      <c r="E27" s="133">
        <f t="shared" si="7"/>
        <v>53.87</v>
      </c>
      <c r="F27" s="135">
        <f t="shared" si="1"/>
        <v>16.183008892093248</v>
      </c>
      <c r="G27" s="133">
        <f t="shared" si="7"/>
        <v>0</v>
      </c>
      <c r="H27" s="133">
        <f t="shared" si="7"/>
        <v>0</v>
      </c>
      <c r="I27" s="135">
        <f t="shared" si="4"/>
        <v>16.183008892093248</v>
      </c>
      <c r="J27" s="135">
        <f t="shared" si="2"/>
        <v>53.87</v>
      </c>
      <c r="K27" s="133">
        <f t="shared" si="8"/>
        <v>0.89</v>
      </c>
      <c r="L27" s="124"/>
      <c r="P27" s="170">
        <f t="shared" si="9"/>
        <v>0</v>
      </c>
    </row>
    <row r="28" spans="2:16">
      <c r="B28" s="141">
        <f t="shared" si="0"/>
        <v>2034</v>
      </c>
      <c r="C28" s="142"/>
      <c r="D28" s="133"/>
      <c r="E28" s="133">
        <f t="shared" si="7"/>
        <v>54.98</v>
      </c>
      <c r="F28" s="135">
        <f t="shared" si="1"/>
        <v>16.516462388848836</v>
      </c>
      <c r="G28" s="133">
        <f t="shared" si="7"/>
        <v>0</v>
      </c>
      <c r="H28" s="133">
        <f t="shared" si="7"/>
        <v>0</v>
      </c>
      <c r="I28" s="135">
        <f t="shared" si="4"/>
        <v>16.516462388848836</v>
      </c>
      <c r="J28" s="135">
        <f t="shared" si="2"/>
        <v>54.98</v>
      </c>
      <c r="K28" s="133">
        <f t="shared" si="8"/>
        <v>0.91</v>
      </c>
      <c r="L28" s="124"/>
      <c r="P28" s="170">
        <f t="shared" si="9"/>
        <v>0</v>
      </c>
    </row>
    <row r="29" spans="2:16">
      <c r="B29" s="141">
        <f t="shared" si="0"/>
        <v>2035</v>
      </c>
      <c r="C29" s="132">
        <f>$C$55</f>
        <v>1417.4139219193135</v>
      </c>
      <c r="D29" s="133">
        <f>C29*$C$62</f>
        <v>100.72130980638511</v>
      </c>
      <c r="E29" s="133">
        <f t="shared" ref="D29:E36" si="10">ROUND(E28*(1+$K66),2)</f>
        <v>56.11</v>
      </c>
      <c r="F29" s="135">
        <f t="shared" si="1"/>
        <v>47.113467257385572</v>
      </c>
      <c r="G29" s="133">
        <f t="shared" ref="G29:H36" si="11">ROUND(G28*(1+$K66),2)</f>
        <v>0</v>
      </c>
      <c r="H29" s="133">
        <f t="shared" si="11"/>
        <v>0</v>
      </c>
      <c r="I29" s="135">
        <f t="shared" si="4"/>
        <v>47.113467257385572</v>
      </c>
      <c r="J29" s="135">
        <f t="shared" si="2"/>
        <v>156.83000000000001</v>
      </c>
      <c r="K29" s="133">
        <f>ROUND(K28*(1+$K66),2)</f>
        <v>0.93</v>
      </c>
      <c r="L29" s="124"/>
      <c r="P29" s="170">
        <f>ROUND(P28*(1+$K66),2)</f>
        <v>0</v>
      </c>
    </row>
    <row r="30" spans="2:16">
      <c r="B30" s="141">
        <f t="shared" si="0"/>
        <v>2036</v>
      </c>
      <c r="C30" s="142"/>
      <c r="D30" s="133">
        <f t="shared" si="10"/>
        <v>102.77</v>
      </c>
      <c r="E30" s="133">
        <f t="shared" si="10"/>
        <v>57.25</v>
      </c>
      <c r="F30" s="135">
        <f t="shared" si="1"/>
        <v>48.071377072819033</v>
      </c>
      <c r="G30" s="133">
        <f t="shared" si="11"/>
        <v>0</v>
      </c>
      <c r="H30" s="133">
        <f t="shared" si="11"/>
        <v>0</v>
      </c>
      <c r="I30" s="135">
        <f t="shared" si="4"/>
        <v>48.071377072819033</v>
      </c>
      <c r="J30" s="135">
        <f t="shared" si="2"/>
        <v>160.02000000000001</v>
      </c>
      <c r="K30" s="133">
        <f t="shared" ref="K30:K36" si="12">ROUND(K29*(1+$K67),2)</f>
        <v>0.95</v>
      </c>
      <c r="L30" s="124"/>
      <c r="P30" s="170">
        <f t="shared" ref="P30:P36" si="13">ROUND(P29*(1+$K67),2)</f>
        <v>0</v>
      </c>
    </row>
    <row r="31" spans="2:16">
      <c r="B31" s="141">
        <f t="shared" si="0"/>
        <v>2037</v>
      </c>
      <c r="C31" s="142"/>
      <c r="D31" s="133">
        <f t="shared" si="10"/>
        <v>104.84</v>
      </c>
      <c r="E31" s="133">
        <f t="shared" si="10"/>
        <v>58.4</v>
      </c>
      <c r="F31" s="135">
        <f t="shared" si="1"/>
        <v>49.038692621965879</v>
      </c>
      <c r="G31" s="133">
        <f t="shared" si="11"/>
        <v>0</v>
      </c>
      <c r="H31" s="133">
        <f t="shared" si="11"/>
        <v>0</v>
      </c>
      <c r="I31" s="135">
        <f t="shared" si="4"/>
        <v>49.038692621965879</v>
      </c>
      <c r="J31" s="135">
        <f t="shared" si="2"/>
        <v>163.24</v>
      </c>
      <c r="K31" s="133">
        <f t="shared" si="12"/>
        <v>0.97</v>
      </c>
      <c r="L31" s="124"/>
      <c r="P31" s="170">
        <f t="shared" si="13"/>
        <v>0</v>
      </c>
    </row>
    <row r="32" spans="2:16">
      <c r="B32" s="141">
        <f t="shared" si="0"/>
        <v>2038</v>
      </c>
      <c r="C32" s="142"/>
      <c r="D32" s="133">
        <f t="shared" si="10"/>
        <v>106.93</v>
      </c>
      <c r="E32" s="133">
        <f t="shared" si="10"/>
        <v>59.57</v>
      </c>
      <c r="F32" s="135">
        <f t="shared" si="1"/>
        <v>50.01802451333814</v>
      </c>
      <c r="G32" s="133">
        <f t="shared" si="11"/>
        <v>0</v>
      </c>
      <c r="H32" s="133">
        <f t="shared" si="11"/>
        <v>0</v>
      </c>
      <c r="I32" s="135">
        <f t="shared" si="4"/>
        <v>50.01802451333814</v>
      </c>
      <c r="J32" s="135">
        <f t="shared" si="2"/>
        <v>166.5</v>
      </c>
      <c r="K32" s="133">
        <f t="shared" si="12"/>
        <v>0.99</v>
      </c>
      <c r="L32" s="124"/>
      <c r="P32" s="170">
        <f t="shared" si="13"/>
        <v>0</v>
      </c>
    </row>
    <row r="33" spans="2:16">
      <c r="B33" s="141">
        <f t="shared" si="0"/>
        <v>2039</v>
      </c>
      <c r="C33" s="142"/>
      <c r="D33" s="133">
        <f t="shared" si="10"/>
        <v>109.08</v>
      </c>
      <c r="E33" s="133">
        <f t="shared" si="10"/>
        <v>60.77</v>
      </c>
      <c r="F33" s="135">
        <f t="shared" si="1"/>
        <v>51.024393174717616</v>
      </c>
      <c r="G33" s="133">
        <f t="shared" si="11"/>
        <v>0</v>
      </c>
      <c r="H33" s="133">
        <f t="shared" si="11"/>
        <v>0</v>
      </c>
      <c r="I33" s="135">
        <f t="shared" si="4"/>
        <v>51.024393174717616</v>
      </c>
      <c r="J33" s="135">
        <f t="shared" si="2"/>
        <v>169.85</v>
      </c>
      <c r="K33" s="133">
        <f t="shared" si="12"/>
        <v>1.01</v>
      </c>
      <c r="L33" s="124"/>
      <c r="P33" s="170">
        <f t="shared" si="13"/>
        <v>0</v>
      </c>
    </row>
    <row r="34" spans="2:16">
      <c r="B34" s="141">
        <f t="shared" si="0"/>
        <v>2040</v>
      </c>
      <c r="C34" s="142"/>
      <c r="D34" s="133">
        <f t="shared" si="10"/>
        <v>111.28</v>
      </c>
      <c r="E34" s="133">
        <f t="shared" si="10"/>
        <v>62</v>
      </c>
      <c r="F34" s="135">
        <f t="shared" si="1"/>
        <v>52.054794520547951</v>
      </c>
      <c r="G34" s="133">
        <f t="shared" si="11"/>
        <v>0</v>
      </c>
      <c r="H34" s="133">
        <f t="shared" si="11"/>
        <v>0</v>
      </c>
      <c r="I34" s="135">
        <f t="shared" si="4"/>
        <v>52.054794520547951</v>
      </c>
      <c r="J34" s="135">
        <f t="shared" si="2"/>
        <v>173.28</v>
      </c>
      <c r="K34" s="133">
        <f t="shared" si="12"/>
        <v>1.03</v>
      </c>
      <c r="L34" s="124"/>
      <c r="P34" s="170">
        <f t="shared" si="13"/>
        <v>0</v>
      </c>
    </row>
    <row r="35" spans="2:16">
      <c r="B35" s="141">
        <f t="shared" si="0"/>
        <v>2041</v>
      </c>
      <c r="C35" s="142"/>
      <c r="D35" s="133">
        <f t="shared" si="10"/>
        <v>113.55</v>
      </c>
      <c r="E35" s="133">
        <f t="shared" si="10"/>
        <v>63.26</v>
      </c>
      <c r="F35" s="135">
        <f t="shared" si="1"/>
        <v>53.115236721941848</v>
      </c>
      <c r="G35" s="133">
        <f t="shared" si="11"/>
        <v>0</v>
      </c>
      <c r="H35" s="133">
        <f t="shared" si="11"/>
        <v>0</v>
      </c>
      <c r="I35" s="135">
        <f t="shared" si="4"/>
        <v>53.115236721941848</v>
      </c>
      <c r="J35" s="135">
        <f t="shared" si="2"/>
        <v>176.81</v>
      </c>
      <c r="K35" s="133">
        <f t="shared" si="12"/>
        <v>1.05</v>
      </c>
      <c r="L35" s="124"/>
      <c r="P35" s="170">
        <f t="shared" si="13"/>
        <v>0</v>
      </c>
    </row>
    <row r="36" spans="2:16">
      <c r="B36" s="141">
        <f t="shared" si="0"/>
        <v>2042</v>
      </c>
      <c r="C36" s="142"/>
      <c r="D36" s="133">
        <f t="shared" si="10"/>
        <v>115.89</v>
      </c>
      <c r="E36" s="133">
        <f t="shared" si="10"/>
        <v>64.56</v>
      </c>
      <c r="F36" s="135">
        <f t="shared" si="1"/>
        <v>54.208723864455663</v>
      </c>
      <c r="G36" s="133">
        <f t="shared" si="11"/>
        <v>0</v>
      </c>
      <c r="H36" s="133">
        <f t="shared" si="11"/>
        <v>0</v>
      </c>
      <c r="I36" s="135">
        <f t="shared" si="4"/>
        <v>54.208723864455663</v>
      </c>
      <c r="J36" s="135">
        <f t="shared" si="2"/>
        <v>180.45</v>
      </c>
      <c r="K36" s="133">
        <f t="shared" si="12"/>
        <v>1.07</v>
      </c>
      <c r="L36" s="124"/>
      <c r="P36" s="170">
        <f t="shared" si="13"/>
        <v>0</v>
      </c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">
        <v>120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0.0710599128799291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38.0%)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Walla Walla Wind Resource - 38%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75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129</v>
      </c>
      <c r="C55" s="186">
        <v>1417.4139219193135</v>
      </c>
      <c r="D55" s="122" t="s">
        <v>74</v>
      </c>
      <c r="H55" s="122" t="s">
        <v>9</v>
      </c>
    </row>
    <row r="56" spans="2:24">
      <c r="B56" s="86" t="s">
        <v>114</v>
      </c>
      <c r="C56" s="155">
        <v>37.570551305416139</v>
      </c>
      <c r="D56" s="122" t="s">
        <v>77</v>
      </c>
      <c r="H56" s="122" t="s">
        <v>9</v>
      </c>
    </row>
    <row r="57" spans="2:24">
      <c r="B57" s="86" t="s">
        <v>114</v>
      </c>
      <c r="C57" s="160">
        <v>0.58600709999999989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7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M59" s="159"/>
      <c r="N59" s="160"/>
      <c r="O59" s="157"/>
      <c r="P59" s="161"/>
      <c r="Q59" s="124"/>
      <c r="R59" s="124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124"/>
      <c r="O60" s="157"/>
      <c r="P60" s="161"/>
      <c r="Q60" s="124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24"/>
      <c r="O61" s="158"/>
      <c r="P61" s="161"/>
      <c r="S61" s="124"/>
      <c r="T61" s="124"/>
      <c r="U61" s="124"/>
      <c r="V61" s="124"/>
      <c r="W61" s="124"/>
      <c r="X61" s="124"/>
    </row>
    <row r="62" spans="2:24">
      <c r="C62" s="163">
        <v>7.1059912879929146E-2</v>
      </c>
      <c r="D62" s="122" t="s">
        <v>38</v>
      </c>
      <c r="K62" s="164"/>
      <c r="L62" s="165"/>
      <c r="M62" s="165"/>
      <c r="O62" s="166"/>
    </row>
    <row r="63" spans="2:24">
      <c r="C63" s="167">
        <v>0.38</v>
      </c>
      <c r="D63" s="122" t="s">
        <v>39</v>
      </c>
    </row>
    <row r="64" spans="2:24" ht="13.5" thickBot="1">
      <c r="D64" s="161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X102"/>
  <sheetViews>
    <sheetView workbookViewId="0">
      <selection activeCell="K24" sqref="K24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0" style="122" hidden="1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131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38%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7" t="s">
        <v>55</v>
      </c>
      <c r="J5" s="17" t="s">
        <v>55</v>
      </c>
      <c r="K5" s="126" t="s">
        <v>71</v>
      </c>
      <c r="P5" s="126" t="s">
        <v>70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Yakima Wind Resource - 38%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>
        <f>$C$59</f>
        <v>0</v>
      </c>
    </row>
    <row r="11" spans="2:18">
      <c r="B11" s="131">
        <f t="shared" ref="B11:B36" si="0">B10+1</f>
        <v>2017</v>
      </c>
      <c r="C11" s="137"/>
      <c r="D11" s="133"/>
      <c r="E11" s="133">
        <f>$C$56</f>
        <v>37.570551305416139</v>
      </c>
      <c r="F11" s="134">
        <f t="shared" ref="F11:F36" si="1">(D11+E11)/(8.76*$C$63)</f>
        <v>11.286515052095693</v>
      </c>
      <c r="G11" s="134">
        <f>$C$58</f>
        <v>0</v>
      </c>
      <c r="H11" s="177">
        <f>$C$59</f>
        <v>0</v>
      </c>
      <c r="I11" s="135">
        <f>F11+H11+G11</f>
        <v>11.286515052095693</v>
      </c>
      <c r="J11" s="135">
        <f t="shared" ref="J11:J36" si="2">ROUND(I11*$C$63*8.76,2)</f>
        <v>37.57</v>
      </c>
      <c r="K11" s="133">
        <f>$C$57</f>
        <v>0.58600709999999989</v>
      </c>
      <c r="N11" s="136"/>
      <c r="P11" s="170">
        <f>ROUND(P10*(1+$D66),2)</f>
        <v>0</v>
      </c>
    </row>
    <row r="12" spans="2:18">
      <c r="B12" s="141">
        <f t="shared" si="0"/>
        <v>2018</v>
      </c>
      <c r="C12" s="142"/>
      <c r="D12" s="133"/>
      <c r="E12" s="133">
        <f t="shared" ref="E12:H19" si="3">ROUND(E11*(1+$D67),2)</f>
        <v>38.32</v>
      </c>
      <c r="F12" s="135">
        <f t="shared" si="1"/>
        <v>11.511655851958665</v>
      </c>
      <c r="G12" s="133">
        <f t="shared" si="3"/>
        <v>0</v>
      </c>
      <c r="H12" s="133">
        <f t="shared" si="3"/>
        <v>0</v>
      </c>
      <c r="I12" s="135">
        <f t="shared" ref="I12:I36" si="4">F12+H12+G12</f>
        <v>11.511655851958665</v>
      </c>
      <c r="J12" s="135">
        <f t="shared" si="2"/>
        <v>38.32</v>
      </c>
      <c r="K12" s="133">
        <f t="shared" ref="K12:K19" si="5">ROUND(K11*(1+$D67),2)</f>
        <v>0.6</v>
      </c>
      <c r="L12" s="124"/>
      <c r="N12" s="136"/>
      <c r="P12" s="170">
        <f t="shared" ref="P12:P19" si="6">ROUND(P11*(1+$D67),2)</f>
        <v>0</v>
      </c>
    </row>
    <row r="13" spans="2:18">
      <c r="B13" s="141">
        <f t="shared" si="0"/>
        <v>2019</v>
      </c>
      <c r="C13" s="142"/>
      <c r="D13" s="133"/>
      <c r="E13" s="133">
        <f t="shared" si="3"/>
        <v>39.200000000000003</v>
      </c>
      <c r="F13" s="135">
        <f t="shared" si="1"/>
        <v>11.77601538091805</v>
      </c>
      <c r="G13" s="133">
        <f t="shared" si="3"/>
        <v>0</v>
      </c>
      <c r="H13" s="133">
        <f t="shared" si="3"/>
        <v>0</v>
      </c>
      <c r="I13" s="135">
        <f t="shared" si="4"/>
        <v>11.77601538091805</v>
      </c>
      <c r="J13" s="135">
        <f t="shared" si="2"/>
        <v>39.200000000000003</v>
      </c>
      <c r="K13" s="133">
        <f t="shared" si="5"/>
        <v>0.61</v>
      </c>
      <c r="L13" s="124"/>
      <c r="N13" s="136"/>
      <c r="P13" s="170">
        <f t="shared" si="6"/>
        <v>0</v>
      </c>
    </row>
    <row r="14" spans="2:18">
      <c r="B14" s="141">
        <f t="shared" si="0"/>
        <v>2020</v>
      </c>
      <c r="C14" s="142"/>
      <c r="D14" s="133"/>
      <c r="E14" s="133">
        <f t="shared" si="3"/>
        <v>40.24</v>
      </c>
      <c r="F14" s="135">
        <f t="shared" si="1"/>
        <v>12.088440278779141</v>
      </c>
      <c r="G14" s="133">
        <f t="shared" si="3"/>
        <v>0</v>
      </c>
      <c r="H14" s="133">
        <f t="shared" si="3"/>
        <v>0</v>
      </c>
      <c r="I14" s="135">
        <f t="shared" si="4"/>
        <v>12.088440278779141</v>
      </c>
      <c r="J14" s="135">
        <f t="shared" si="2"/>
        <v>40.24</v>
      </c>
      <c r="K14" s="133">
        <f t="shared" si="5"/>
        <v>0.63</v>
      </c>
      <c r="L14" s="124"/>
      <c r="N14" s="136"/>
      <c r="O14" s="138"/>
      <c r="P14" s="170">
        <f t="shared" si="6"/>
        <v>0</v>
      </c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3"/>
        <v>41.3</v>
      </c>
      <c r="F15" s="135">
        <f t="shared" si="1"/>
        <v>12.406873347752944</v>
      </c>
      <c r="G15" s="133">
        <f t="shared" si="3"/>
        <v>0</v>
      </c>
      <c r="H15" s="133">
        <f t="shared" si="3"/>
        <v>0</v>
      </c>
      <c r="I15" s="135">
        <f t="shared" si="4"/>
        <v>12.406873347752944</v>
      </c>
      <c r="J15" s="135">
        <f t="shared" si="2"/>
        <v>41.3</v>
      </c>
      <c r="K15" s="133">
        <f t="shared" si="5"/>
        <v>0.65</v>
      </c>
      <c r="L15" s="124"/>
      <c r="N15" s="139"/>
      <c r="O15" s="139"/>
      <c r="P15" s="170">
        <f t="shared" si="6"/>
        <v>0</v>
      </c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3"/>
        <v>42.34</v>
      </c>
      <c r="F16" s="135">
        <f t="shared" si="1"/>
        <v>12.719298245614038</v>
      </c>
      <c r="G16" s="133">
        <f t="shared" si="3"/>
        <v>0</v>
      </c>
      <c r="H16" s="133">
        <f t="shared" si="3"/>
        <v>0</v>
      </c>
      <c r="I16" s="135">
        <f t="shared" si="4"/>
        <v>12.719298245614038</v>
      </c>
      <c r="J16" s="135">
        <f t="shared" si="2"/>
        <v>42.34</v>
      </c>
      <c r="K16" s="133">
        <f t="shared" si="5"/>
        <v>0.67</v>
      </c>
      <c r="L16" s="124"/>
      <c r="N16" s="136"/>
      <c r="P16" s="170">
        <f t="shared" si="6"/>
        <v>0</v>
      </c>
    </row>
    <row r="17" spans="2:16">
      <c r="B17" s="141">
        <f t="shared" si="0"/>
        <v>2023</v>
      </c>
      <c r="C17" s="142"/>
      <c r="D17" s="133"/>
      <c r="E17" s="133">
        <f t="shared" si="3"/>
        <v>43.35</v>
      </c>
      <c r="F17" s="135">
        <f t="shared" si="1"/>
        <v>13.022710886806058</v>
      </c>
      <c r="G17" s="133">
        <f t="shared" si="3"/>
        <v>0</v>
      </c>
      <c r="H17" s="133">
        <f t="shared" si="3"/>
        <v>0</v>
      </c>
      <c r="I17" s="135">
        <f t="shared" si="4"/>
        <v>13.022710886806058</v>
      </c>
      <c r="J17" s="135">
        <f t="shared" si="2"/>
        <v>43.35</v>
      </c>
      <c r="K17" s="133">
        <f t="shared" si="5"/>
        <v>0.69</v>
      </c>
      <c r="L17" s="124"/>
      <c r="N17" s="136"/>
      <c r="O17" s="138"/>
      <c r="P17" s="170">
        <f t="shared" si="6"/>
        <v>0</v>
      </c>
    </row>
    <row r="18" spans="2:16">
      <c r="B18" s="141">
        <f t="shared" si="0"/>
        <v>2024</v>
      </c>
      <c r="C18" s="142"/>
      <c r="D18" s="133"/>
      <c r="E18" s="133">
        <f t="shared" si="3"/>
        <v>44.36</v>
      </c>
      <c r="F18" s="135">
        <f t="shared" si="1"/>
        <v>13.326123527998078</v>
      </c>
      <c r="G18" s="133">
        <f t="shared" si="3"/>
        <v>0</v>
      </c>
      <c r="H18" s="133">
        <f t="shared" si="3"/>
        <v>0</v>
      </c>
      <c r="I18" s="135">
        <f t="shared" si="4"/>
        <v>13.326123527998078</v>
      </c>
      <c r="J18" s="135">
        <f t="shared" si="2"/>
        <v>44.36</v>
      </c>
      <c r="K18" s="133">
        <f t="shared" si="5"/>
        <v>0.71</v>
      </c>
      <c r="L18" s="124"/>
      <c r="N18" s="136"/>
      <c r="O18" s="138"/>
      <c r="P18" s="170">
        <f t="shared" si="6"/>
        <v>0</v>
      </c>
    </row>
    <row r="19" spans="2:16">
      <c r="B19" s="141">
        <f t="shared" si="0"/>
        <v>2025</v>
      </c>
      <c r="C19" s="142"/>
      <c r="D19" s="133"/>
      <c r="E19" s="133">
        <f t="shared" si="3"/>
        <v>45.39</v>
      </c>
      <c r="F19" s="135">
        <f t="shared" si="1"/>
        <v>13.635544340302813</v>
      </c>
      <c r="G19" s="133">
        <f t="shared" si="3"/>
        <v>0</v>
      </c>
      <c r="H19" s="133">
        <f t="shared" si="3"/>
        <v>0</v>
      </c>
      <c r="I19" s="135">
        <f t="shared" si="4"/>
        <v>13.635544340302813</v>
      </c>
      <c r="J19" s="135">
        <f t="shared" si="2"/>
        <v>45.39</v>
      </c>
      <c r="K19" s="133">
        <f t="shared" si="5"/>
        <v>0.73</v>
      </c>
      <c r="L19" s="124"/>
      <c r="N19" s="136"/>
      <c r="O19" s="138"/>
      <c r="P19" s="170">
        <f t="shared" si="6"/>
        <v>0</v>
      </c>
    </row>
    <row r="20" spans="2:16">
      <c r="B20" s="141">
        <f t="shared" si="0"/>
        <v>2026</v>
      </c>
      <c r="C20" s="142"/>
      <c r="D20" s="133"/>
      <c r="E20" s="133">
        <f>ROUND(E19*(1+$G66),2)</f>
        <v>46.42</v>
      </c>
      <c r="F20" s="135">
        <f t="shared" si="1"/>
        <v>13.944965152607548</v>
      </c>
      <c r="G20" s="133">
        <f>ROUND(G19*(1+$G66),2)</f>
        <v>0</v>
      </c>
      <c r="H20" s="133">
        <f>ROUND(H19*(1+$G66),2)</f>
        <v>0</v>
      </c>
      <c r="I20" s="135">
        <f t="shared" si="4"/>
        <v>13.944965152607548</v>
      </c>
      <c r="J20" s="135">
        <f t="shared" si="2"/>
        <v>46.42</v>
      </c>
      <c r="K20" s="133">
        <f>ROUND(K19*(1+$G66),2)</f>
        <v>0.75</v>
      </c>
      <c r="L20" s="124"/>
      <c r="N20" s="136"/>
      <c r="O20" s="138"/>
      <c r="P20" s="170">
        <f>ROUND(P19*(1+$G66),2)</f>
        <v>0</v>
      </c>
    </row>
    <row r="21" spans="2:16">
      <c r="B21" s="141">
        <f t="shared" si="0"/>
        <v>2027</v>
      </c>
      <c r="C21" s="142"/>
      <c r="D21" s="133"/>
      <c r="E21" s="133">
        <f t="shared" ref="E21:H28" si="7">ROUND(E20*(1+$G67),2)</f>
        <v>47.44</v>
      </c>
      <c r="F21" s="135">
        <f t="shared" si="1"/>
        <v>14.251381879355925</v>
      </c>
      <c r="G21" s="133">
        <f t="shared" si="7"/>
        <v>0</v>
      </c>
      <c r="H21" s="133">
        <f t="shared" si="7"/>
        <v>0</v>
      </c>
      <c r="I21" s="135">
        <f t="shared" si="4"/>
        <v>14.251381879355925</v>
      </c>
      <c r="J21" s="135">
        <f t="shared" si="2"/>
        <v>47.44</v>
      </c>
      <c r="K21" s="133">
        <f t="shared" ref="K21:K28" si="8">ROUND(K20*(1+$G67),2)</f>
        <v>0.77</v>
      </c>
      <c r="L21" s="124"/>
      <c r="N21" s="136"/>
      <c r="O21" s="138"/>
      <c r="P21" s="170">
        <f t="shared" ref="P21:P28" si="9">ROUND(P20*(1+$G67),2)</f>
        <v>0</v>
      </c>
    </row>
    <row r="22" spans="2:16">
      <c r="B22" s="141">
        <f t="shared" si="0"/>
        <v>2028</v>
      </c>
      <c r="C22" s="142"/>
      <c r="D22" s="133"/>
      <c r="E22" s="133">
        <f t="shared" si="7"/>
        <v>48.47</v>
      </c>
      <c r="F22" s="135">
        <f t="shared" si="1"/>
        <v>14.560802691660658</v>
      </c>
      <c r="G22" s="133">
        <f t="shared" si="7"/>
        <v>0</v>
      </c>
      <c r="H22" s="133">
        <f t="shared" si="7"/>
        <v>0</v>
      </c>
      <c r="I22" s="135">
        <f t="shared" si="4"/>
        <v>14.560802691660658</v>
      </c>
      <c r="J22" s="135">
        <f t="shared" si="2"/>
        <v>48.47</v>
      </c>
      <c r="K22" s="133">
        <f t="shared" si="8"/>
        <v>0.79</v>
      </c>
      <c r="L22" s="124"/>
      <c r="N22" s="136"/>
      <c r="O22" s="138"/>
      <c r="P22" s="170">
        <f t="shared" si="9"/>
        <v>0</v>
      </c>
    </row>
    <row r="23" spans="2:16">
      <c r="B23" s="141">
        <f t="shared" si="0"/>
        <v>2029</v>
      </c>
      <c r="C23" s="142"/>
      <c r="D23" s="133"/>
      <c r="E23" s="133">
        <f t="shared" si="7"/>
        <v>49.53</v>
      </c>
      <c r="F23" s="135">
        <f t="shared" si="1"/>
        <v>14.879235760634463</v>
      </c>
      <c r="G23" s="133">
        <f t="shared" si="7"/>
        <v>0</v>
      </c>
      <c r="H23" s="133">
        <f t="shared" si="7"/>
        <v>0</v>
      </c>
      <c r="I23" s="135">
        <f t="shared" si="4"/>
        <v>14.879235760634463</v>
      </c>
      <c r="J23" s="135">
        <f t="shared" si="2"/>
        <v>49.53</v>
      </c>
      <c r="K23" s="133">
        <f t="shared" si="8"/>
        <v>0.81</v>
      </c>
      <c r="L23" s="124"/>
      <c r="N23" s="136"/>
      <c r="O23" s="138"/>
      <c r="P23" s="170">
        <f t="shared" si="9"/>
        <v>0</v>
      </c>
    </row>
    <row r="24" spans="2:16">
      <c r="B24" s="141">
        <f t="shared" si="0"/>
        <v>2030</v>
      </c>
      <c r="C24" s="142"/>
      <c r="D24" s="133"/>
      <c r="E24" s="133">
        <f t="shared" si="7"/>
        <v>50.61</v>
      </c>
      <c r="F24" s="135">
        <f t="shared" si="1"/>
        <v>15.203677000720981</v>
      </c>
      <c r="G24" s="133">
        <f t="shared" si="7"/>
        <v>0</v>
      </c>
      <c r="H24" s="133">
        <f t="shared" si="7"/>
        <v>0</v>
      </c>
      <c r="I24" s="135">
        <f t="shared" si="4"/>
        <v>15.203677000720981</v>
      </c>
      <c r="J24" s="135">
        <f t="shared" si="2"/>
        <v>50.61</v>
      </c>
      <c r="K24" s="133">
        <f t="shared" si="8"/>
        <v>0.83</v>
      </c>
      <c r="L24" s="124"/>
      <c r="N24" s="136"/>
      <c r="O24" s="138"/>
      <c r="P24" s="170">
        <f t="shared" si="9"/>
        <v>0</v>
      </c>
    </row>
    <row r="25" spans="2:16">
      <c r="B25" s="141">
        <f t="shared" si="0"/>
        <v>2031</v>
      </c>
      <c r="C25" s="142"/>
      <c r="D25" s="133"/>
      <c r="E25" s="133">
        <f t="shared" si="7"/>
        <v>51.69</v>
      </c>
      <c r="F25" s="135">
        <f t="shared" si="1"/>
        <v>15.528118240807499</v>
      </c>
      <c r="G25" s="133">
        <f t="shared" si="7"/>
        <v>0</v>
      </c>
      <c r="H25" s="133">
        <f t="shared" si="7"/>
        <v>0</v>
      </c>
      <c r="I25" s="135">
        <f t="shared" si="4"/>
        <v>15.528118240807499</v>
      </c>
      <c r="J25" s="135">
        <f t="shared" si="2"/>
        <v>51.69</v>
      </c>
      <c r="K25" s="133">
        <f t="shared" si="8"/>
        <v>0.85</v>
      </c>
      <c r="L25" s="124"/>
      <c r="N25" s="136"/>
      <c r="O25" s="138"/>
      <c r="P25" s="170">
        <f t="shared" si="9"/>
        <v>0</v>
      </c>
    </row>
    <row r="26" spans="2:16">
      <c r="B26" s="141">
        <f t="shared" si="0"/>
        <v>2032</v>
      </c>
      <c r="C26" s="142"/>
      <c r="D26" s="133"/>
      <c r="E26" s="133">
        <f t="shared" si="7"/>
        <v>52.77</v>
      </c>
      <c r="F26" s="135">
        <f t="shared" si="1"/>
        <v>15.852559480894017</v>
      </c>
      <c r="G26" s="133">
        <f t="shared" si="7"/>
        <v>0</v>
      </c>
      <c r="H26" s="133">
        <f t="shared" si="7"/>
        <v>0</v>
      </c>
      <c r="I26" s="135">
        <f t="shared" si="4"/>
        <v>15.852559480894017</v>
      </c>
      <c r="J26" s="135">
        <f t="shared" si="2"/>
        <v>52.77</v>
      </c>
      <c r="K26" s="133">
        <f t="shared" si="8"/>
        <v>0.87</v>
      </c>
      <c r="L26" s="124"/>
      <c r="N26" s="136"/>
      <c r="O26" s="138"/>
      <c r="P26" s="170">
        <f t="shared" si="9"/>
        <v>0</v>
      </c>
    </row>
    <row r="27" spans="2:16">
      <c r="B27" s="141">
        <f t="shared" si="0"/>
        <v>2033</v>
      </c>
      <c r="C27" s="132"/>
      <c r="D27" s="133"/>
      <c r="E27" s="133">
        <f t="shared" si="7"/>
        <v>53.87</v>
      </c>
      <c r="F27" s="135">
        <f t="shared" si="1"/>
        <v>16.183008892093248</v>
      </c>
      <c r="G27" s="133">
        <f t="shared" si="7"/>
        <v>0</v>
      </c>
      <c r="H27" s="133">
        <f t="shared" si="7"/>
        <v>0</v>
      </c>
      <c r="I27" s="135">
        <f t="shared" si="4"/>
        <v>16.183008892093248</v>
      </c>
      <c r="J27" s="135">
        <f t="shared" si="2"/>
        <v>53.87</v>
      </c>
      <c r="K27" s="133">
        <f t="shared" si="8"/>
        <v>0.89</v>
      </c>
      <c r="L27" s="124"/>
      <c r="P27" s="170">
        <f t="shared" si="9"/>
        <v>0</v>
      </c>
    </row>
    <row r="28" spans="2:16">
      <c r="B28" s="141">
        <f t="shared" si="0"/>
        <v>2034</v>
      </c>
      <c r="C28" s="142"/>
      <c r="D28" s="133"/>
      <c r="E28" s="133">
        <f t="shared" si="7"/>
        <v>54.98</v>
      </c>
      <c r="F28" s="135">
        <f t="shared" si="1"/>
        <v>16.516462388848836</v>
      </c>
      <c r="G28" s="133">
        <f t="shared" si="7"/>
        <v>0</v>
      </c>
      <c r="H28" s="133">
        <f t="shared" si="7"/>
        <v>0</v>
      </c>
      <c r="I28" s="135">
        <f t="shared" si="4"/>
        <v>16.516462388848836</v>
      </c>
      <c r="J28" s="135">
        <f t="shared" si="2"/>
        <v>54.98</v>
      </c>
      <c r="K28" s="133">
        <f t="shared" si="8"/>
        <v>0.91</v>
      </c>
      <c r="L28" s="124"/>
      <c r="P28" s="170">
        <f t="shared" si="9"/>
        <v>0</v>
      </c>
    </row>
    <row r="29" spans="2:16">
      <c r="B29" s="141">
        <f t="shared" si="0"/>
        <v>2035</v>
      </c>
      <c r="C29" s="132">
        <f>$C$55</f>
        <v>1417.4139219193135</v>
      </c>
      <c r="D29" s="133">
        <f>C29*$C$62</f>
        <v>100.72130980638511</v>
      </c>
      <c r="E29" s="133">
        <f t="shared" ref="D29:E36" si="10">ROUND(E28*(1+$K66),2)</f>
        <v>56.11</v>
      </c>
      <c r="F29" s="135">
        <f t="shared" si="1"/>
        <v>47.113467257385572</v>
      </c>
      <c r="G29" s="133">
        <f t="shared" ref="G29:H36" si="11">ROUND(G28*(1+$K66),2)</f>
        <v>0</v>
      </c>
      <c r="H29" s="133">
        <f t="shared" si="11"/>
        <v>0</v>
      </c>
      <c r="I29" s="135">
        <f t="shared" si="4"/>
        <v>47.113467257385572</v>
      </c>
      <c r="J29" s="135">
        <f t="shared" si="2"/>
        <v>156.83000000000001</v>
      </c>
      <c r="K29" s="133">
        <f>ROUND(K28*(1+$K66),2)</f>
        <v>0.93</v>
      </c>
      <c r="L29" s="124"/>
      <c r="P29" s="170">
        <f>ROUND(P28*(1+$K66),2)</f>
        <v>0</v>
      </c>
    </row>
    <row r="30" spans="2:16">
      <c r="B30" s="141">
        <f t="shared" si="0"/>
        <v>2036</v>
      </c>
      <c r="C30" s="142"/>
      <c r="D30" s="133">
        <f t="shared" si="10"/>
        <v>102.77</v>
      </c>
      <c r="E30" s="133">
        <f t="shared" si="10"/>
        <v>57.25</v>
      </c>
      <c r="F30" s="135">
        <f t="shared" si="1"/>
        <v>48.071377072819033</v>
      </c>
      <c r="G30" s="133">
        <f t="shared" si="11"/>
        <v>0</v>
      </c>
      <c r="H30" s="133">
        <f t="shared" si="11"/>
        <v>0</v>
      </c>
      <c r="I30" s="135">
        <f t="shared" si="4"/>
        <v>48.071377072819033</v>
      </c>
      <c r="J30" s="135">
        <f t="shared" si="2"/>
        <v>160.02000000000001</v>
      </c>
      <c r="K30" s="133">
        <f t="shared" ref="K30:K36" si="12">ROUND(K29*(1+$K67),2)</f>
        <v>0.95</v>
      </c>
      <c r="L30" s="124"/>
      <c r="P30" s="170">
        <f t="shared" ref="P30:P36" si="13">ROUND(P29*(1+$K67),2)</f>
        <v>0</v>
      </c>
    </row>
    <row r="31" spans="2:16">
      <c r="B31" s="141">
        <f t="shared" si="0"/>
        <v>2037</v>
      </c>
      <c r="C31" s="142"/>
      <c r="D31" s="133">
        <f t="shared" si="10"/>
        <v>104.84</v>
      </c>
      <c r="E31" s="133">
        <f t="shared" si="10"/>
        <v>58.4</v>
      </c>
      <c r="F31" s="135">
        <f t="shared" si="1"/>
        <v>49.038692621965879</v>
      </c>
      <c r="G31" s="133">
        <f t="shared" si="11"/>
        <v>0</v>
      </c>
      <c r="H31" s="133">
        <f t="shared" si="11"/>
        <v>0</v>
      </c>
      <c r="I31" s="135">
        <f t="shared" si="4"/>
        <v>49.038692621965879</v>
      </c>
      <c r="J31" s="135">
        <f t="shared" si="2"/>
        <v>163.24</v>
      </c>
      <c r="K31" s="133">
        <f t="shared" si="12"/>
        <v>0.97</v>
      </c>
      <c r="L31" s="124"/>
      <c r="P31" s="170">
        <f t="shared" si="13"/>
        <v>0</v>
      </c>
    </row>
    <row r="32" spans="2:16">
      <c r="B32" s="141">
        <f t="shared" si="0"/>
        <v>2038</v>
      </c>
      <c r="C32" s="142"/>
      <c r="D32" s="133">
        <f t="shared" si="10"/>
        <v>106.93</v>
      </c>
      <c r="E32" s="133">
        <f t="shared" si="10"/>
        <v>59.57</v>
      </c>
      <c r="F32" s="135">
        <f t="shared" si="1"/>
        <v>50.01802451333814</v>
      </c>
      <c r="G32" s="133">
        <f t="shared" si="11"/>
        <v>0</v>
      </c>
      <c r="H32" s="133">
        <f t="shared" si="11"/>
        <v>0</v>
      </c>
      <c r="I32" s="135">
        <f t="shared" si="4"/>
        <v>50.01802451333814</v>
      </c>
      <c r="J32" s="135">
        <f t="shared" si="2"/>
        <v>166.5</v>
      </c>
      <c r="K32" s="133">
        <f t="shared" si="12"/>
        <v>0.99</v>
      </c>
      <c r="L32" s="124"/>
      <c r="P32" s="170">
        <f t="shared" si="13"/>
        <v>0</v>
      </c>
    </row>
    <row r="33" spans="2:16">
      <c r="B33" s="141">
        <f t="shared" si="0"/>
        <v>2039</v>
      </c>
      <c r="C33" s="142"/>
      <c r="D33" s="133">
        <f t="shared" si="10"/>
        <v>109.08</v>
      </c>
      <c r="E33" s="133">
        <f t="shared" si="10"/>
        <v>60.77</v>
      </c>
      <c r="F33" s="135">
        <f t="shared" si="1"/>
        <v>51.024393174717616</v>
      </c>
      <c r="G33" s="133">
        <f t="shared" si="11"/>
        <v>0</v>
      </c>
      <c r="H33" s="133">
        <f t="shared" si="11"/>
        <v>0</v>
      </c>
      <c r="I33" s="135">
        <f t="shared" si="4"/>
        <v>51.024393174717616</v>
      </c>
      <c r="J33" s="135">
        <f t="shared" si="2"/>
        <v>169.85</v>
      </c>
      <c r="K33" s="133">
        <f t="shared" si="12"/>
        <v>1.01</v>
      </c>
      <c r="L33" s="124"/>
      <c r="P33" s="170">
        <f t="shared" si="13"/>
        <v>0</v>
      </c>
    </row>
    <row r="34" spans="2:16">
      <c r="B34" s="141">
        <f t="shared" si="0"/>
        <v>2040</v>
      </c>
      <c r="C34" s="142"/>
      <c r="D34" s="133">
        <f t="shared" si="10"/>
        <v>111.28</v>
      </c>
      <c r="E34" s="133">
        <f t="shared" si="10"/>
        <v>62</v>
      </c>
      <c r="F34" s="135">
        <f t="shared" si="1"/>
        <v>52.054794520547951</v>
      </c>
      <c r="G34" s="133">
        <f t="shared" si="11"/>
        <v>0</v>
      </c>
      <c r="H34" s="133">
        <f t="shared" si="11"/>
        <v>0</v>
      </c>
      <c r="I34" s="135">
        <f t="shared" si="4"/>
        <v>52.054794520547951</v>
      </c>
      <c r="J34" s="135">
        <f t="shared" si="2"/>
        <v>173.28</v>
      </c>
      <c r="K34" s="133">
        <f t="shared" si="12"/>
        <v>1.03</v>
      </c>
      <c r="L34" s="124"/>
      <c r="P34" s="170">
        <f t="shared" si="13"/>
        <v>0</v>
      </c>
    </row>
    <row r="35" spans="2:16">
      <c r="B35" s="141">
        <f t="shared" si="0"/>
        <v>2041</v>
      </c>
      <c r="C35" s="142"/>
      <c r="D35" s="133">
        <f t="shared" si="10"/>
        <v>113.55</v>
      </c>
      <c r="E35" s="133">
        <f t="shared" si="10"/>
        <v>63.26</v>
      </c>
      <c r="F35" s="135">
        <f t="shared" si="1"/>
        <v>53.115236721941848</v>
      </c>
      <c r="G35" s="133">
        <f t="shared" si="11"/>
        <v>0</v>
      </c>
      <c r="H35" s="133">
        <f t="shared" si="11"/>
        <v>0</v>
      </c>
      <c r="I35" s="135">
        <f t="shared" si="4"/>
        <v>53.115236721941848</v>
      </c>
      <c r="J35" s="135">
        <f t="shared" si="2"/>
        <v>176.81</v>
      </c>
      <c r="K35" s="133">
        <f t="shared" si="12"/>
        <v>1.05</v>
      </c>
      <c r="L35" s="124"/>
      <c r="P35" s="170">
        <f t="shared" si="13"/>
        <v>0</v>
      </c>
    </row>
    <row r="36" spans="2:16">
      <c r="B36" s="141">
        <f t="shared" si="0"/>
        <v>2042</v>
      </c>
      <c r="C36" s="142"/>
      <c r="D36" s="133">
        <f t="shared" si="10"/>
        <v>115.89</v>
      </c>
      <c r="E36" s="133">
        <f t="shared" si="10"/>
        <v>64.56</v>
      </c>
      <c r="F36" s="135">
        <f t="shared" si="1"/>
        <v>54.208723864455663</v>
      </c>
      <c r="G36" s="133">
        <f t="shared" si="11"/>
        <v>0</v>
      </c>
      <c r="H36" s="133">
        <f t="shared" si="11"/>
        <v>0</v>
      </c>
      <c r="I36" s="135">
        <f t="shared" si="4"/>
        <v>54.208723864455663</v>
      </c>
      <c r="J36" s="135">
        <f t="shared" si="2"/>
        <v>180.45</v>
      </c>
      <c r="K36" s="133">
        <f t="shared" si="12"/>
        <v>1.07</v>
      </c>
      <c r="L36" s="124"/>
      <c r="P36" s="170">
        <f t="shared" si="13"/>
        <v>0</v>
      </c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">
        <v>120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0.0710599128799291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38.0%)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Yakima Wind Resource - 38%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75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129</v>
      </c>
      <c r="C55" s="186">
        <v>1417.4139219193135</v>
      </c>
      <c r="D55" s="122" t="s">
        <v>74</v>
      </c>
      <c r="H55" s="122" t="s">
        <v>9</v>
      </c>
    </row>
    <row r="56" spans="2:24">
      <c r="B56" s="86" t="s">
        <v>114</v>
      </c>
      <c r="C56" s="155">
        <v>37.570551305416139</v>
      </c>
      <c r="D56" s="122" t="s">
        <v>77</v>
      </c>
      <c r="H56" s="122" t="s">
        <v>9</v>
      </c>
    </row>
    <row r="57" spans="2:24">
      <c r="B57" s="86" t="s">
        <v>114</v>
      </c>
      <c r="C57" s="160">
        <v>0.58600709999999989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7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M59" s="159"/>
      <c r="N59" s="160"/>
      <c r="O59" s="157"/>
      <c r="P59" s="161"/>
      <c r="Q59" s="124"/>
      <c r="R59" s="124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124"/>
      <c r="O60" s="157"/>
      <c r="P60" s="161"/>
      <c r="Q60" s="124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24"/>
      <c r="O61" s="158"/>
      <c r="P61" s="161"/>
      <c r="S61" s="124"/>
      <c r="T61" s="124"/>
      <c r="U61" s="124"/>
      <c r="V61" s="124"/>
      <c r="W61" s="124"/>
      <c r="X61" s="124"/>
    </row>
    <row r="62" spans="2:24">
      <c r="C62" s="163">
        <v>7.1059912879929146E-2</v>
      </c>
      <c r="D62" s="122" t="s">
        <v>38</v>
      </c>
      <c r="K62" s="164"/>
      <c r="L62" s="165"/>
      <c r="M62" s="165"/>
      <c r="O62" s="166"/>
    </row>
    <row r="63" spans="2:24">
      <c r="C63" s="167">
        <v>0.38</v>
      </c>
      <c r="D63" s="122" t="s">
        <v>39</v>
      </c>
    </row>
    <row r="64" spans="2:24" ht="13.5" thickBot="1">
      <c r="D64" s="161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X102"/>
  <sheetViews>
    <sheetView workbookViewId="0">
      <selection activeCell="K24" sqref="K24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0" style="122" hidden="1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132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38%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7" t="s">
        <v>55</v>
      </c>
      <c r="J5" s="17" t="s">
        <v>55</v>
      </c>
      <c r="K5" s="126" t="s">
        <v>71</v>
      </c>
      <c r="P5" s="126" t="s">
        <v>70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Oregon Wind Resource - 38%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>
        <f>$C$59</f>
        <v>0</v>
      </c>
    </row>
    <row r="11" spans="2:18">
      <c r="B11" s="131">
        <f t="shared" ref="B11:B36" si="0">B10+1</f>
        <v>2017</v>
      </c>
      <c r="C11" s="137"/>
      <c r="D11" s="133"/>
      <c r="E11" s="133">
        <f>$C$56</f>
        <v>37.570551305416139</v>
      </c>
      <c r="F11" s="134">
        <f t="shared" ref="F11:F36" si="1">(D11+E11)/(8.76*$C$63)</f>
        <v>11.286515052095693</v>
      </c>
      <c r="G11" s="134">
        <f>$C$58</f>
        <v>0</v>
      </c>
      <c r="H11" s="177">
        <f>$C$59</f>
        <v>0</v>
      </c>
      <c r="I11" s="135">
        <f>F11+H11+G11</f>
        <v>11.286515052095693</v>
      </c>
      <c r="J11" s="135">
        <f t="shared" ref="J11:J36" si="2">ROUND(I11*$C$63*8.76,2)</f>
        <v>37.57</v>
      </c>
      <c r="K11" s="133">
        <f>$C$57</f>
        <v>0.58600709999999989</v>
      </c>
      <c r="N11" s="136"/>
      <c r="P11" s="170">
        <f>ROUND(P10*(1+$D66),2)</f>
        <v>0</v>
      </c>
    </row>
    <row r="12" spans="2:18">
      <c r="B12" s="141">
        <f t="shared" si="0"/>
        <v>2018</v>
      </c>
      <c r="C12" s="142"/>
      <c r="D12" s="133"/>
      <c r="E12" s="133">
        <f t="shared" ref="E12:H19" si="3">ROUND(E11*(1+$D67),2)</f>
        <v>38.32</v>
      </c>
      <c r="F12" s="135">
        <f t="shared" si="1"/>
        <v>11.511655851958665</v>
      </c>
      <c r="G12" s="133">
        <f t="shared" si="3"/>
        <v>0</v>
      </c>
      <c r="H12" s="133">
        <f t="shared" si="3"/>
        <v>0</v>
      </c>
      <c r="I12" s="135">
        <f t="shared" ref="I12:I36" si="4">F12+H12+G12</f>
        <v>11.511655851958665</v>
      </c>
      <c r="J12" s="135">
        <f t="shared" si="2"/>
        <v>38.32</v>
      </c>
      <c r="K12" s="133">
        <f t="shared" ref="K12:K19" si="5">ROUND(K11*(1+$D67),2)</f>
        <v>0.6</v>
      </c>
      <c r="L12" s="124"/>
      <c r="N12" s="136"/>
      <c r="P12" s="170">
        <f t="shared" ref="P12:P19" si="6">ROUND(P11*(1+$D67),2)</f>
        <v>0</v>
      </c>
    </row>
    <row r="13" spans="2:18">
      <c r="B13" s="141">
        <f t="shared" si="0"/>
        <v>2019</v>
      </c>
      <c r="C13" s="142"/>
      <c r="D13" s="133"/>
      <c r="E13" s="133">
        <f t="shared" si="3"/>
        <v>39.200000000000003</v>
      </c>
      <c r="F13" s="135">
        <f t="shared" si="1"/>
        <v>11.77601538091805</v>
      </c>
      <c r="G13" s="133">
        <f t="shared" si="3"/>
        <v>0</v>
      </c>
      <c r="H13" s="133">
        <f t="shared" si="3"/>
        <v>0</v>
      </c>
      <c r="I13" s="135">
        <f t="shared" si="4"/>
        <v>11.77601538091805</v>
      </c>
      <c r="J13" s="135">
        <f t="shared" si="2"/>
        <v>39.200000000000003</v>
      </c>
      <c r="K13" s="133">
        <f t="shared" si="5"/>
        <v>0.61</v>
      </c>
      <c r="L13" s="124"/>
      <c r="N13" s="136"/>
      <c r="P13" s="170">
        <f t="shared" si="6"/>
        <v>0</v>
      </c>
    </row>
    <row r="14" spans="2:18">
      <c r="B14" s="141">
        <f t="shared" si="0"/>
        <v>2020</v>
      </c>
      <c r="C14" s="142"/>
      <c r="D14" s="133"/>
      <c r="E14" s="133">
        <f t="shared" si="3"/>
        <v>40.24</v>
      </c>
      <c r="F14" s="135">
        <f t="shared" si="1"/>
        <v>12.088440278779141</v>
      </c>
      <c r="G14" s="133">
        <f t="shared" si="3"/>
        <v>0</v>
      </c>
      <c r="H14" s="133">
        <f t="shared" si="3"/>
        <v>0</v>
      </c>
      <c r="I14" s="135">
        <f t="shared" si="4"/>
        <v>12.088440278779141</v>
      </c>
      <c r="J14" s="135">
        <f t="shared" si="2"/>
        <v>40.24</v>
      </c>
      <c r="K14" s="133">
        <f t="shared" si="5"/>
        <v>0.63</v>
      </c>
      <c r="L14" s="124"/>
      <c r="N14" s="136"/>
      <c r="O14" s="138"/>
      <c r="P14" s="170">
        <f t="shared" si="6"/>
        <v>0</v>
      </c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3"/>
        <v>41.3</v>
      </c>
      <c r="F15" s="135">
        <f t="shared" si="1"/>
        <v>12.406873347752944</v>
      </c>
      <c r="G15" s="133">
        <f t="shared" si="3"/>
        <v>0</v>
      </c>
      <c r="H15" s="133">
        <f t="shared" si="3"/>
        <v>0</v>
      </c>
      <c r="I15" s="135">
        <f t="shared" si="4"/>
        <v>12.406873347752944</v>
      </c>
      <c r="J15" s="135">
        <f t="shared" si="2"/>
        <v>41.3</v>
      </c>
      <c r="K15" s="133">
        <f t="shared" si="5"/>
        <v>0.65</v>
      </c>
      <c r="L15" s="124"/>
      <c r="N15" s="139"/>
      <c r="O15" s="139"/>
      <c r="P15" s="170">
        <f t="shared" si="6"/>
        <v>0</v>
      </c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3"/>
        <v>42.34</v>
      </c>
      <c r="F16" s="135">
        <f t="shared" si="1"/>
        <v>12.719298245614038</v>
      </c>
      <c r="G16" s="133">
        <f t="shared" si="3"/>
        <v>0</v>
      </c>
      <c r="H16" s="133">
        <f t="shared" si="3"/>
        <v>0</v>
      </c>
      <c r="I16" s="135">
        <f t="shared" si="4"/>
        <v>12.719298245614038</v>
      </c>
      <c r="J16" s="135">
        <f t="shared" si="2"/>
        <v>42.34</v>
      </c>
      <c r="K16" s="133">
        <f t="shared" si="5"/>
        <v>0.67</v>
      </c>
      <c r="L16" s="124"/>
      <c r="N16" s="136"/>
      <c r="P16" s="170">
        <f t="shared" si="6"/>
        <v>0</v>
      </c>
    </row>
    <row r="17" spans="2:16">
      <c r="B17" s="141">
        <f t="shared" si="0"/>
        <v>2023</v>
      </c>
      <c r="C17" s="142"/>
      <c r="D17" s="133"/>
      <c r="E17" s="133">
        <f t="shared" si="3"/>
        <v>43.35</v>
      </c>
      <c r="F17" s="135">
        <f t="shared" si="1"/>
        <v>13.022710886806058</v>
      </c>
      <c r="G17" s="133">
        <f t="shared" si="3"/>
        <v>0</v>
      </c>
      <c r="H17" s="133">
        <f t="shared" si="3"/>
        <v>0</v>
      </c>
      <c r="I17" s="135">
        <f t="shared" si="4"/>
        <v>13.022710886806058</v>
      </c>
      <c r="J17" s="135">
        <f t="shared" si="2"/>
        <v>43.35</v>
      </c>
      <c r="K17" s="133">
        <f t="shared" si="5"/>
        <v>0.69</v>
      </c>
      <c r="L17" s="124"/>
      <c r="N17" s="136"/>
      <c r="O17" s="138"/>
      <c r="P17" s="170">
        <f t="shared" si="6"/>
        <v>0</v>
      </c>
    </row>
    <row r="18" spans="2:16">
      <c r="B18" s="141">
        <f t="shared" si="0"/>
        <v>2024</v>
      </c>
      <c r="C18" s="142"/>
      <c r="D18" s="133"/>
      <c r="E18" s="133">
        <f t="shared" si="3"/>
        <v>44.36</v>
      </c>
      <c r="F18" s="135">
        <f t="shared" si="1"/>
        <v>13.326123527998078</v>
      </c>
      <c r="G18" s="133">
        <f t="shared" si="3"/>
        <v>0</v>
      </c>
      <c r="H18" s="133">
        <f t="shared" si="3"/>
        <v>0</v>
      </c>
      <c r="I18" s="135">
        <f t="shared" si="4"/>
        <v>13.326123527998078</v>
      </c>
      <c r="J18" s="135">
        <f t="shared" si="2"/>
        <v>44.36</v>
      </c>
      <c r="K18" s="133">
        <f t="shared" si="5"/>
        <v>0.71</v>
      </c>
      <c r="L18" s="124"/>
      <c r="N18" s="136"/>
      <c r="O18" s="138"/>
      <c r="P18" s="170">
        <f t="shared" si="6"/>
        <v>0</v>
      </c>
    </row>
    <row r="19" spans="2:16">
      <c r="B19" s="141">
        <f t="shared" si="0"/>
        <v>2025</v>
      </c>
      <c r="C19" s="142"/>
      <c r="D19" s="133"/>
      <c r="E19" s="133">
        <f t="shared" si="3"/>
        <v>45.39</v>
      </c>
      <c r="F19" s="135">
        <f t="shared" si="1"/>
        <v>13.635544340302813</v>
      </c>
      <c r="G19" s="133">
        <f t="shared" si="3"/>
        <v>0</v>
      </c>
      <c r="H19" s="133">
        <f t="shared" si="3"/>
        <v>0</v>
      </c>
      <c r="I19" s="135">
        <f t="shared" si="4"/>
        <v>13.635544340302813</v>
      </c>
      <c r="J19" s="135">
        <f t="shared" si="2"/>
        <v>45.39</v>
      </c>
      <c r="K19" s="133">
        <f t="shared" si="5"/>
        <v>0.73</v>
      </c>
      <c r="L19" s="124"/>
      <c r="N19" s="136"/>
      <c r="O19" s="138"/>
      <c r="P19" s="170">
        <f t="shared" si="6"/>
        <v>0</v>
      </c>
    </row>
    <row r="20" spans="2:16">
      <c r="B20" s="141">
        <f t="shared" si="0"/>
        <v>2026</v>
      </c>
      <c r="C20" s="142"/>
      <c r="D20" s="133"/>
      <c r="E20" s="133">
        <f>ROUND(E19*(1+$G66),2)</f>
        <v>46.42</v>
      </c>
      <c r="F20" s="135">
        <f t="shared" si="1"/>
        <v>13.944965152607548</v>
      </c>
      <c r="G20" s="133">
        <f>ROUND(G19*(1+$G66),2)</f>
        <v>0</v>
      </c>
      <c r="H20" s="133">
        <f>ROUND(H19*(1+$G66),2)</f>
        <v>0</v>
      </c>
      <c r="I20" s="135">
        <f t="shared" si="4"/>
        <v>13.944965152607548</v>
      </c>
      <c r="J20" s="135">
        <f t="shared" si="2"/>
        <v>46.42</v>
      </c>
      <c r="K20" s="133">
        <f>ROUND(K19*(1+$G66),2)</f>
        <v>0.75</v>
      </c>
      <c r="L20" s="124"/>
      <c r="N20" s="136"/>
      <c r="O20" s="138"/>
      <c r="P20" s="170">
        <f>ROUND(P19*(1+$G66),2)</f>
        <v>0</v>
      </c>
    </row>
    <row r="21" spans="2:16">
      <c r="B21" s="141">
        <f t="shared" si="0"/>
        <v>2027</v>
      </c>
      <c r="C21" s="142"/>
      <c r="D21" s="133"/>
      <c r="E21" s="133">
        <f t="shared" ref="E21:H28" si="7">ROUND(E20*(1+$G67),2)</f>
        <v>47.44</v>
      </c>
      <c r="F21" s="135">
        <f t="shared" si="1"/>
        <v>14.251381879355925</v>
      </c>
      <c r="G21" s="133">
        <f t="shared" si="7"/>
        <v>0</v>
      </c>
      <c r="H21" s="133">
        <f t="shared" si="7"/>
        <v>0</v>
      </c>
      <c r="I21" s="135">
        <f t="shared" si="4"/>
        <v>14.251381879355925</v>
      </c>
      <c r="J21" s="135">
        <f t="shared" si="2"/>
        <v>47.44</v>
      </c>
      <c r="K21" s="133">
        <f t="shared" ref="K21:K28" si="8">ROUND(K20*(1+$G67),2)</f>
        <v>0.77</v>
      </c>
      <c r="L21" s="124"/>
      <c r="N21" s="136"/>
      <c r="O21" s="138"/>
      <c r="P21" s="170">
        <f t="shared" ref="P21:P28" si="9">ROUND(P20*(1+$G67),2)</f>
        <v>0</v>
      </c>
    </row>
    <row r="22" spans="2:16">
      <c r="B22" s="141">
        <f t="shared" si="0"/>
        <v>2028</v>
      </c>
      <c r="C22" s="142"/>
      <c r="D22" s="133"/>
      <c r="E22" s="133">
        <f t="shared" si="7"/>
        <v>48.47</v>
      </c>
      <c r="F22" s="135">
        <f t="shared" si="1"/>
        <v>14.560802691660658</v>
      </c>
      <c r="G22" s="133">
        <f t="shared" si="7"/>
        <v>0</v>
      </c>
      <c r="H22" s="133">
        <f t="shared" si="7"/>
        <v>0</v>
      </c>
      <c r="I22" s="135">
        <f t="shared" si="4"/>
        <v>14.560802691660658</v>
      </c>
      <c r="J22" s="135">
        <f t="shared" si="2"/>
        <v>48.47</v>
      </c>
      <c r="K22" s="133">
        <f t="shared" si="8"/>
        <v>0.79</v>
      </c>
      <c r="L22" s="124"/>
      <c r="N22" s="136"/>
      <c r="O22" s="138"/>
      <c r="P22" s="170">
        <f t="shared" si="9"/>
        <v>0</v>
      </c>
    </row>
    <row r="23" spans="2:16">
      <c r="B23" s="141">
        <f t="shared" si="0"/>
        <v>2029</v>
      </c>
      <c r="C23" s="142"/>
      <c r="D23" s="133"/>
      <c r="E23" s="133">
        <f t="shared" si="7"/>
        <v>49.53</v>
      </c>
      <c r="F23" s="135">
        <f t="shared" si="1"/>
        <v>14.879235760634463</v>
      </c>
      <c r="G23" s="133">
        <f t="shared" si="7"/>
        <v>0</v>
      </c>
      <c r="H23" s="133">
        <f t="shared" si="7"/>
        <v>0</v>
      </c>
      <c r="I23" s="135">
        <f t="shared" si="4"/>
        <v>14.879235760634463</v>
      </c>
      <c r="J23" s="135">
        <f t="shared" si="2"/>
        <v>49.53</v>
      </c>
      <c r="K23" s="133">
        <f t="shared" si="8"/>
        <v>0.81</v>
      </c>
      <c r="L23" s="124"/>
      <c r="N23" s="136"/>
      <c r="O23" s="138"/>
      <c r="P23" s="170">
        <f t="shared" si="9"/>
        <v>0</v>
      </c>
    </row>
    <row r="24" spans="2:16">
      <c r="B24" s="141">
        <f t="shared" si="0"/>
        <v>2030</v>
      </c>
      <c r="C24" s="142"/>
      <c r="D24" s="133"/>
      <c r="E24" s="133">
        <f t="shared" si="7"/>
        <v>50.61</v>
      </c>
      <c r="F24" s="135">
        <f t="shared" si="1"/>
        <v>15.203677000720981</v>
      </c>
      <c r="G24" s="133">
        <f t="shared" si="7"/>
        <v>0</v>
      </c>
      <c r="H24" s="133">
        <f t="shared" si="7"/>
        <v>0</v>
      </c>
      <c r="I24" s="135">
        <f t="shared" si="4"/>
        <v>15.203677000720981</v>
      </c>
      <c r="J24" s="135">
        <f t="shared" si="2"/>
        <v>50.61</v>
      </c>
      <c r="K24" s="133">
        <f t="shared" si="8"/>
        <v>0.83</v>
      </c>
      <c r="L24" s="124"/>
      <c r="N24" s="136"/>
      <c r="O24" s="138"/>
      <c r="P24" s="170">
        <f t="shared" si="9"/>
        <v>0</v>
      </c>
    </row>
    <row r="25" spans="2:16">
      <c r="B25" s="141">
        <f t="shared" si="0"/>
        <v>2031</v>
      </c>
      <c r="C25" s="142"/>
      <c r="D25" s="133"/>
      <c r="E25" s="133">
        <f t="shared" si="7"/>
        <v>51.69</v>
      </c>
      <c r="F25" s="135">
        <f t="shared" si="1"/>
        <v>15.528118240807499</v>
      </c>
      <c r="G25" s="133">
        <f t="shared" si="7"/>
        <v>0</v>
      </c>
      <c r="H25" s="133">
        <f t="shared" si="7"/>
        <v>0</v>
      </c>
      <c r="I25" s="135">
        <f t="shared" si="4"/>
        <v>15.528118240807499</v>
      </c>
      <c r="J25" s="135">
        <f t="shared" si="2"/>
        <v>51.69</v>
      </c>
      <c r="K25" s="133">
        <f t="shared" si="8"/>
        <v>0.85</v>
      </c>
      <c r="L25" s="124"/>
      <c r="N25" s="136"/>
      <c r="O25" s="138"/>
      <c r="P25" s="170">
        <f t="shared" si="9"/>
        <v>0</v>
      </c>
    </row>
    <row r="26" spans="2:16">
      <c r="B26" s="141">
        <f t="shared" si="0"/>
        <v>2032</v>
      </c>
      <c r="C26" s="142"/>
      <c r="D26" s="133"/>
      <c r="E26" s="133">
        <f t="shared" si="7"/>
        <v>52.77</v>
      </c>
      <c r="F26" s="135">
        <f t="shared" si="1"/>
        <v>15.852559480894017</v>
      </c>
      <c r="G26" s="133">
        <f t="shared" si="7"/>
        <v>0</v>
      </c>
      <c r="H26" s="133">
        <f t="shared" si="7"/>
        <v>0</v>
      </c>
      <c r="I26" s="135">
        <f t="shared" si="4"/>
        <v>15.852559480894017</v>
      </c>
      <c r="J26" s="135">
        <f t="shared" si="2"/>
        <v>52.77</v>
      </c>
      <c r="K26" s="133">
        <f t="shared" si="8"/>
        <v>0.87</v>
      </c>
      <c r="L26" s="124"/>
      <c r="N26" s="136"/>
      <c r="O26" s="138"/>
      <c r="P26" s="170">
        <f t="shared" si="9"/>
        <v>0</v>
      </c>
    </row>
    <row r="27" spans="2:16">
      <c r="B27" s="141">
        <f t="shared" si="0"/>
        <v>2033</v>
      </c>
      <c r="C27" s="132"/>
      <c r="D27" s="133"/>
      <c r="E27" s="133">
        <f t="shared" si="7"/>
        <v>53.87</v>
      </c>
      <c r="F27" s="135">
        <f t="shared" si="1"/>
        <v>16.183008892093248</v>
      </c>
      <c r="G27" s="133">
        <f t="shared" si="7"/>
        <v>0</v>
      </c>
      <c r="H27" s="133">
        <f t="shared" si="7"/>
        <v>0</v>
      </c>
      <c r="I27" s="135">
        <f t="shared" si="4"/>
        <v>16.183008892093248</v>
      </c>
      <c r="J27" s="135">
        <f t="shared" si="2"/>
        <v>53.87</v>
      </c>
      <c r="K27" s="133">
        <f t="shared" si="8"/>
        <v>0.89</v>
      </c>
      <c r="L27" s="124"/>
      <c r="P27" s="170">
        <f t="shared" si="9"/>
        <v>0</v>
      </c>
    </row>
    <row r="28" spans="2:16">
      <c r="B28" s="141">
        <f t="shared" si="0"/>
        <v>2034</v>
      </c>
      <c r="C28" s="142"/>
      <c r="D28" s="133"/>
      <c r="E28" s="133">
        <f t="shared" si="7"/>
        <v>54.98</v>
      </c>
      <c r="F28" s="135">
        <f t="shared" si="1"/>
        <v>16.516462388848836</v>
      </c>
      <c r="G28" s="133">
        <f t="shared" si="7"/>
        <v>0</v>
      </c>
      <c r="H28" s="133">
        <f t="shared" si="7"/>
        <v>0</v>
      </c>
      <c r="I28" s="135">
        <f t="shared" si="4"/>
        <v>16.516462388848836</v>
      </c>
      <c r="J28" s="135">
        <f t="shared" si="2"/>
        <v>54.98</v>
      </c>
      <c r="K28" s="133">
        <f t="shared" si="8"/>
        <v>0.91</v>
      </c>
      <c r="L28" s="124"/>
      <c r="P28" s="170">
        <f t="shared" si="9"/>
        <v>0</v>
      </c>
    </row>
    <row r="29" spans="2:16">
      <c r="B29" s="141">
        <f t="shared" si="0"/>
        <v>2035</v>
      </c>
      <c r="C29" s="132">
        <f>$C$55</f>
        <v>1397.0737350359179</v>
      </c>
      <c r="D29" s="133">
        <f>C29*$C$62</f>
        <v>99.275937898489545</v>
      </c>
      <c r="E29" s="133">
        <f t="shared" ref="D29:E36" si="10">ROUND(E28*(1+$K66),2)</f>
        <v>56.11</v>
      </c>
      <c r="F29" s="135">
        <f t="shared" si="1"/>
        <v>46.679265170178311</v>
      </c>
      <c r="G29" s="133">
        <f t="shared" ref="G29:H36" si="11">ROUND(G28*(1+$K66),2)</f>
        <v>0</v>
      </c>
      <c r="H29" s="133">
        <f t="shared" si="11"/>
        <v>0</v>
      </c>
      <c r="I29" s="135">
        <f t="shared" si="4"/>
        <v>46.679265170178311</v>
      </c>
      <c r="J29" s="135">
        <f t="shared" si="2"/>
        <v>155.38999999999999</v>
      </c>
      <c r="K29" s="133">
        <f>ROUND(K28*(1+$K66),2)</f>
        <v>0.93</v>
      </c>
      <c r="L29" s="124"/>
      <c r="P29" s="170">
        <f>ROUND(P28*(1+$K66),2)</f>
        <v>0</v>
      </c>
    </row>
    <row r="30" spans="2:16">
      <c r="B30" s="141">
        <f t="shared" si="0"/>
        <v>2036</v>
      </c>
      <c r="C30" s="142"/>
      <c r="D30" s="133">
        <f t="shared" si="10"/>
        <v>101.3</v>
      </c>
      <c r="E30" s="133">
        <f t="shared" si="10"/>
        <v>57.25</v>
      </c>
      <c r="F30" s="135">
        <f t="shared" si="1"/>
        <v>47.629776496034616</v>
      </c>
      <c r="G30" s="133">
        <f t="shared" si="11"/>
        <v>0</v>
      </c>
      <c r="H30" s="133">
        <f t="shared" si="11"/>
        <v>0</v>
      </c>
      <c r="I30" s="135">
        <f t="shared" si="4"/>
        <v>47.629776496034616</v>
      </c>
      <c r="J30" s="135">
        <f t="shared" si="2"/>
        <v>158.55000000000001</v>
      </c>
      <c r="K30" s="133">
        <f t="shared" ref="K30:K36" si="12">ROUND(K29*(1+$K67),2)</f>
        <v>0.95</v>
      </c>
      <c r="L30" s="124"/>
      <c r="P30" s="170">
        <f t="shared" ref="P30:P36" si="13">ROUND(P29*(1+$K67),2)</f>
        <v>0</v>
      </c>
    </row>
    <row r="31" spans="2:16">
      <c r="B31" s="141">
        <f t="shared" si="0"/>
        <v>2037</v>
      </c>
      <c r="C31" s="142"/>
      <c r="D31" s="133">
        <f t="shared" si="10"/>
        <v>103.34</v>
      </c>
      <c r="E31" s="133">
        <f t="shared" si="10"/>
        <v>58.4</v>
      </c>
      <c r="F31" s="135">
        <f t="shared" si="1"/>
        <v>48.588079788512381</v>
      </c>
      <c r="G31" s="133">
        <f t="shared" si="11"/>
        <v>0</v>
      </c>
      <c r="H31" s="133">
        <f t="shared" si="11"/>
        <v>0</v>
      </c>
      <c r="I31" s="135">
        <f t="shared" si="4"/>
        <v>48.588079788512381</v>
      </c>
      <c r="J31" s="135">
        <f t="shared" si="2"/>
        <v>161.74</v>
      </c>
      <c r="K31" s="133">
        <f t="shared" si="12"/>
        <v>0.97</v>
      </c>
      <c r="L31" s="124"/>
      <c r="P31" s="170">
        <f t="shared" si="13"/>
        <v>0</v>
      </c>
    </row>
    <row r="32" spans="2:16">
      <c r="B32" s="141">
        <f t="shared" si="0"/>
        <v>2038</v>
      </c>
      <c r="C32" s="142"/>
      <c r="D32" s="133">
        <f t="shared" si="10"/>
        <v>105.4</v>
      </c>
      <c r="E32" s="133">
        <f t="shared" si="10"/>
        <v>59.57</v>
      </c>
      <c r="F32" s="135">
        <f t="shared" si="1"/>
        <v>49.558399423215576</v>
      </c>
      <c r="G32" s="133">
        <f t="shared" si="11"/>
        <v>0</v>
      </c>
      <c r="H32" s="133">
        <f t="shared" si="11"/>
        <v>0</v>
      </c>
      <c r="I32" s="135">
        <f t="shared" si="4"/>
        <v>49.558399423215576</v>
      </c>
      <c r="J32" s="135">
        <f t="shared" si="2"/>
        <v>164.97</v>
      </c>
      <c r="K32" s="133">
        <f t="shared" si="12"/>
        <v>0.99</v>
      </c>
      <c r="L32" s="124"/>
      <c r="P32" s="170">
        <f t="shared" si="13"/>
        <v>0</v>
      </c>
    </row>
    <row r="33" spans="2:16">
      <c r="B33" s="141">
        <f t="shared" si="0"/>
        <v>2039</v>
      </c>
      <c r="C33" s="142"/>
      <c r="D33" s="133">
        <f t="shared" si="10"/>
        <v>107.52</v>
      </c>
      <c r="E33" s="133">
        <f t="shared" si="10"/>
        <v>60.77</v>
      </c>
      <c r="F33" s="135">
        <f t="shared" si="1"/>
        <v>50.555755827925978</v>
      </c>
      <c r="G33" s="133">
        <f t="shared" si="11"/>
        <v>0</v>
      </c>
      <c r="H33" s="133">
        <f t="shared" si="11"/>
        <v>0</v>
      </c>
      <c r="I33" s="135">
        <f t="shared" si="4"/>
        <v>50.555755827925978</v>
      </c>
      <c r="J33" s="135">
        <f t="shared" si="2"/>
        <v>168.29</v>
      </c>
      <c r="K33" s="133">
        <f t="shared" si="12"/>
        <v>1.01</v>
      </c>
      <c r="L33" s="124"/>
      <c r="P33" s="170">
        <f t="shared" si="13"/>
        <v>0</v>
      </c>
    </row>
    <row r="34" spans="2:16">
      <c r="B34" s="141">
        <f t="shared" si="0"/>
        <v>2040</v>
      </c>
      <c r="C34" s="142"/>
      <c r="D34" s="133">
        <f t="shared" si="10"/>
        <v>109.69</v>
      </c>
      <c r="E34" s="133">
        <f t="shared" si="10"/>
        <v>62</v>
      </c>
      <c r="F34" s="135">
        <f t="shared" si="1"/>
        <v>51.577144917087239</v>
      </c>
      <c r="G34" s="133">
        <f t="shared" si="11"/>
        <v>0</v>
      </c>
      <c r="H34" s="133">
        <f t="shared" si="11"/>
        <v>0</v>
      </c>
      <c r="I34" s="135">
        <f t="shared" si="4"/>
        <v>51.577144917087239</v>
      </c>
      <c r="J34" s="135">
        <f t="shared" si="2"/>
        <v>171.69</v>
      </c>
      <c r="K34" s="133">
        <f t="shared" si="12"/>
        <v>1.03</v>
      </c>
      <c r="L34" s="124"/>
      <c r="P34" s="170">
        <f t="shared" si="13"/>
        <v>0</v>
      </c>
    </row>
    <row r="35" spans="2:16">
      <c r="B35" s="141">
        <f t="shared" si="0"/>
        <v>2041</v>
      </c>
      <c r="C35" s="142"/>
      <c r="D35" s="133">
        <f t="shared" si="10"/>
        <v>111.93</v>
      </c>
      <c r="E35" s="133">
        <f t="shared" si="10"/>
        <v>63.26</v>
      </c>
      <c r="F35" s="135">
        <f t="shared" si="1"/>
        <v>52.628574861812069</v>
      </c>
      <c r="G35" s="133">
        <f t="shared" si="11"/>
        <v>0</v>
      </c>
      <c r="H35" s="133">
        <f t="shared" si="11"/>
        <v>0</v>
      </c>
      <c r="I35" s="135">
        <f t="shared" si="4"/>
        <v>52.628574861812069</v>
      </c>
      <c r="J35" s="135">
        <f t="shared" si="2"/>
        <v>175.19</v>
      </c>
      <c r="K35" s="133">
        <f t="shared" si="12"/>
        <v>1.05</v>
      </c>
      <c r="L35" s="124"/>
      <c r="P35" s="170">
        <f t="shared" si="13"/>
        <v>0</v>
      </c>
    </row>
    <row r="36" spans="2:16">
      <c r="B36" s="141">
        <f t="shared" si="0"/>
        <v>2042</v>
      </c>
      <c r="C36" s="142"/>
      <c r="D36" s="133">
        <f t="shared" si="10"/>
        <v>114.24</v>
      </c>
      <c r="E36" s="133">
        <f t="shared" si="10"/>
        <v>64.56</v>
      </c>
      <c r="F36" s="135">
        <f t="shared" si="1"/>
        <v>53.713049747656818</v>
      </c>
      <c r="G36" s="133">
        <f t="shared" si="11"/>
        <v>0</v>
      </c>
      <c r="H36" s="133">
        <f t="shared" si="11"/>
        <v>0</v>
      </c>
      <c r="I36" s="135">
        <f t="shared" si="4"/>
        <v>53.713049747656818</v>
      </c>
      <c r="J36" s="135">
        <f t="shared" si="2"/>
        <v>178.8</v>
      </c>
      <c r="K36" s="133">
        <f t="shared" si="12"/>
        <v>1.07</v>
      </c>
      <c r="L36" s="124"/>
      <c r="P36" s="170">
        <f t="shared" si="13"/>
        <v>0</v>
      </c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">
        <v>120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0.0710599128799291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38.0%)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Oregon Wind Resource - 38%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75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129</v>
      </c>
      <c r="C55" s="186">
        <v>1397.0737350359179</v>
      </c>
      <c r="D55" s="122" t="s">
        <v>74</v>
      </c>
      <c r="H55" s="122" t="s">
        <v>9</v>
      </c>
    </row>
    <row r="56" spans="2:24">
      <c r="B56" s="86" t="s">
        <v>114</v>
      </c>
      <c r="C56" s="155">
        <v>37.570551305416139</v>
      </c>
      <c r="D56" s="122" t="s">
        <v>77</v>
      </c>
      <c r="H56" s="122" t="s">
        <v>9</v>
      </c>
    </row>
    <row r="57" spans="2:24">
      <c r="B57" s="86" t="s">
        <v>114</v>
      </c>
      <c r="C57" s="160">
        <v>0.58600709999999989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7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M59" s="159"/>
      <c r="N59" s="160"/>
      <c r="O59" s="157"/>
      <c r="P59" s="161"/>
      <c r="Q59" s="124"/>
      <c r="R59" s="124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124"/>
      <c r="O60" s="157"/>
      <c r="P60" s="161"/>
      <c r="Q60" s="124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24"/>
      <c r="O61" s="158"/>
      <c r="P61" s="161"/>
      <c r="S61" s="124"/>
      <c r="T61" s="124"/>
      <c r="U61" s="124"/>
      <c r="V61" s="124"/>
      <c r="W61" s="124"/>
      <c r="X61" s="124"/>
    </row>
    <row r="62" spans="2:24">
      <c r="C62" s="163">
        <v>7.1059912879929146E-2</v>
      </c>
      <c r="D62" s="122" t="s">
        <v>38</v>
      </c>
      <c r="K62" s="164"/>
      <c r="L62" s="165"/>
      <c r="M62" s="165"/>
      <c r="O62" s="166"/>
    </row>
    <row r="63" spans="2:24">
      <c r="C63" s="167">
        <v>0.38</v>
      </c>
      <c r="D63" s="122" t="s">
        <v>39</v>
      </c>
    </row>
    <row r="64" spans="2:24" ht="13.5" thickBot="1">
      <c r="D64" s="161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X102"/>
  <sheetViews>
    <sheetView workbookViewId="0">
      <selection activeCell="K24" sqref="K24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0" style="122" hidden="1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125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31%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26" t="s">
        <v>88</v>
      </c>
      <c r="J5" s="17" t="s">
        <v>55</v>
      </c>
      <c r="K5" s="126" t="s">
        <v>71</v>
      </c>
      <c r="P5" s="126" t="s">
        <v>70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26</v>
      </c>
    </row>
    <row r="8" spans="2:18" ht="6" customHeight="1">
      <c r="K8" s="124"/>
    </row>
    <row r="9" spans="2:18" ht="15.75">
      <c r="B9" s="43" t="str">
        <f>C52</f>
        <v>2017 IRP Update Utah Wind Resource - 31%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224"/>
      <c r="N10" s="136"/>
      <c r="P10" s="170">
        <f>$C$59</f>
        <v>0</v>
      </c>
    </row>
    <row r="11" spans="2:18">
      <c r="B11" s="131">
        <f t="shared" ref="B11:B36" si="0">B10+1</f>
        <v>2017</v>
      </c>
      <c r="C11" s="137"/>
      <c r="D11" s="133"/>
      <c r="E11" s="133">
        <f>$C$56</f>
        <v>37.570551305416139</v>
      </c>
      <c r="F11" s="134">
        <f t="shared" ref="F11:F36" si="1">(D11+E11)/(8.76*$C$63)</f>
        <v>13.835082967085043</v>
      </c>
      <c r="G11" s="134">
        <f>$C$58</f>
        <v>0</v>
      </c>
      <c r="H11" s="133">
        <f>ROUND(H10*(1+$D66),2)</f>
        <v>0</v>
      </c>
      <c r="I11" s="135">
        <f t="shared" ref="I11:I36" si="2">F11+H11+G11</f>
        <v>13.835082967085043</v>
      </c>
      <c r="J11" s="135">
        <f t="shared" ref="J11:J36" si="3">ROUND(I11*$C$63*8.76,2)</f>
        <v>37.57</v>
      </c>
      <c r="K11" s="133">
        <f>$C$57</f>
        <v>0.58600709999999989</v>
      </c>
      <c r="N11" s="136"/>
      <c r="P11" s="170">
        <f>ROUND(P10*(1+$D66),2)</f>
        <v>0</v>
      </c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38.32</v>
      </c>
      <c r="F12" s="135">
        <f t="shared" si="1"/>
        <v>14.111062012078364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14.111062012078364</v>
      </c>
      <c r="J12" s="135">
        <f t="shared" si="3"/>
        <v>38.32</v>
      </c>
      <c r="K12" s="133">
        <f t="shared" ref="K12:K19" si="6">ROUND(K11*(1+$D67),2)</f>
        <v>0.6</v>
      </c>
      <c r="L12" s="124"/>
      <c r="N12" s="136"/>
      <c r="P12" s="170">
        <f t="shared" ref="P12:P19" si="7">ROUND(P11*(1+$D67),2)</f>
        <v>0</v>
      </c>
    </row>
    <row r="13" spans="2:18">
      <c r="B13" s="141">
        <f t="shared" si="0"/>
        <v>2019</v>
      </c>
      <c r="C13" s="142"/>
      <c r="D13" s="133"/>
      <c r="E13" s="133">
        <f t="shared" si="4"/>
        <v>39.200000000000003</v>
      </c>
      <c r="F13" s="135">
        <f t="shared" si="1"/>
        <v>14.435115628222126</v>
      </c>
      <c r="G13" s="133">
        <f t="shared" si="5"/>
        <v>0</v>
      </c>
      <c r="H13" s="143">
        <f t="shared" si="5"/>
        <v>0</v>
      </c>
      <c r="I13" s="135">
        <f t="shared" si="2"/>
        <v>14.435115628222126</v>
      </c>
      <c r="J13" s="135">
        <f t="shared" si="3"/>
        <v>39.200000000000003</v>
      </c>
      <c r="K13" s="133">
        <f t="shared" si="6"/>
        <v>0.61</v>
      </c>
      <c r="L13" s="124"/>
      <c r="N13" s="136"/>
      <c r="P13" s="170">
        <f t="shared" si="7"/>
        <v>0</v>
      </c>
    </row>
    <row r="14" spans="2:18">
      <c r="B14" s="141">
        <f t="shared" si="0"/>
        <v>2020</v>
      </c>
      <c r="C14" s="142"/>
      <c r="D14" s="133"/>
      <c r="E14" s="133">
        <f t="shared" si="4"/>
        <v>40.24</v>
      </c>
      <c r="F14" s="135">
        <f t="shared" si="1"/>
        <v>14.818088083664753</v>
      </c>
      <c r="G14" s="133">
        <f t="shared" si="5"/>
        <v>0</v>
      </c>
      <c r="H14" s="143">
        <f t="shared" si="5"/>
        <v>0</v>
      </c>
      <c r="I14" s="135">
        <f t="shared" si="2"/>
        <v>14.818088083664753</v>
      </c>
      <c r="J14" s="135">
        <f t="shared" si="3"/>
        <v>40.24</v>
      </c>
      <c r="K14" s="133">
        <f t="shared" si="6"/>
        <v>0.63</v>
      </c>
      <c r="L14" s="124"/>
      <c r="N14" s="136"/>
      <c r="O14" s="138"/>
      <c r="P14" s="170">
        <f t="shared" si="7"/>
        <v>0</v>
      </c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41.3</v>
      </c>
      <c r="F15" s="135">
        <f t="shared" si="1"/>
        <v>15.208425394019738</v>
      </c>
      <c r="G15" s="133">
        <f t="shared" si="5"/>
        <v>0</v>
      </c>
      <c r="H15" s="143">
        <f t="shared" si="5"/>
        <v>0</v>
      </c>
      <c r="I15" s="135">
        <f t="shared" si="2"/>
        <v>15.208425394019738</v>
      </c>
      <c r="J15" s="135">
        <f t="shared" si="3"/>
        <v>41.3</v>
      </c>
      <c r="K15" s="133">
        <f t="shared" si="6"/>
        <v>0.65</v>
      </c>
      <c r="L15" s="124"/>
      <c r="N15" s="139"/>
      <c r="O15" s="139"/>
      <c r="P15" s="170">
        <f t="shared" si="7"/>
        <v>0</v>
      </c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42.34</v>
      </c>
      <c r="F16" s="135">
        <f t="shared" si="1"/>
        <v>15.591397849462368</v>
      </c>
      <c r="G16" s="133">
        <f t="shared" si="5"/>
        <v>0</v>
      </c>
      <c r="H16" s="143">
        <f t="shared" si="5"/>
        <v>0</v>
      </c>
      <c r="I16" s="135">
        <f t="shared" si="2"/>
        <v>15.591397849462368</v>
      </c>
      <c r="J16" s="135">
        <f t="shared" si="3"/>
        <v>42.34</v>
      </c>
      <c r="K16" s="133">
        <f t="shared" si="6"/>
        <v>0.67</v>
      </c>
      <c r="L16" s="124"/>
      <c r="N16" s="136"/>
      <c r="P16" s="170">
        <f t="shared" si="7"/>
        <v>0</v>
      </c>
    </row>
    <row r="17" spans="2:17">
      <c r="B17" s="141">
        <f t="shared" si="0"/>
        <v>2023</v>
      </c>
      <c r="C17" s="142"/>
      <c r="D17" s="133"/>
      <c r="E17" s="133">
        <f t="shared" si="4"/>
        <v>43.35</v>
      </c>
      <c r="F17" s="135">
        <f t="shared" si="1"/>
        <v>15.963323022536457</v>
      </c>
      <c r="G17" s="133">
        <f t="shared" si="5"/>
        <v>0</v>
      </c>
      <c r="H17" s="143">
        <f t="shared" si="5"/>
        <v>0</v>
      </c>
      <c r="I17" s="135">
        <f t="shared" si="2"/>
        <v>15.963323022536457</v>
      </c>
      <c r="J17" s="135">
        <f t="shared" si="3"/>
        <v>43.35</v>
      </c>
      <c r="K17" s="133">
        <f t="shared" si="6"/>
        <v>0.69</v>
      </c>
      <c r="L17" s="124"/>
      <c r="N17" s="136"/>
      <c r="O17" s="138"/>
      <c r="P17" s="170">
        <f t="shared" si="7"/>
        <v>0</v>
      </c>
    </row>
    <row r="18" spans="2:17">
      <c r="B18" s="141">
        <f t="shared" si="0"/>
        <v>2024</v>
      </c>
      <c r="C18" s="142"/>
      <c r="D18" s="133"/>
      <c r="E18" s="133">
        <f t="shared" si="4"/>
        <v>44.36</v>
      </c>
      <c r="F18" s="135">
        <f t="shared" si="1"/>
        <v>16.335248195610546</v>
      </c>
      <c r="G18" s="133">
        <f t="shared" si="5"/>
        <v>0</v>
      </c>
      <c r="H18" s="143">
        <f t="shared" si="5"/>
        <v>0</v>
      </c>
      <c r="I18" s="135">
        <f t="shared" si="2"/>
        <v>16.335248195610546</v>
      </c>
      <c r="J18" s="135">
        <f t="shared" si="3"/>
        <v>44.36</v>
      </c>
      <c r="K18" s="133">
        <f t="shared" si="6"/>
        <v>0.71</v>
      </c>
      <c r="L18" s="124"/>
      <c r="P18" s="170">
        <f t="shared" si="7"/>
        <v>0</v>
      </c>
    </row>
    <row r="19" spans="2:17">
      <c r="B19" s="141">
        <f t="shared" si="0"/>
        <v>2025</v>
      </c>
      <c r="C19" s="142"/>
      <c r="D19" s="133"/>
      <c r="E19" s="133">
        <f t="shared" si="4"/>
        <v>45.39</v>
      </c>
      <c r="F19" s="135">
        <f t="shared" si="1"/>
        <v>16.714538223596996</v>
      </c>
      <c r="G19" s="133">
        <f t="shared" si="5"/>
        <v>0</v>
      </c>
      <c r="H19" s="143">
        <f t="shared" si="5"/>
        <v>0</v>
      </c>
      <c r="I19" s="135">
        <f t="shared" si="2"/>
        <v>16.714538223596996</v>
      </c>
      <c r="J19" s="135">
        <f t="shared" si="3"/>
        <v>45.39</v>
      </c>
      <c r="K19" s="133">
        <f t="shared" si="6"/>
        <v>0.73</v>
      </c>
      <c r="L19" s="124"/>
      <c r="P19" s="170">
        <f t="shared" si="7"/>
        <v>0</v>
      </c>
    </row>
    <row r="20" spans="2:17">
      <c r="B20" s="141">
        <f t="shared" si="0"/>
        <v>2026</v>
      </c>
      <c r="C20" s="142"/>
      <c r="D20" s="133"/>
      <c r="E20" s="133">
        <f t="shared" ref="E20:E28" si="8">ROUND(E19*(1+$G66),2)</f>
        <v>46.42</v>
      </c>
      <c r="F20" s="135">
        <f t="shared" si="1"/>
        <v>17.093828251583446</v>
      </c>
      <c r="G20" s="133">
        <f t="shared" ref="G20:H28" si="9">ROUND(G19*(1+$G66),2)</f>
        <v>0</v>
      </c>
      <c r="H20" s="143">
        <f t="shared" si="9"/>
        <v>0</v>
      </c>
      <c r="I20" s="135">
        <f t="shared" si="2"/>
        <v>17.093828251583446</v>
      </c>
      <c r="J20" s="135">
        <f t="shared" si="3"/>
        <v>46.42</v>
      </c>
      <c r="K20" s="133">
        <f t="shared" ref="K20:K28" si="10">ROUND(K19*(1+$G66),2)</f>
        <v>0.75</v>
      </c>
      <c r="L20" s="124"/>
      <c r="P20" s="170">
        <f t="shared" ref="P20:P28" si="11">ROUND(P19*(1+$G66),2)</f>
        <v>0</v>
      </c>
      <c r="Q20" s="171"/>
    </row>
    <row r="21" spans="2:17">
      <c r="B21" s="141">
        <f t="shared" si="0"/>
        <v>2027</v>
      </c>
      <c r="C21" s="142"/>
      <c r="D21" s="133"/>
      <c r="E21" s="133">
        <f t="shared" si="8"/>
        <v>47.44</v>
      </c>
      <c r="F21" s="135">
        <f t="shared" si="1"/>
        <v>17.469435852113715</v>
      </c>
      <c r="G21" s="133">
        <f t="shared" si="9"/>
        <v>0</v>
      </c>
      <c r="H21" s="143">
        <f t="shared" si="9"/>
        <v>0</v>
      </c>
      <c r="I21" s="135">
        <f t="shared" si="2"/>
        <v>17.469435852113715</v>
      </c>
      <c r="J21" s="135">
        <f t="shared" si="3"/>
        <v>47.44</v>
      </c>
      <c r="K21" s="133">
        <f t="shared" si="10"/>
        <v>0.77</v>
      </c>
      <c r="L21" s="124"/>
      <c r="P21" s="170">
        <f t="shared" si="11"/>
        <v>0</v>
      </c>
    </row>
    <row r="22" spans="2:17">
      <c r="B22" s="141">
        <f t="shared" si="0"/>
        <v>2028</v>
      </c>
      <c r="C22" s="142"/>
      <c r="D22" s="133"/>
      <c r="E22" s="133">
        <f t="shared" si="8"/>
        <v>48.47</v>
      </c>
      <c r="F22" s="135">
        <f t="shared" si="1"/>
        <v>17.848725880100162</v>
      </c>
      <c r="G22" s="133">
        <f t="shared" si="9"/>
        <v>0</v>
      </c>
      <c r="H22" s="143">
        <f t="shared" si="9"/>
        <v>0</v>
      </c>
      <c r="I22" s="135">
        <f t="shared" si="2"/>
        <v>17.848725880100162</v>
      </c>
      <c r="J22" s="135">
        <f t="shared" si="3"/>
        <v>48.47</v>
      </c>
      <c r="K22" s="133">
        <f t="shared" si="10"/>
        <v>0.79</v>
      </c>
      <c r="L22" s="124"/>
      <c r="P22" s="170">
        <f t="shared" si="11"/>
        <v>0</v>
      </c>
    </row>
    <row r="23" spans="2:17">
      <c r="B23" s="141">
        <f t="shared" si="0"/>
        <v>2029</v>
      </c>
      <c r="C23" s="142"/>
      <c r="D23" s="133"/>
      <c r="E23" s="133">
        <f t="shared" si="8"/>
        <v>49.53</v>
      </c>
      <c r="F23" s="135">
        <f t="shared" si="1"/>
        <v>18.239063190455148</v>
      </c>
      <c r="G23" s="133">
        <f t="shared" si="9"/>
        <v>0</v>
      </c>
      <c r="H23" s="143">
        <f t="shared" si="9"/>
        <v>0</v>
      </c>
      <c r="I23" s="135">
        <f t="shared" si="2"/>
        <v>18.239063190455148</v>
      </c>
      <c r="J23" s="135">
        <f t="shared" si="3"/>
        <v>49.53</v>
      </c>
      <c r="K23" s="133">
        <f t="shared" si="10"/>
        <v>0.81</v>
      </c>
      <c r="L23" s="124"/>
      <c r="P23" s="170">
        <f t="shared" si="11"/>
        <v>0</v>
      </c>
    </row>
    <row r="24" spans="2:17">
      <c r="B24" s="141">
        <f t="shared" si="0"/>
        <v>2030</v>
      </c>
      <c r="C24" s="142"/>
      <c r="D24" s="133"/>
      <c r="E24" s="133">
        <f t="shared" si="8"/>
        <v>50.61</v>
      </c>
      <c r="F24" s="135">
        <f t="shared" si="1"/>
        <v>18.636765355722492</v>
      </c>
      <c r="G24" s="133">
        <f t="shared" si="9"/>
        <v>0</v>
      </c>
      <c r="H24" s="143">
        <f t="shared" si="9"/>
        <v>0</v>
      </c>
      <c r="I24" s="135">
        <f t="shared" si="2"/>
        <v>18.636765355722492</v>
      </c>
      <c r="J24" s="135">
        <f t="shared" si="3"/>
        <v>50.61</v>
      </c>
      <c r="K24" s="133">
        <f t="shared" si="10"/>
        <v>0.83</v>
      </c>
      <c r="L24" s="124"/>
      <c r="P24" s="170">
        <f t="shared" si="11"/>
        <v>0</v>
      </c>
    </row>
    <row r="25" spans="2:17">
      <c r="B25" s="141">
        <f t="shared" si="0"/>
        <v>2031</v>
      </c>
      <c r="C25" s="142"/>
      <c r="D25" s="133"/>
      <c r="E25" s="133">
        <f t="shared" si="8"/>
        <v>51.69</v>
      </c>
      <c r="F25" s="135">
        <f t="shared" si="1"/>
        <v>19.034467520989836</v>
      </c>
      <c r="G25" s="133">
        <f t="shared" si="9"/>
        <v>0</v>
      </c>
      <c r="H25" s="143">
        <f t="shared" si="9"/>
        <v>0</v>
      </c>
      <c r="I25" s="135">
        <f t="shared" si="2"/>
        <v>19.034467520989836</v>
      </c>
      <c r="J25" s="135">
        <f t="shared" si="3"/>
        <v>51.69</v>
      </c>
      <c r="K25" s="133">
        <f t="shared" si="10"/>
        <v>0.85</v>
      </c>
      <c r="L25" s="124"/>
      <c r="P25" s="170">
        <f t="shared" si="11"/>
        <v>0</v>
      </c>
    </row>
    <row r="26" spans="2:17">
      <c r="B26" s="141">
        <f t="shared" si="0"/>
        <v>2032</v>
      </c>
      <c r="C26" s="142"/>
      <c r="D26" s="133"/>
      <c r="E26" s="133">
        <f t="shared" si="8"/>
        <v>52.77</v>
      </c>
      <c r="F26" s="135">
        <f t="shared" si="1"/>
        <v>19.432169686257183</v>
      </c>
      <c r="G26" s="133">
        <f t="shared" si="9"/>
        <v>0</v>
      </c>
      <c r="H26" s="143">
        <f t="shared" si="9"/>
        <v>0</v>
      </c>
      <c r="I26" s="135">
        <f t="shared" si="2"/>
        <v>19.432169686257183</v>
      </c>
      <c r="J26" s="135">
        <f t="shared" si="3"/>
        <v>52.77</v>
      </c>
      <c r="K26" s="133">
        <f t="shared" si="10"/>
        <v>0.87</v>
      </c>
      <c r="L26" s="124"/>
      <c r="P26" s="170">
        <f t="shared" si="11"/>
        <v>0</v>
      </c>
    </row>
    <row r="27" spans="2:17">
      <c r="B27" s="141">
        <f t="shared" si="0"/>
        <v>2033</v>
      </c>
      <c r="C27" s="142"/>
      <c r="D27" s="133"/>
      <c r="E27" s="133">
        <f t="shared" si="8"/>
        <v>53.87</v>
      </c>
      <c r="F27" s="135">
        <f t="shared" si="1"/>
        <v>19.837236706436883</v>
      </c>
      <c r="G27" s="133">
        <f t="shared" si="9"/>
        <v>0</v>
      </c>
      <c r="H27" s="143">
        <f t="shared" si="9"/>
        <v>0</v>
      </c>
      <c r="I27" s="135">
        <f t="shared" si="2"/>
        <v>19.837236706436883</v>
      </c>
      <c r="J27" s="135">
        <f t="shared" si="3"/>
        <v>53.87</v>
      </c>
      <c r="K27" s="133">
        <f t="shared" si="10"/>
        <v>0.89</v>
      </c>
      <c r="L27" s="124"/>
      <c r="P27" s="170">
        <f t="shared" si="11"/>
        <v>0</v>
      </c>
    </row>
    <row r="28" spans="2:17">
      <c r="B28" s="141">
        <f t="shared" si="0"/>
        <v>2034</v>
      </c>
      <c r="C28" s="142"/>
      <c r="D28" s="133"/>
      <c r="E28" s="133">
        <f t="shared" si="8"/>
        <v>54.98</v>
      </c>
      <c r="F28" s="135">
        <f t="shared" si="1"/>
        <v>20.245986154072764</v>
      </c>
      <c r="G28" s="133">
        <f t="shared" si="9"/>
        <v>0</v>
      </c>
      <c r="H28" s="143">
        <f t="shared" si="9"/>
        <v>0</v>
      </c>
      <c r="I28" s="135">
        <f t="shared" si="2"/>
        <v>20.245986154072764</v>
      </c>
      <c r="J28" s="135">
        <f t="shared" si="3"/>
        <v>54.98</v>
      </c>
      <c r="K28" s="133">
        <f t="shared" si="10"/>
        <v>0.91</v>
      </c>
      <c r="L28" s="124"/>
      <c r="P28" s="170">
        <f t="shared" si="11"/>
        <v>0</v>
      </c>
    </row>
    <row r="29" spans="2:17">
      <c r="B29" s="141">
        <f t="shared" si="0"/>
        <v>2035</v>
      </c>
      <c r="C29" s="142"/>
      <c r="D29" s="133"/>
      <c r="E29" s="133">
        <f t="shared" ref="D29:E36" si="12">ROUND(E28*(1+$K66),2)</f>
        <v>56.11</v>
      </c>
      <c r="F29" s="135">
        <f t="shared" si="1"/>
        <v>20.662100456621005</v>
      </c>
      <c r="G29" s="133">
        <f>ROUND(G28*(1+$K66),2)</f>
        <v>0</v>
      </c>
      <c r="H29" s="143">
        <f>ROUND(H28*(1+$K66),2)</f>
        <v>0</v>
      </c>
      <c r="I29" s="135">
        <f t="shared" si="2"/>
        <v>20.662100456621005</v>
      </c>
      <c r="J29" s="135">
        <f t="shared" si="3"/>
        <v>56.11</v>
      </c>
      <c r="K29" s="133">
        <f>ROUND(K28*(1+$K66),2)</f>
        <v>0.93</v>
      </c>
      <c r="L29" s="124"/>
      <c r="P29" s="170">
        <f>ROUND(P28*(1+$K66),2)</f>
        <v>0</v>
      </c>
    </row>
    <row r="30" spans="2:17">
      <c r="B30" s="141">
        <f t="shared" si="0"/>
        <v>2036</v>
      </c>
      <c r="C30" s="142">
        <f>$C$55</f>
        <v>1369.7572941249264</v>
      </c>
      <c r="D30" s="133">
        <f>C30*$C$62</f>
        <v>97.334833987164757</v>
      </c>
      <c r="E30" s="133">
        <f t="shared" si="12"/>
        <v>57.25</v>
      </c>
      <c r="F30" s="135">
        <f t="shared" si="1"/>
        <v>56.924743698322573</v>
      </c>
      <c r="G30" s="133">
        <f t="shared" ref="G30:H36" si="13">ROUND(G29*(1+$K67),2)</f>
        <v>0</v>
      </c>
      <c r="H30" s="143">
        <f t="shared" si="13"/>
        <v>0</v>
      </c>
      <c r="I30" s="135">
        <f t="shared" si="2"/>
        <v>56.924743698322573</v>
      </c>
      <c r="J30" s="135">
        <f t="shared" si="3"/>
        <v>154.58000000000001</v>
      </c>
      <c r="K30" s="133">
        <f t="shared" ref="K30:K36" si="14">ROUND(K29*(1+$K67),2)</f>
        <v>0.95</v>
      </c>
      <c r="L30" s="124"/>
      <c r="P30" s="170">
        <f t="shared" ref="P30:P36" si="15">ROUND(P29*(1+$K67),2)</f>
        <v>0</v>
      </c>
    </row>
    <row r="31" spans="2:17">
      <c r="B31" s="141">
        <f t="shared" si="0"/>
        <v>2037</v>
      </c>
      <c r="C31" s="142"/>
      <c r="D31" s="133">
        <f t="shared" si="12"/>
        <v>99.3</v>
      </c>
      <c r="E31" s="133">
        <f t="shared" si="12"/>
        <v>58.4</v>
      </c>
      <c r="F31" s="135">
        <f t="shared" si="1"/>
        <v>58.071880983944617</v>
      </c>
      <c r="G31" s="133">
        <f t="shared" si="13"/>
        <v>0</v>
      </c>
      <c r="H31" s="143">
        <f t="shared" si="13"/>
        <v>0</v>
      </c>
      <c r="I31" s="135">
        <f t="shared" si="2"/>
        <v>58.071880983944617</v>
      </c>
      <c r="J31" s="135">
        <f t="shared" si="3"/>
        <v>157.69999999999999</v>
      </c>
      <c r="K31" s="133">
        <f t="shared" si="14"/>
        <v>0.97</v>
      </c>
      <c r="L31" s="124"/>
      <c r="P31" s="170">
        <f t="shared" si="15"/>
        <v>0</v>
      </c>
    </row>
    <row r="32" spans="2:17">
      <c r="B32" s="141">
        <f t="shared" si="0"/>
        <v>2038</v>
      </c>
      <c r="C32" s="142"/>
      <c r="D32" s="133">
        <f t="shared" si="12"/>
        <v>101.28</v>
      </c>
      <c r="E32" s="133">
        <f t="shared" si="12"/>
        <v>59.57</v>
      </c>
      <c r="F32" s="135">
        <f t="shared" si="1"/>
        <v>59.23184563264104</v>
      </c>
      <c r="G32" s="133">
        <f t="shared" si="13"/>
        <v>0</v>
      </c>
      <c r="H32" s="143">
        <f t="shared" si="13"/>
        <v>0</v>
      </c>
      <c r="I32" s="135">
        <f t="shared" si="2"/>
        <v>59.23184563264104</v>
      </c>
      <c r="J32" s="135">
        <f t="shared" si="3"/>
        <v>160.85</v>
      </c>
      <c r="K32" s="133">
        <f t="shared" si="14"/>
        <v>0.99</v>
      </c>
      <c r="L32" s="124"/>
      <c r="P32" s="170">
        <f t="shared" si="15"/>
        <v>0</v>
      </c>
    </row>
    <row r="33" spans="2:16">
      <c r="B33" s="141">
        <f t="shared" si="0"/>
        <v>2039</v>
      </c>
      <c r="C33" s="142"/>
      <c r="D33" s="133">
        <f t="shared" si="12"/>
        <v>103.31</v>
      </c>
      <c r="E33" s="133">
        <f t="shared" si="12"/>
        <v>60.77</v>
      </c>
      <c r="F33" s="135">
        <f t="shared" si="1"/>
        <v>60.421269700986898</v>
      </c>
      <c r="G33" s="133">
        <f t="shared" si="13"/>
        <v>0</v>
      </c>
      <c r="H33" s="143">
        <f t="shared" si="13"/>
        <v>0</v>
      </c>
      <c r="I33" s="135">
        <f t="shared" si="2"/>
        <v>60.421269700986898</v>
      </c>
      <c r="J33" s="135">
        <f t="shared" si="3"/>
        <v>164.08</v>
      </c>
      <c r="K33" s="133">
        <f t="shared" si="14"/>
        <v>1.01</v>
      </c>
      <c r="L33" s="124"/>
      <c r="P33" s="170">
        <f t="shared" si="15"/>
        <v>0</v>
      </c>
    </row>
    <row r="34" spans="2:16">
      <c r="B34" s="141">
        <f t="shared" si="0"/>
        <v>2040</v>
      </c>
      <c r="C34" s="142"/>
      <c r="D34" s="133">
        <f t="shared" si="12"/>
        <v>105.39</v>
      </c>
      <c r="E34" s="133">
        <f t="shared" si="12"/>
        <v>62</v>
      </c>
      <c r="F34" s="135">
        <f t="shared" si="1"/>
        <v>61.640153188982175</v>
      </c>
      <c r="G34" s="133">
        <f t="shared" si="13"/>
        <v>0</v>
      </c>
      <c r="H34" s="143">
        <f t="shared" si="13"/>
        <v>0</v>
      </c>
      <c r="I34" s="135">
        <f t="shared" si="2"/>
        <v>61.640153188982175</v>
      </c>
      <c r="J34" s="135">
        <f t="shared" si="3"/>
        <v>167.39</v>
      </c>
      <c r="K34" s="133">
        <f t="shared" si="14"/>
        <v>1.03</v>
      </c>
      <c r="L34" s="124"/>
      <c r="P34" s="170">
        <f t="shared" si="15"/>
        <v>0</v>
      </c>
    </row>
    <row r="35" spans="2:16">
      <c r="B35" s="141">
        <f t="shared" si="0"/>
        <v>2041</v>
      </c>
      <c r="C35" s="142"/>
      <c r="D35" s="133">
        <f t="shared" si="12"/>
        <v>107.54</v>
      </c>
      <c r="E35" s="133">
        <f t="shared" si="12"/>
        <v>63.26</v>
      </c>
      <c r="F35" s="135">
        <f t="shared" si="1"/>
        <v>62.895860951539262</v>
      </c>
      <c r="G35" s="133">
        <f t="shared" si="13"/>
        <v>0</v>
      </c>
      <c r="H35" s="143">
        <f t="shared" si="13"/>
        <v>0</v>
      </c>
      <c r="I35" s="135">
        <f t="shared" si="2"/>
        <v>62.895860951539262</v>
      </c>
      <c r="J35" s="135">
        <f t="shared" si="3"/>
        <v>170.8</v>
      </c>
      <c r="K35" s="133">
        <f t="shared" si="14"/>
        <v>1.05</v>
      </c>
      <c r="L35" s="124"/>
      <c r="P35" s="170">
        <f t="shared" si="15"/>
        <v>0</v>
      </c>
    </row>
    <row r="36" spans="2:16">
      <c r="B36" s="141">
        <f t="shared" si="0"/>
        <v>2042</v>
      </c>
      <c r="C36" s="142"/>
      <c r="D36" s="133">
        <f t="shared" si="12"/>
        <v>109.76</v>
      </c>
      <c r="E36" s="133">
        <f t="shared" si="12"/>
        <v>64.56</v>
      </c>
      <c r="F36" s="135">
        <f t="shared" si="1"/>
        <v>64.192075416114307</v>
      </c>
      <c r="G36" s="133">
        <f t="shared" si="13"/>
        <v>0</v>
      </c>
      <c r="H36" s="143">
        <f t="shared" si="13"/>
        <v>0</v>
      </c>
      <c r="I36" s="135">
        <f t="shared" si="2"/>
        <v>64.192075416114307</v>
      </c>
      <c r="J36" s="135">
        <f t="shared" si="3"/>
        <v>174.32</v>
      </c>
      <c r="K36" s="133">
        <f t="shared" si="14"/>
        <v>1.07</v>
      </c>
      <c r="L36" s="124"/>
      <c r="P36" s="170">
        <f t="shared" si="15"/>
        <v>0</v>
      </c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tr">
        <f>'Table 3 EV2020 Wind_2020'!D44</f>
        <v>Plant Costs  - 2017 IRP Update - Table 5.4 &amp; 5.5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0.0710599128799291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31.0%)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(i)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Utah Wind Resource - 31%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75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126</v>
      </c>
      <c r="C55" s="186">
        <v>1369.7572941249264</v>
      </c>
      <c r="D55" s="122" t="s">
        <v>74</v>
      </c>
      <c r="H55" s="122" t="s">
        <v>9</v>
      </c>
    </row>
    <row r="56" spans="2:24">
      <c r="B56" s="86" t="s">
        <v>114</v>
      </c>
      <c r="C56" s="155">
        <v>37.570551305416139</v>
      </c>
      <c r="D56" s="122" t="s">
        <v>77</v>
      </c>
      <c r="H56" s="122" t="s">
        <v>9</v>
      </c>
    </row>
    <row r="57" spans="2:24">
      <c r="B57" s="86" t="s">
        <v>114</v>
      </c>
      <c r="C57" s="160">
        <v>0.58600709999999989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7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M59" s="159"/>
      <c r="N59" s="160"/>
      <c r="O59" s="157"/>
      <c r="P59" s="161"/>
      <c r="Q59" s="124"/>
      <c r="R59" s="124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124"/>
      <c r="O60" s="157"/>
      <c r="P60" s="161"/>
      <c r="Q60" s="124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24"/>
      <c r="O61" s="158"/>
      <c r="P61" s="161"/>
      <c r="S61" s="124"/>
      <c r="T61" s="124"/>
      <c r="U61" s="124"/>
      <c r="V61" s="124"/>
      <c r="W61" s="124"/>
      <c r="X61" s="124"/>
    </row>
    <row r="62" spans="2:24">
      <c r="C62" s="163">
        <v>7.1059912879929146E-2</v>
      </c>
      <c r="D62" s="122" t="s">
        <v>38</v>
      </c>
      <c r="K62" s="164"/>
      <c r="L62" s="165"/>
      <c r="M62" s="165"/>
      <c r="O62" s="166"/>
    </row>
    <row r="63" spans="2:24">
      <c r="C63" s="167">
        <v>0.31</v>
      </c>
      <c r="D63" s="122" t="s">
        <v>39</v>
      </c>
      <c r="G63" s="223"/>
      <c r="H63" s="222"/>
    </row>
    <row r="64" spans="2:24" ht="13.5" thickBot="1">
      <c r="D64" s="161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6">C66+1</f>
        <v>2018</v>
      </c>
      <c r="D67" s="41">
        <v>2.00162222805087E-2</v>
      </c>
      <c r="E67" s="86"/>
      <c r="F67" s="88">
        <f t="shared" ref="F67:F74" si="17">F66+1</f>
        <v>2027</v>
      </c>
      <c r="G67" s="41">
        <v>2.2017580891201094E-2</v>
      </c>
      <c r="H67" s="86"/>
      <c r="I67" s="88">
        <f t="shared" ref="I67:I74" si="18">I66+1</f>
        <v>2036</v>
      </c>
      <c r="J67" s="88"/>
      <c r="K67" s="41">
        <v>2.0338413275796441E-2</v>
      </c>
    </row>
    <row r="68" spans="3:11">
      <c r="C68" s="88">
        <f t="shared" si="16"/>
        <v>2019</v>
      </c>
      <c r="D68" s="41">
        <v>2.3023767536204609E-2</v>
      </c>
      <c r="E68" s="86"/>
      <c r="F68" s="88">
        <f t="shared" si="17"/>
        <v>2028</v>
      </c>
      <c r="G68" s="41">
        <v>2.1672038954803963E-2</v>
      </c>
      <c r="H68" s="86"/>
      <c r="I68" s="88">
        <f t="shared" si="18"/>
        <v>2037</v>
      </c>
      <c r="J68" s="88"/>
      <c r="K68" s="41">
        <v>2.0148107799243142E-2</v>
      </c>
    </row>
    <row r="69" spans="3:11">
      <c r="C69" s="88">
        <f t="shared" si="16"/>
        <v>2020</v>
      </c>
      <c r="D69" s="41">
        <v>2.6569957493475238E-2</v>
      </c>
      <c r="E69" s="86"/>
      <c r="F69" s="88">
        <f t="shared" si="17"/>
        <v>2029</v>
      </c>
      <c r="G69" s="41">
        <v>2.1882861611237647E-2</v>
      </c>
      <c r="H69" s="86"/>
      <c r="I69" s="88">
        <f t="shared" si="18"/>
        <v>2038</v>
      </c>
      <c r="J69" s="88"/>
      <c r="K69" s="41">
        <v>1.9981989666423283E-2</v>
      </c>
    </row>
    <row r="70" spans="3:11">
      <c r="C70" s="88">
        <f t="shared" si="16"/>
        <v>2021</v>
      </c>
      <c r="D70" s="41">
        <v>2.633678201148415E-2</v>
      </c>
      <c r="E70" s="86"/>
      <c r="F70" s="88">
        <f t="shared" si="17"/>
        <v>2030</v>
      </c>
      <c r="G70" s="41">
        <v>2.1716430930730724E-2</v>
      </c>
      <c r="H70" s="86"/>
      <c r="I70" s="88">
        <f t="shared" si="18"/>
        <v>2039</v>
      </c>
      <c r="J70" s="88"/>
      <c r="K70" s="41">
        <v>2.0091958569135482E-2</v>
      </c>
    </row>
    <row r="71" spans="3:11">
      <c r="C71" s="88">
        <f t="shared" si="16"/>
        <v>2022</v>
      </c>
      <c r="D71" s="41">
        <v>2.5190838317338926E-2</v>
      </c>
      <c r="E71" s="86"/>
      <c r="F71" s="88">
        <f t="shared" si="17"/>
        <v>2031</v>
      </c>
      <c r="G71" s="41">
        <v>2.1283257880358342E-2</v>
      </c>
      <c r="H71" s="86"/>
      <c r="I71" s="88">
        <f t="shared" si="18"/>
        <v>2040</v>
      </c>
      <c r="J71" s="88"/>
      <c r="K71" s="41">
        <v>2.016857640433245E-2</v>
      </c>
    </row>
    <row r="72" spans="3:11" s="124" customFormat="1">
      <c r="C72" s="88">
        <f t="shared" si="16"/>
        <v>2023</v>
      </c>
      <c r="D72" s="41">
        <v>2.3861027991437966E-2</v>
      </c>
      <c r="E72" s="87"/>
      <c r="F72" s="88">
        <f t="shared" si="17"/>
        <v>2032</v>
      </c>
      <c r="G72" s="41">
        <v>2.092650190640466E-2</v>
      </c>
      <c r="H72" s="87"/>
      <c r="I72" s="88">
        <f t="shared" si="18"/>
        <v>2041</v>
      </c>
      <c r="J72" s="88"/>
      <c r="K72" s="41">
        <v>2.0388834681983159E-2</v>
      </c>
    </row>
    <row r="73" spans="3:11" s="124" customFormat="1">
      <c r="C73" s="88">
        <f t="shared" si="16"/>
        <v>2024</v>
      </c>
      <c r="D73" s="41">
        <v>2.3386119938164196E-2</v>
      </c>
      <c r="E73" s="87"/>
      <c r="F73" s="88">
        <f t="shared" si="17"/>
        <v>2033</v>
      </c>
      <c r="G73" s="41">
        <v>2.0801762320284523E-2</v>
      </c>
      <c r="H73" s="87"/>
      <c r="I73" s="88">
        <f t="shared" si="18"/>
        <v>2042</v>
      </c>
      <c r="J73" s="88"/>
      <c r="K73" s="41">
        <v>2.0623380610534037E-2</v>
      </c>
    </row>
    <row r="74" spans="3:11" s="124" customFormat="1">
      <c r="C74" s="88">
        <f t="shared" si="16"/>
        <v>2025</v>
      </c>
      <c r="D74" s="41">
        <v>2.3124371179134462E-2</v>
      </c>
      <c r="E74" s="87"/>
      <c r="F74" s="88">
        <f t="shared" si="17"/>
        <v>2034</v>
      </c>
      <c r="G74" s="41">
        <v>2.065772177898717E-2</v>
      </c>
      <c r="H74" s="87"/>
      <c r="I74" s="88">
        <f t="shared" si="18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135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25%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26" t="s">
        <v>83</v>
      </c>
      <c r="J5" s="17" t="s">
        <v>55</v>
      </c>
      <c r="K5" s="126" t="s">
        <v>71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Yakima Solar Resource-2032 - 25%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18.74175672264068</v>
      </c>
      <c r="F11" s="134">
        <f t="shared" ref="F11:F36" si="1">(D11+E11)/(8.76*$C$63)</f>
        <v>8.5922487771362537</v>
      </c>
      <c r="G11" s="134">
        <f>$C$58</f>
        <v>0</v>
      </c>
      <c r="H11" s="133">
        <f>$C$59</f>
        <v>0</v>
      </c>
      <c r="I11" s="135">
        <f t="shared" ref="I11:I36" si="2">F11+H11+G11</f>
        <v>8.5922487771362537</v>
      </c>
      <c r="J11" s="135">
        <f t="shared" ref="J11:J36" si="3">ROUND(I11*$C$63*8.76,2)</f>
        <v>18.739999999999998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19.12</v>
      </c>
      <c r="F12" s="135">
        <f t="shared" si="1"/>
        <v>8.7656562322348766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8.7656562322348766</v>
      </c>
      <c r="J12" s="135">
        <f t="shared" si="3"/>
        <v>19.12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19.559999999999999</v>
      </c>
      <c r="F13" s="135">
        <f t="shared" si="1"/>
        <v>8.9673763547340037</v>
      </c>
      <c r="G13" s="133">
        <f t="shared" si="5"/>
        <v>0</v>
      </c>
      <c r="H13" s="143">
        <f t="shared" si="5"/>
        <v>0</v>
      </c>
      <c r="I13" s="135">
        <f t="shared" si="2"/>
        <v>8.9673763547340037</v>
      </c>
      <c r="J13" s="135">
        <f t="shared" si="3"/>
        <v>19.559999999999999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20.079999999999998</v>
      </c>
      <c r="F14" s="135">
        <f t="shared" si="1"/>
        <v>9.2057728631420659</v>
      </c>
      <c r="G14" s="133">
        <f t="shared" si="5"/>
        <v>0</v>
      </c>
      <c r="H14" s="143">
        <f t="shared" si="5"/>
        <v>0</v>
      </c>
      <c r="I14" s="135">
        <f t="shared" si="2"/>
        <v>9.2057728631420659</v>
      </c>
      <c r="J14" s="135">
        <f t="shared" si="3"/>
        <v>20.079999999999998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20.61</v>
      </c>
      <c r="F15" s="135">
        <f t="shared" si="1"/>
        <v>9.4487539197887447</v>
      </c>
      <c r="G15" s="133">
        <f t="shared" si="5"/>
        <v>0</v>
      </c>
      <c r="H15" s="143">
        <f t="shared" si="5"/>
        <v>0</v>
      </c>
      <c r="I15" s="135">
        <f t="shared" si="2"/>
        <v>9.4487539197887447</v>
      </c>
      <c r="J15" s="135">
        <f t="shared" si="3"/>
        <v>20.61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21.13</v>
      </c>
      <c r="F16" s="135">
        <f t="shared" si="1"/>
        <v>9.6871504281968051</v>
      </c>
      <c r="G16" s="133">
        <f t="shared" si="5"/>
        <v>0</v>
      </c>
      <c r="H16" s="143">
        <f t="shared" si="5"/>
        <v>0</v>
      </c>
      <c r="I16" s="135">
        <f t="shared" si="2"/>
        <v>9.6871504281968051</v>
      </c>
      <c r="J16" s="135">
        <f t="shared" si="3"/>
        <v>21.13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21.63</v>
      </c>
      <c r="F17" s="135">
        <f t="shared" si="1"/>
        <v>9.9163778401276339</v>
      </c>
      <c r="G17" s="133">
        <f t="shared" si="5"/>
        <v>0</v>
      </c>
      <c r="H17" s="143">
        <f t="shared" si="5"/>
        <v>0</v>
      </c>
      <c r="I17" s="135">
        <f t="shared" si="2"/>
        <v>9.9163778401276339</v>
      </c>
      <c r="J17" s="135">
        <f t="shared" si="3"/>
        <v>21.63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22.14</v>
      </c>
      <c r="F18" s="135">
        <f t="shared" si="1"/>
        <v>10.150189800297079</v>
      </c>
      <c r="G18" s="133">
        <f t="shared" si="5"/>
        <v>0</v>
      </c>
      <c r="H18" s="143">
        <f t="shared" si="5"/>
        <v>0</v>
      </c>
      <c r="I18" s="135">
        <f t="shared" si="2"/>
        <v>10.150189800297079</v>
      </c>
      <c r="J18" s="135">
        <f t="shared" si="3"/>
        <v>22.14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22.65</v>
      </c>
      <c r="F19" s="135">
        <f t="shared" si="1"/>
        <v>10.384001760466523</v>
      </c>
      <c r="G19" s="133">
        <f t="shared" si="5"/>
        <v>0</v>
      </c>
      <c r="H19" s="143">
        <f t="shared" si="5"/>
        <v>0</v>
      </c>
      <c r="I19" s="135">
        <f t="shared" si="2"/>
        <v>10.384001760466523</v>
      </c>
      <c r="J19" s="135">
        <f t="shared" si="3"/>
        <v>22.65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7">ROUND(E19*(1+$G66),2)</f>
        <v>23.17</v>
      </c>
      <c r="F20" s="135">
        <f t="shared" si="1"/>
        <v>10.622398268874587</v>
      </c>
      <c r="G20" s="133">
        <f t="shared" ref="G20:H28" si="8">ROUND(G19*(1+$G66),2)</f>
        <v>0</v>
      </c>
      <c r="H20" s="143">
        <f t="shared" si="8"/>
        <v>0</v>
      </c>
      <c r="I20" s="135">
        <f t="shared" si="2"/>
        <v>10.622398268874587</v>
      </c>
      <c r="J20" s="135">
        <f t="shared" si="3"/>
        <v>23.17</v>
      </c>
      <c r="K20" s="133">
        <f t="shared" ref="K20:K28" si="9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7"/>
        <v>23.68</v>
      </c>
      <c r="F21" s="135">
        <f t="shared" si="1"/>
        <v>10.856210229044031</v>
      </c>
      <c r="G21" s="133">
        <f t="shared" si="8"/>
        <v>0</v>
      </c>
      <c r="H21" s="143">
        <f t="shared" si="8"/>
        <v>0</v>
      </c>
      <c r="I21" s="135">
        <f t="shared" si="2"/>
        <v>10.856210229044031</v>
      </c>
      <c r="J21" s="135">
        <f t="shared" si="3"/>
        <v>23.68</v>
      </c>
      <c r="K21" s="133">
        <f t="shared" si="9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7"/>
        <v>24.19</v>
      </c>
      <c r="F22" s="135">
        <f t="shared" si="1"/>
        <v>11.090022189213476</v>
      </c>
      <c r="G22" s="133">
        <f t="shared" si="8"/>
        <v>0</v>
      </c>
      <c r="H22" s="143">
        <f t="shared" si="8"/>
        <v>0</v>
      </c>
      <c r="I22" s="135">
        <f t="shared" si="2"/>
        <v>11.090022189213476</v>
      </c>
      <c r="J22" s="135">
        <f t="shared" si="3"/>
        <v>24.19</v>
      </c>
      <c r="K22" s="133">
        <f t="shared" si="9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7"/>
        <v>24.72</v>
      </c>
      <c r="F23" s="135">
        <f t="shared" si="1"/>
        <v>11.333003245860153</v>
      </c>
      <c r="G23" s="133">
        <f t="shared" si="8"/>
        <v>0</v>
      </c>
      <c r="H23" s="143">
        <f t="shared" si="8"/>
        <v>0</v>
      </c>
      <c r="I23" s="135">
        <f t="shared" si="2"/>
        <v>11.333003245860153</v>
      </c>
      <c r="J23" s="135">
        <f t="shared" si="3"/>
        <v>24.72</v>
      </c>
      <c r="K23" s="133">
        <f t="shared" si="9"/>
        <v>0.84</v>
      </c>
      <c r="L23" s="124"/>
      <c r="P23" s="170"/>
    </row>
    <row r="24" spans="2:17">
      <c r="B24" s="141">
        <f t="shared" si="0"/>
        <v>2030</v>
      </c>
      <c r="C24" s="132"/>
      <c r="D24" s="133"/>
      <c r="E24" s="133">
        <f t="shared" si="7"/>
        <v>25.26</v>
      </c>
      <c r="F24" s="135">
        <f t="shared" si="1"/>
        <v>11.580568850745449</v>
      </c>
      <c r="G24" s="133">
        <f t="shared" si="8"/>
        <v>0</v>
      </c>
      <c r="H24" s="143">
        <f t="shared" si="8"/>
        <v>0</v>
      </c>
      <c r="I24" s="135">
        <f t="shared" si="2"/>
        <v>11.580568850745449</v>
      </c>
      <c r="J24" s="135">
        <f t="shared" si="3"/>
        <v>25.26</v>
      </c>
      <c r="K24" s="133">
        <f t="shared" si="9"/>
        <v>0.86</v>
      </c>
      <c r="L24" s="124"/>
      <c r="P24" s="170"/>
    </row>
    <row r="25" spans="2:17">
      <c r="B25" s="141">
        <f t="shared" si="0"/>
        <v>2031</v>
      </c>
      <c r="C25" s="142"/>
      <c r="D25" s="133"/>
      <c r="E25" s="133">
        <f t="shared" si="7"/>
        <v>25.8</v>
      </c>
      <c r="F25" s="135">
        <f t="shared" si="1"/>
        <v>11.828134455630744</v>
      </c>
      <c r="G25" s="133">
        <f t="shared" si="8"/>
        <v>0</v>
      </c>
      <c r="H25" s="143">
        <f t="shared" si="8"/>
        <v>0</v>
      </c>
      <c r="I25" s="135">
        <f t="shared" si="2"/>
        <v>11.828134455630744</v>
      </c>
      <c r="J25" s="135">
        <f t="shared" si="3"/>
        <v>25.8</v>
      </c>
      <c r="K25" s="133">
        <f t="shared" si="9"/>
        <v>0.88</v>
      </c>
      <c r="L25" s="124"/>
      <c r="P25" s="170"/>
    </row>
    <row r="26" spans="2:17">
      <c r="B26" s="141">
        <f t="shared" si="0"/>
        <v>2032</v>
      </c>
      <c r="C26" s="132">
        <f>$C$55</f>
        <v>1178.9486841766204</v>
      </c>
      <c r="D26" s="133">
        <f>C26*$C$62</f>
        <v>91.010832830745514</v>
      </c>
      <c r="E26" s="133">
        <f t="shared" si="7"/>
        <v>26.34</v>
      </c>
      <c r="F26" s="135">
        <f t="shared" si="1"/>
        <v>53.800055395438157</v>
      </c>
      <c r="G26" s="133">
        <f t="shared" si="8"/>
        <v>0</v>
      </c>
      <c r="H26" s="143">
        <f t="shared" si="8"/>
        <v>0</v>
      </c>
      <c r="I26" s="135">
        <f t="shared" si="2"/>
        <v>53.800055395438157</v>
      </c>
      <c r="J26" s="135">
        <f t="shared" si="3"/>
        <v>117.35</v>
      </c>
      <c r="K26" s="133">
        <f t="shared" si="9"/>
        <v>0.9</v>
      </c>
      <c r="L26" s="124"/>
      <c r="P26" s="170"/>
    </row>
    <row r="27" spans="2:17">
      <c r="B27" s="141">
        <f t="shared" si="0"/>
        <v>2033</v>
      </c>
      <c r="C27" s="142"/>
      <c r="D27" s="133">
        <f t="shared" ref="D27:D28" si="10">ROUND(D26*(1+$G73),2)</f>
        <v>92.9</v>
      </c>
      <c r="E27" s="133">
        <f t="shared" si="7"/>
        <v>26.89</v>
      </c>
      <c r="F27" s="135">
        <f t="shared" si="1"/>
        <v>54.918303350387859</v>
      </c>
      <c r="G27" s="133">
        <f t="shared" si="8"/>
        <v>0</v>
      </c>
      <c r="H27" s="143">
        <f t="shared" si="8"/>
        <v>0</v>
      </c>
      <c r="I27" s="135">
        <f t="shared" si="2"/>
        <v>54.918303350387859</v>
      </c>
      <c r="J27" s="135">
        <f t="shared" si="3"/>
        <v>119.79</v>
      </c>
      <c r="K27" s="133">
        <f t="shared" si="9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10"/>
        <v>94.82</v>
      </c>
      <c r="E28" s="133">
        <f t="shared" si="7"/>
        <v>27.45</v>
      </c>
      <c r="F28" s="135">
        <f t="shared" si="1"/>
        <v>56.055271313564766</v>
      </c>
      <c r="G28" s="133">
        <f t="shared" si="8"/>
        <v>0</v>
      </c>
      <c r="H28" s="143">
        <f t="shared" si="8"/>
        <v>0</v>
      </c>
      <c r="I28" s="135">
        <f t="shared" si="2"/>
        <v>56.055271313564766</v>
      </c>
      <c r="J28" s="135">
        <f t="shared" si="3"/>
        <v>122.27</v>
      </c>
      <c r="K28" s="133">
        <f t="shared" si="9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1">ROUND(D28*(1+$K66),2)</f>
        <v>96.77</v>
      </c>
      <c r="E29" s="133">
        <f t="shared" si="11"/>
        <v>28.01</v>
      </c>
      <c r="F29" s="135">
        <f t="shared" si="1"/>
        <v>57.205992921457522</v>
      </c>
      <c r="G29" s="133">
        <f t="shared" ref="G29:H36" si="12">ROUND(G28*(1+$K66),2)</f>
        <v>0</v>
      </c>
      <c r="H29" s="143">
        <f t="shared" si="12"/>
        <v>0</v>
      </c>
      <c r="I29" s="135">
        <f t="shared" si="2"/>
        <v>57.205992921457522</v>
      </c>
      <c r="J29" s="135">
        <f t="shared" si="3"/>
        <v>124.78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1"/>
        <v>98.74</v>
      </c>
      <c r="E30" s="133">
        <f t="shared" si="11"/>
        <v>28.58</v>
      </c>
      <c r="F30" s="135">
        <f t="shared" si="1"/>
        <v>58.370468174066126</v>
      </c>
      <c r="G30" s="133">
        <f t="shared" si="12"/>
        <v>0</v>
      </c>
      <c r="H30" s="143">
        <f t="shared" si="12"/>
        <v>0</v>
      </c>
      <c r="I30" s="135">
        <f t="shared" si="2"/>
        <v>58.370468174066126</v>
      </c>
      <c r="J30" s="135">
        <f t="shared" si="3"/>
        <v>127.32</v>
      </c>
      <c r="K30" s="133">
        <f t="shared" ref="K30:K36" si="13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1"/>
        <v>100.73</v>
      </c>
      <c r="E31" s="133">
        <f t="shared" si="11"/>
        <v>29.16</v>
      </c>
      <c r="F31" s="135">
        <f t="shared" si="1"/>
        <v>59.548697071390599</v>
      </c>
      <c r="G31" s="133">
        <f t="shared" si="12"/>
        <v>0</v>
      </c>
      <c r="H31" s="143">
        <f t="shared" si="12"/>
        <v>0</v>
      </c>
      <c r="I31" s="135">
        <f t="shared" si="2"/>
        <v>59.548697071390599</v>
      </c>
      <c r="J31" s="135">
        <f t="shared" si="3"/>
        <v>129.88999999999999</v>
      </c>
      <c r="K31" s="133">
        <f t="shared" si="13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1"/>
        <v>102.74</v>
      </c>
      <c r="E32" s="133">
        <f t="shared" si="11"/>
        <v>29.74</v>
      </c>
      <c r="F32" s="135">
        <f t="shared" si="1"/>
        <v>60.736095065192274</v>
      </c>
      <c r="G32" s="133">
        <f t="shared" si="12"/>
        <v>0</v>
      </c>
      <c r="H32" s="143">
        <f t="shared" si="12"/>
        <v>0</v>
      </c>
      <c r="I32" s="135">
        <f t="shared" si="2"/>
        <v>60.736095065192274</v>
      </c>
      <c r="J32" s="135">
        <f t="shared" si="3"/>
        <v>132.47999999999999</v>
      </c>
      <c r="K32" s="133">
        <f t="shared" si="13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1"/>
        <v>104.8</v>
      </c>
      <c r="E33" s="133">
        <f t="shared" si="11"/>
        <v>30.34</v>
      </c>
      <c r="F33" s="135">
        <f t="shared" si="1"/>
        <v>61.955584896664284</v>
      </c>
      <c r="G33" s="133">
        <f t="shared" si="12"/>
        <v>0</v>
      </c>
      <c r="H33" s="143">
        <f t="shared" si="12"/>
        <v>0</v>
      </c>
      <c r="I33" s="135">
        <f t="shared" si="2"/>
        <v>61.955584896664284</v>
      </c>
      <c r="J33" s="135">
        <f t="shared" si="3"/>
        <v>135.13999999999999</v>
      </c>
      <c r="K33" s="133">
        <f t="shared" si="13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1"/>
        <v>106.91</v>
      </c>
      <c r="E34" s="133">
        <f t="shared" si="11"/>
        <v>30.95</v>
      </c>
      <c r="F34" s="135">
        <f t="shared" si="1"/>
        <v>63.202582017567984</v>
      </c>
      <c r="G34" s="133">
        <f t="shared" si="12"/>
        <v>0</v>
      </c>
      <c r="H34" s="143">
        <f t="shared" si="12"/>
        <v>0</v>
      </c>
      <c r="I34" s="135">
        <f t="shared" si="2"/>
        <v>63.202582017567984</v>
      </c>
      <c r="J34" s="135">
        <f t="shared" si="3"/>
        <v>137.86000000000001</v>
      </c>
      <c r="K34" s="133">
        <f t="shared" si="13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1"/>
        <v>109.09</v>
      </c>
      <c r="E35" s="133">
        <f t="shared" si="11"/>
        <v>31.58</v>
      </c>
      <c r="F35" s="135">
        <f t="shared" si="1"/>
        <v>64.49084007261925</v>
      </c>
      <c r="G35" s="133">
        <f t="shared" si="12"/>
        <v>0</v>
      </c>
      <c r="H35" s="143">
        <f t="shared" si="12"/>
        <v>0</v>
      </c>
      <c r="I35" s="135">
        <f t="shared" si="2"/>
        <v>64.49084007261925</v>
      </c>
      <c r="J35" s="135">
        <f t="shared" si="3"/>
        <v>140.66999999999999</v>
      </c>
      <c r="K35" s="133">
        <f t="shared" si="13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1"/>
        <v>111.34</v>
      </c>
      <c r="E36" s="133">
        <f t="shared" si="11"/>
        <v>32.229999999999997</v>
      </c>
      <c r="F36" s="135">
        <f t="shared" si="1"/>
        <v>65.820359061818053</v>
      </c>
      <c r="G36" s="133">
        <f t="shared" si="12"/>
        <v>0</v>
      </c>
      <c r="H36" s="143">
        <f t="shared" si="12"/>
        <v>0</v>
      </c>
      <c r="I36" s="135">
        <f t="shared" si="2"/>
        <v>65.820359061818053</v>
      </c>
      <c r="J36" s="135">
        <f t="shared" si="3"/>
        <v>143.57</v>
      </c>
      <c r="K36" s="133">
        <f t="shared" si="13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tr">
        <f>'Table 3 YK Solar 2030'!D44</f>
        <v>Plant Costs  - 2017 IRP Update - Table 5.4 &amp; 5.5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24.9%)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Yakima Solar Resource-2032 - 25%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81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133</v>
      </c>
      <c r="C55" s="186">
        <v>1178.9486841766204</v>
      </c>
      <c r="D55" s="122" t="s">
        <v>74</v>
      </c>
      <c r="H55" s="122" t="s">
        <v>9</v>
      </c>
    </row>
    <row r="56" spans="2:24">
      <c r="B56" s="86" t="s">
        <v>114</v>
      </c>
      <c r="C56" s="155">
        <v>18.74175672264068</v>
      </c>
      <c r="D56" s="122" t="s">
        <v>77</v>
      </c>
      <c r="H56" s="122" t="s">
        <v>9</v>
      </c>
    </row>
    <row r="57" spans="2:24">
      <c r="B57" s="86" t="s">
        <v>114</v>
      </c>
      <c r="C57" s="160">
        <v>0.61668809999999996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0.249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136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25%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26" t="s">
        <v>83</v>
      </c>
      <c r="J5" s="17" t="s">
        <v>55</v>
      </c>
      <c r="K5" s="126" t="s">
        <v>71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Yakima Solar Resource-2033 - 25%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18.74175672264068</v>
      </c>
      <c r="F11" s="134">
        <f t="shared" ref="F11:F36" si="1">(D11+E11)/(8.76*$C$63)</f>
        <v>8.5922487771362537</v>
      </c>
      <c r="G11" s="134">
        <f>$C$58</f>
        <v>0</v>
      </c>
      <c r="H11" s="133">
        <f>$C$59</f>
        <v>0</v>
      </c>
      <c r="I11" s="135">
        <f t="shared" ref="I11:I36" si="2">F11+H11+G11</f>
        <v>8.5922487771362537</v>
      </c>
      <c r="J11" s="135">
        <f t="shared" ref="J11:J36" si="3">ROUND(I11*$C$63*8.76,2)</f>
        <v>18.739999999999998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19.12</v>
      </c>
      <c r="F12" s="135">
        <f t="shared" si="1"/>
        <v>8.7656562322348766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8.7656562322348766</v>
      </c>
      <c r="J12" s="135">
        <f t="shared" si="3"/>
        <v>19.12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19.559999999999999</v>
      </c>
      <c r="F13" s="135">
        <f t="shared" si="1"/>
        <v>8.9673763547340037</v>
      </c>
      <c r="G13" s="133">
        <f t="shared" si="5"/>
        <v>0</v>
      </c>
      <c r="H13" s="143">
        <f t="shared" si="5"/>
        <v>0</v>
      </c>
      <c r="I13" s="135">
        <f t="shared" si="2"/>
        <v>8.9673763547340037</v>
      </c>
      <c r="J13" s="135">
        <f t="shared" si="3"/>
        <v>19.559999999999999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20.079999999999998</v>
      </c>
      <c r="F14" s="135">
        <f t="shared" si="1"/>
        <v>9.2057728631420659</v>
      </c>
      <c r="G14" s="133">
        <f t="shared" si="5"/>
        <v>0</v>
      </c>
      <c r="H14" s="143">
        <f t="shared" si="5"/>
        <v>0</v>
      </c>
      <c r="I14" s="135">
        <f t="shared" si="2"/>
        <v>9.2057728631420659</v>
      </c>
      <c r="J14" s="135">
        <f t="shared" si="3"/>
        <v>20.079999999999998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20.61</v>
      </c>
      <c r="F15" s="135">
        <f t="shared" si="1"/>
        <v>9.4487539197887447</v>
      </c>
      <c r="G15" s="133">
        <f t="shared" si="5"/>
        <v>0</v>
      </c>
      <c r="H15" s="143">
        <f t="shared" si="5"/>
        <v>0</v>
      </c>
      <c r="I15" s="135">
        <f t="shared" si="2"/>
        <v>9.4487539197887447</v>
      </c>
      <c r="J15" s="135">
        <f t="shared" si="3"/>
        <v>20.61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21.13</v>
      </c>
      <c r="F16" s="135">
        <f t="shared" si="1"/>
        <v>9.6871504281968051</v>
      </c>
      <c r="G16" s="133">
        <f t="shared" si="5"/>
        <v>0</v>
      </c>
      <c r="H16" s="143">
        <f t="shared" si="5"/>
        <v>0</v>
      </c>
      <c r="I16" s="135">
        <f t="shared" si="2"/>
        <v>9.6871504281968051</v>
      </c>
      <c r="J16" s="135">
        <f t="shared" si="3"/>
        <v>21.13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21.63</v>
      </c>
      <c r="F17" s="135">
        <f t="shared" si="1"/>
        <v>9.9163778401276339</v>
      </c>
      <c r="G17" s="133">
        <f t="shared" si="5"/>
        <v>0</v>
      </c>
      <c r="H17" s="143">
        <f t="shared" si="5"/>
        <v>0</v>
      </c>
      <c r="I17" s="135">
        <f t="shared" si="2"/>
        <v>9.9163778401276339</v>
      </c>
      <c r="J17" s="135">
        <f t="shared" si="3"/>
        <v>21.63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22.14</v>
      </c>
      <c r="F18" s="135">
        <f t="shared" si="1"/>
        <v>10.150189800297079</v>
      </c>
      <c r="G18" s="133">
        <f t="shared" si="5"/>
        <v>0</v>
      </c>
      <c r="H18" s="143">
        <f t="shared" si="5"/>
        <v>0</v>
      </c>
      <c r="I18" s="135">
        <f t="shared" si="2"/>
        <v>10.150189800297079</v>
      </c>
      <c r="J18" s="135">
        <f t="shared" si="3"/>
        <v>22.14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22.65</v>
      </c>
      <c r="F19" s="135">
        <f t="shared" si="1"/>
        <v>10.384001760466523</v>
      </c>
      <c r="G19" s="133">
        <f t="shared" si="5"/>
        <v>0</v>
      </c>
      <c r="H19" s="143">
        <f t="shared" si="5"/>
        <v>0</v>
      </c>
      <c r="I19" s="135">
        <f t="shared" si="2"/>
        <v>10.384001760466523</v>
      </c>
      <c r="J19" s="135">
        <f t="shared" si="3"/>
        <v>22.65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7">ROUND(E19*(1+$G66),2)</f>
        <v>23.17</v>
      </c>
      <c r="F20" s="135">
        <f t="shared" si="1"/>
        <v>10.622398268874587</v>
      </c>
      <c r="G20" s="133">
        <f t="shared" ref="G20:H28" si="8">ROUND(G19*(1+$G66),2)</f>
        <v>0</v>
      </c>
      <c r="H20" s="143">
        <f t="shared" si="8"/>
        <v>0</v>
      </c>
      <c r="I20" s="135">
        <f t="shared" si="2"/>
        <v>10.622398268874587</v>
      </c>
      <c r="J20" s="135">
        <f t="shared" si="3"/>
        <v>23.17</v>
      </c>
      <c r="K20" s="133">
        <f t="shared" ref="K20:K28" si="9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7"/>
        <v>23.68</v>
      </c>
      <c r="F21" s="135">
        <f t="shared" si="1"/>
        <v>10.856210229044031</v>
      </c>
      <c r="G21" s="133">
        <f t="shared" si="8"/>
        <v>0</v>
      </c>
      <c r="H21" s="143">
        <f t="shared" si="8"/>
        <v>0</v>
      </c>
      <c r="I21" s="135">
        <f t="shared" si="2"/>
        <v>10.856210229044031</v>
      </c>
      <c r="J21" s="135">
        <f t="shared" si="3"/>
        <v>23.68</v>
      </c>
      <c r="K21" s="133">
        <f t="shared" si="9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7"/>
        <v>24.19</v>
      </c>
      <c r="F22" s="135">
        <f t="shared" si="1"/>
        <v>11.090022189213476</v>
      </c>
      <c r="G22" s="133">
        <f t="shared" si="8"/>
        <v>0</v>
      </c>
      <c r="H22" s="143">
        <f t="shared" si="8"/>
        <v>0</v>
      </c>
      <c r="I22" s="135">
        <f t="shared" si="2"/>
        <v>11.090022189213476</v>
      </c>
      <c r="J22" s="135">
        <f t="shared" si="3"/>
        <v>24.19</v>
      </c>
      <c r="K22" s="133">
        <f t="shared" si="9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7"/>
        <v>24.72</v>
      </c>
      <c r="F23" s="135">
        <f t="shared" si="1"/>
        <v>11.333003245860153</v>
      </c>
      <c r="G23" s="133">
        <f t="shared" si="8"/>
        <v>0</v>
      </c>
      <c r="H23" s="143">
        <f t="shared" si="8"/>
        <v>0</v>
      </c>
      <c r="I23" s="135">
        <f t="shared" si="2"/>
        <v>11.333003245860153</v>
      </c>
      <c r="J23" s="135">
        <f t="shared" si="3"/>
        <v>24.72</v>
      </c>
      <c r="K23" s="133">
        <f t="shared" si="9"/>
        <v>0.84</v>
      </c>
      <c r="L23" s="124"/>
      <c r="P23" s="170"/>
    </row>
    <row r="24" spans="2:17">
      <c r="B24" s="141">
        <f t="shared" si="0"/>
        <v>2030</v>
      </c>
      <c r="C24" s="132"/>
      <c r="D24" s="133"/>
      <c r="E24" s="133">
        <f t="shared" si="7"/>
        <v>25.26</v>
      </c>
      <c r="F24" s="135">
        <f t="shared" si="1"/>
        <v>11.580568850745449</v>
      </c>
      <c r="G24" s="133">
        <f t="shared" si="8"/>
        <v>0</v>
      </c>
      <c r="H24" s="143">
        <f t="shared" si="8"/>
        <v>0</v>
      </c>
      <c r="I24" s="135">
        <f t="shared" si="2"/>
        <v>11.580568850745449</v>
      </c>
      <c r="J24" s="135">
        <f t="shared" si="3"/>
        <v>25.26</v>
      </c>
      <c r="K24" s="133">
        <f t="shared" si="9"/>
        <v>0.86</v>
      </c>
      <c r="L24" s="124"/>
      <c r="P24" s="170"/>
    </row>
    <row r="25" spans="2:17">
      <c r="B25" s="141">
        <f t="shared" si="0"/>
        <v>2031</v>
      </c>
      <c r="C25" s="142"/>
      <c r="D25" s="133"/>
      <c r="E25" s="133">
        <f t="shared" si="7"/>
        <v>25.8</v>
      </c>
      <c r="F25" s="135">
        <f t="shared" si="1"/>
        <v>11.828134455630744</v>
      </c>
      <c r="G25" s="133">
        <f t="shared" si="8"/>
        <v>0</v>
      </c>
      <c r="H25" s="143">
        <f t="shared" si="8"/>
        <v>0</v>
      </c>
      <c r="I25" s="135">
        <f t="shared" si="2"/>
        <v>11.828134455630744</v>
      </c>
      <c r="J25" s="135">
        <f t="shared" si="3"/>
        <v>25.8</v>
      </c>
      <c r="K25" s="133">
        <f t="shared" si="9"/>
        <v>0.88</v>
      </c>
      <c r="L25" s="124"/>
      <c r="P25" s="170"/>
    </row>
    <row r="26" spans="2:17">
      <c r="B26" s="141">
        <f t="shared" si="0"/>
        <v>2032</v>
      </c>
      <c r="C26" s="132"/>
      <c r="D26" s="133"/>
      <c r="E26" s="133">
        <f t="shared" si="7"/>
        <v>26.34</v>
      </c>
      <c r="F26" s="135">
        <f t="shared" si="1"/>
        <v>12.075700060516038</v>
      </c>
      <c r="G26" s="133">
        <f t="shared" si="8"/>
        <v>0</v>
      </c>
      <c r="H26" s="143">
        <f t="shared" si="8"/>
        <v>0</v>
      </c>
      <c r="I26" s="135">
        <f t="shared" si="2"/>
        <v>12.075700060516038</v>
      </c>
      <c r="J26" s="135">
        <f t="shared" si="3"/>
        <v>26.34</v>
      </c>
      <c r="K26" s="133">
        <f t="shared" si="9"/>
        <v>0.9</v>
      </c>
      <c r="L26" s="124"/>
      <c r="P26" s="170"/>
    </row>
    <row r="27" spans="2:17">
      <c r="B27" s="141">
        <f t="shared" si="0"/>
        <v>2033</v>
      </c>
      <c r="C27" s="132">
        <f>$C$55</f>
        <v>1172.2286766768136</v>
      </c>
      <c r="D27" s="133">
        <f>C27*$C$62</f>
        <v>90.49207108361027</v>
      </c>
      <c r="E27" s="133">
        <f t="shared" si="7"/>
        <v>26.89</v>
      </c>
      <c r="F27" s="135">
        <f t="shared" si="1"/>
        <v>53.814376723153011</v>
      </c>
      <c r="G27" s="133">
        <f t="shared" si="8"/>
        <v>0</v>
      </c>
      <c r="H27" s="143">
        <f t="shared" si="8"/>
        <v>0</v>
      </c>
      <c r="I27" s="135">
        <f t="shared" si="2"/>
        <v>53.814376723153011</v>
      </c>
      <c r="J27" s="135">
        <f t="shared" si="3"/>
        <v>117.38</v>
      </c>
      <c r="K27" s="133">
        <f t="shared" si="9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ref="D28" si="10">ROUND(D27*(1+$G74),2)</f>
        <v>92.36</v>
      </c>
      <c r="E28" s="133">
        <f t="shared" si="7"/>
        <v>27.45</v>
      </c>
      <c r="F28" s="135">
        <f t="shared" si="1"/>
        <v>54.927472446865089</v>
      </c>
      <c r="G28" s="133">
        <f t="shared" si="8"/>
        <v>0</v>
      </c>
      <c r="H28" s="143">
        <f t="shared" si="8"/>
        <v>0</v>
      </c>
      <c r="I28" s="135">
        <f t="shared" si="2"/>
        <v>54.927472446865089</v>
      </c>
      <c r="J28" s="135">
        <f t="shared" si="3"/>
        <v>119.81</v>
      </c>
      <c r="K28" s="133">
        <f t="shared" si="9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1">ROUND(D28*(1+$K66),2)</f>
        <v>94.26</v>
      </c>
      <c r="E29" s="133">
        <f t="shared" si="11"/>
        <v>28.01</v>
      </c>
      <c r="F29" s="135">
        <f t="shared" si="1"/>
        <v>56.055271313564766</v>
      </c>
      <c r="G29" s="133">
        <f t="shared" ref="G29:H36" si="12">ROUND(G28*(1+$K66),2)</f>
        <v>0</v>
      </c>
      <c r="H29" s="143">
        <f t="shared" si="12"/>
        <v>0</v>
      </c>
      <c r="I29" s="135">
        <f t="shared" si="2"/>
        <v>56.055271313564766</v>
      </c>
      <c r="J29" s="135">
        <f t="shared" si="3"/>
        <v>122.27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1"/>
        <v>96.18</v>
      </c>
      <c r="E30" s="133">
        <f t="shared" si="11"/>
        <v>28.58</v>
      </c>
      <c r="F30" s="135">
        <f t="shared" si="1"/>
        <v>57.196823824980292</v>
      </c>
      <c r="G30" s="133">
        <f t="shared" si="12"/>
        <v>0</v>
      </c>
      <c r="H30" s="143">
        <f t="shared" si="12"/>
        <v>0</v>
      </c>
      <c r="I30" s="135">
        <f t="shared" si="2"/>
        <v>57.196823824980292</v>
      </c>
      <c r="J30" s="135">
        <f t="shared" si="3"/>
        <v>124.76</v>
      </c>
      <c r="K30" s="133">
        <f t="shared" ref="K30:K36" si="13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1"/>
        <v>98.12</v>
      </c>
      <c r="E31" s="133">
        <f t="shared" si="11"/>
        <v>29.16</v>
      </c>
      <c r="F31" s="135">
        <f t="shared" si="1"/>
        <v>58.352129981111666</v>
      </c>
      <c r="G31" s="133">
        <f t="shared" si="12"/>
        <v>0</v>
      </c>
      <c r="H31" s="143">
        <f t="shared" si="12"/>
        <v>0</v>
      </c>
      <c r="I31" s="135">
        <f t="shared" si="2"/>
        <v>58.352129981111666</v>
      </c>
      <c r="J31" s="135">
        <f t="shared" si="3"/>
        <v>127.28</v>
      </c>
      <c r="K31" s="133">
        <f t="shared" si="13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1"/>
        <v>100.08</v>
      </c>
      <c r="E32" s="133">
        <f t="shared" si="11"/>
        <v>29.74</v>
      </c>
      <c r="F32" s="135">
        <f t="shared" si="1"/>
        <v>59.51660523372027</v>
      </c>
      <c r="G32" s="133">
        <f t="shared" si="12"/>
        <v>0</v>
      </c>
      <c r="H32" s="143">
        <f t="shared" si="12"/>
        <v>0</v>
      </c>
      <c r="I32" s="135">
        <f t="shared" si="2"/>
        <v>59.51660523372027</v>
      </c>
      <c r="J32" s="135">
        <f t="shared" si="3"/>
        <v>129.82</v>
      </c>
      <c r="K32" s="133">
        <f t="shared" si="13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1"/>
        <v>102.09</v>
      </c>
      <c r="E33" s="133">
        <f t="shared" si="11"/>
        <v>30.34</v>
      </c>
      <c r="F33" s="135">
        <f t="shared" si="1"/>
        <v>60.713172323999203</v>
      </c>
      <c r="G33" s="133">
        <f t="shared" si="12"/>
        <v>0</v>
      </c>
      <c r="H33" s="143">
        <f t="shared" si="12"/>
        <v>0</v>
      </c>
      <c r="I33" s="135">
        <f t="shared" si="2"/>
        <v>60.713172323999203</v>
      </c>
      <c r="J33" s="135">
        <f t="shared" si="3"/>
        <v>132.43</v>
      </c>
      <c r="K33" s="133">
        <f t="shared" si="13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1"/>
        <v>104.15</v>
      </c>
      <c r="E34" s="133">
        <f t="shared" si="11"/>
        <v>30.95</v>
      </c>
      <c r="F34" s="135">
        <f t="shared" si="1"/>
        <v>61.937246703709818</v>
      </c>
      <c r="G34" s="133">
        <f t="shared" si="12"/>
        <v>0</v>
      </c>
      <c r="H34" s="143">
        <f t="shared" si="12"/>
        <v>0</v>
      </c>
      <c r="I34" s="135">
        <f t="shared" si="2"/>
        <v>61.937246703709818</v>
      </c>
      <c r="J34" s="135">
        <f t="shared" si="3"/>
        <v>135.1</v>
      </c>
      <c r="K34" s="133">
        <f t="shared" si="13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1"/>
        <v>106.27</v>
      </c>
      <c r="E35" s="133">
        <f t="shared" si="11"/>
        <v>31.58</v>
      </c>
      <c r="F35" s="135">
        <f t="shared" si="1"/>
        <v>63.197997469329373</v>
      </c>
      <c r="G35" s="133">
        <f t="shared" si="12"/>
        <v>0</v>
      </c>
      <c r="H35" s="143">
        <f t="shared" si="12"/>
        <v>0</v>
      </c>
      <c r="I35" s="135">
        <f t="shared" si="2"/>
        <v>63.197997469329373</v>
      </c>
      <c r="J35" s="135">
        <f t="shared" si="3"/>
        <v>137.85</v>
      </c>
      <c r="K35" s="133">
        <f t="shared" si="13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1"/>
        <v>108.46</v>
      </c>
      <c r="E36" s="133">
        <f t="shared" si="11"/>
        <v>32.229999999999997</v>
      </c>
      <c r="F36" s="135">
        <f t="shared" si="1"/>
        <v>64.500009169096487</v>
      </c>
      <c r="G36" s="133">
        <f t="shared" si="12"/>
        <v>0</v>
      </c>
      <c r="H36" s="143">
        <f t="shared" si="12"/>
        <v>0</v>
      </c>
      <c r="I36" s="135">
        <f t="shared" si="2"/>
        <v>64.500009169096487</v>
      </c>
      <c r="J36" s="135">
        <f t="shared" si="3"/>
        <v>140.69</v>
      </c>
      <c r="K36" s="133">
        <f t="shared" si="13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tr">
        <f>'Table 3 YK Solar 2032'!D44</f>
        <v>Plant Costs  - 2017 IRP Update - Table 5.4 &amp; 5.5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24.9%)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Yakima Solar Resource-2033 - 25%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81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127</v>
      </c>
      <c r="C55" s="186">
        <v>1172.2286766768136</v>
      </c>
      <c r="D55" s="122" t="s">
        <v>74</v>
      </c>
      <c r="H55" s="122" t="s">
        <v>9</v>
      </c>
    </row>
    <row r="56" spans="2:24">
      <c r="B56" s="86" t="s">
        <v>114</v>
      </c>
      <c r="C56" s="155">
        <v>18.74175672264068</v>
      </c>
      <c r="D56" s="122" t="s">
        <v>77</v>
      </c>
      <c r="H56" s="122" t="s">
        <v>9</v>
      </c>
    </row>
    <row r="57" spans="2:24">
      <c r="B57" s="86" t="s">
        <v>114</v>
      </c>
      <c r="C57" s="160">
        <v>0.61668809999999996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0.249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138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31%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  <c r="P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7" t="s">
        <v>55</v>
      </c>
      <c r="J5" s="17" t="s">
        <v>55</v>
      </c>
      <c r="K5" s="126" t="s">
        <v>71</v>
      </c>
      <c r="P5" s="180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Utah Solar Resource-2033 - 31%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>
        <f>ROUND(D10*(1+$D66),2)</f>
        <v>0</v>
      </c>
      <c r="E11" s="133">
        <f>$C$56</f>
        <v>19.691768539314772</v>
      </c>
      <c r="F11" s="134">
        <f t="shared" ref="F11:F33" si="1">(D11+E11)/(8.76*$C$63)</f>
        <v>7.2280346721118987</v>
      </c>
      <c r="G11" s="134">
        <f>$C$58</f>
        <v>0</v>
      </c>
      <c r="H11" s="143">
        <f>$C$59</f>
        <v>0</v>
      </c>
      <c r="I11" s="135">
        <f t="shared" ref="I11:I36" si="2">F11+H11+G11</f>
        <v>7.2280346721118987</v>
      </c>
      <c r="J11" s="135">
        <f t="shared" ref="J11:J36" si="3">ROUND(I11*$C$63*8.76,2)</f>
        <v>19.690000000000001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>
        <f t="shared" ref="D12:G19" si="4">ROUND(D11*(1+$D67),2)</f>
        <v>0</v>
      </c>
      <c r="E12" s="133">
        <f t="shared" si="4"/>
        <v>20.09</v>
      </c>
      <c r="F12" s="135">
        <f t="shared" si="1"/>
        <v>7.3742089885330868</v>
      </c>
      <c r="G12" s="133">
        <f t="shared" si="4"/>
        <v>0</v>
      </c>
      <c r="H12" s="143">
        <f t="shared" ref="H12" si="5">ROUND(H11*(1+$D67),2)</f>
        <v>0</v>
      </c>
      <c r="I12" s="135">
        <f t="shared" si="2"/>
        <v>7.3742089885330868</v>
      </c>
      <c r="J12" s="135">
        <f t="shared" si="3"/>
        <v>20.09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>
        <f t="shared" si="4"/>
        <v>0</v>
      </c>
      <c r="E13" s="133">
        <f t="shared" si="4"/>
        <v>20.55</v>
      </c>
      <c r="F13" s="135">
        <f t="shared" si="1"/>
        <v>7.5430559837906888</v>
      </c>
      <c r="G13" s="133">
        <f t="shared" si="4"/>
        <v>0</v>
      </c>
      <c r="H13" s="143">
        <f t="shared" ref="H13" si="7">ROUND(H12*(1+$D68),2)</f>
        <v>0</v>
      </c>
      <c r="I13" s="135">
        <f t="shared" si="2"/>
        <v>7.5430559837906888</v>
      </c>
      <c r="J13" s="135">
        <f t="shared" si="3"/>
        <v>20.55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>
        <f t="shared" si="4"/>
        <v>0</v>
      </c>
      <c r="E14" s="133">
        <f t="shared" si="4"/>
        <v>21.1</v>
      </c>
      <c r="F14" s="135">
        <f t="shared" si="1"/>
        <v>7.7449382607291266</v>
      </c>
      <c r="G14" s="133">
        <f t="shared" si="4"/>
        <v>0</v>
      </c>
      <c r="H14" s="143">
        <f t="shared" ref="H14" si="8">ROUND(H13*(1+$D69),2)</f>
        <v>0</v>
      </c>
      <c r="I14" s="135">
        <f t="shared" si="2"/>
        <v>7.7449382607291266</v>
      </c>
      <c r="J14" s="135">
        <f t="shared" si="3"/>
        <v>21.1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>
        <f t="shared" si="4"/>
        <v>0</v>
      </c>
      <c r="E15" s="133">
        <f t="shared" si="4"/>
        <v>21.66</v>
      </c>
      <c r="F15" s="135">
        <f t="shared" si="1"/>
        <v>7.9504911245209886</v>
      </c>
      <c r="G15" s="133">
        <f t="shared" si="4"/>
        <v>0</v>
      </c>
      <c r="H15" s="143">
        <f t="shared" ref="H15" si="9">ROUND(H14*(1+$D70),2)</f>
        <v>0</v>
      </c>
      <c r="I15" s="135">
        <f t="shared" si="2"/>
        <v>7.9504911245209886</v>
      </c>
      <c r="J15" s="135">
        <f t="shared" si="3"/>
        <v>21.66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>
        <f t="shared" si="4"/>
        <v>0</v>
      </c>
      <c r="E16" s="133">
        <f t="shared" si="4"/>
        <v>22.21</v>
      </c>
      <c r="F16" s="135">
        <f t="shared" si="1"/>
        <v>8.1523734014594265</v>
      </c>
      <c r="G16" s="133">
        <f t="shared" si="4"/>
        <v>0</v>
      </c>
      <c r="H16" s="143">
        <f t="shared" ref="H16" si="10">ROUND(H15*(1+$D71),2)</f>
        <v>0</v>
      </c>
      <c r="I16" s="135">
        <f t="shared" si="2"/>
        <v>8.1523734014594265</v>
      </c>
      <c r="J16" s="135">
        <f t="shared" si="3"/>
        <v>22.21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>
        <f t="shared" si="4"/>
        <v>0</v>
      </c>
      <c r="E17" s="133">
        <f t="shared" si="4"/>
        <v>22.74</v>
      </c>
      <c r="F17" s="135">
        <f t="shared" si="1"/>
        <v>8.3469145046910089</v>
      </c>
      <c r="G17" s="133">
        <f t="shared" si="4"/>
        <v>0</v>
      </c>
      <c r="H17" s="143">
        <f t="shared" ref="H17" si="11">ROUND(H16*(1+$D72),2)</f>
        <v>0</v>
      </c>
      <c r="I17" s="135">
        <f t="shared" si="2"/>
        <v>8.3469145046910089</v>
      </c>
      <c r="J17" s="135">
        <f t="shared" si="3"/>
        <v>22.74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>
        <f t="shared" si="4"/>
        <v>0</v>
      </c>
      <c r="E18" s="133">
        <f t="shared" si="4"/>
        <v>23.27</v>
      </c>
      <c r="F18" s="135">
        <f t="shared" si="1"/>
        <v>8.541455607922595</v>
      </c>
      <c r="G18" s="133">
        <f t="shared" si="4"/>
        <v>0</v>
      </c>
      <c r="H18" s="143">
        <f t="shared" ref="H18" si="12">ROUND(H17*(1+$D73),2)</f>
        <v>0</v>
      </c>
      <c r="I18" s="135">
        <f t="shared" si="2"/>
        <v>8.541455607922595</v>
      </c>
      <c r="J18" s="135">
        <f t="shared" si="3"/>
        <v>23.27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>
        <f t="shared" si="4"/>
        <v>0</v>
      </c>
      <c r="E19" s="133">
        <f t="shared" si="4"/>
        <v>23.81</v>
      </c>
      <c r="F19" s="135">
        <f t="shared" si="1"/>
        <v>8.7396672980076051</v>
      </c>
      <c r="G19" s="133">
        <f t="shared" si="4"/>
        <v>0</v>
      </c>
      <c r="H19" s="143">
        <f t="shared" ref="H19" si="13">ROUND(H18*(1+$D74),2)</f>
        <v>0</v>
      </c>
      <c r="I19" s="135">
        <f t="shared" si="2"/>
        <v>8.7396672980076051</v>
      </c>
      <c r="J19" s="135">
        <f t="shared" si="3"/>
        <v>23.81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>
        <f>ROUND(D19*(1+$G66),2)</f>
        <v>0</v>
      </c>
      <c r="E20" s="133">
        <f>ROUND(E19*(1+$G66),2)</f>
        <v>24.35</v>
      </c>
      <c r="F20" s="135">
        <f t="shared" si="1"/>
        <v>8.937878988092617</v>
      </c>
      <c r="G20" s="133">
        <f>ROUND(G19*(1+$G66),2)</f>
        <v>0</v>
      </c>
      <c r="H20" s="143">
        <f>ROUND(H19*(1+$G66),2)</f>
        <v>0</v>
      </c>
      <c r="I20" s="135">
        <f t="shared" si="2"/>
        <v>8.937878988092617</v>
      </c>
      <c r="J20" s="135">
        <f t="shared" si="3"/>
        <v>24.35</v>
      </c>
      <c r="K20" s="133">
        <f t="shared" ref="K20:K28" si="14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>
        <f t="shared" ref="D21:G28" si="15">ROUND(D20*(1+$G67),2)</f>
        <v>0</v>
      </c>
      <c r="E21" s="133">
        <f t="shared" si="15"/>
        <v>24.89</v>
      </c>
      <c r="F21" s="135">
        <f t="shared" si="1"/>
        <v>9.1360906781776272</v>
      </c>
      <c r="G21" s="133">
        <f t="shared" si="15"/>
        <v>0</v>
      </c>
      <c r="H21" s="143">
        <f t="shared" ref="H21" si="16">ROUND(H20*(1+$G67),2)</f>
        <v>0</v>
      </c>
      <c r="I21" s="135">
        <f t="shared" si="2"/>
        <v>9.1360906781776272</v>
      </c>
      <c r="J21" s="135">
        <f t="shared" si="3"/>
        <v>24.89</v>
      </c>
      <c r="K21" s="133">
        <f t="shared" si="14"/>
        <v>0.8</v>
      </c>
      <c r="L21" s="124"/>
      <c r="P21" s="170"/>
    </row>
    <row r="22" spans="2:17">
      <c r="B22" s="141">
        <f t="shared" si="0"/>
        <v>2028</v>
      </c>
      <c r="C22" s="142"/>
      <c r="D22" s="133">
        <f t="shared" si="15"/>
        <v>0</v>
      </c>
      <c r="E22" s="133">
        <f t="shared" si="15"/>
        <v>25.43</v>
      </c>
      <c r="F22" s="135">
        <f t="shared" si="1"/>
        <v>9.3343023682626374</v>
      </c>
      <c r="G22" s="133">
        <f t="shared" si="15"/>
        <v>0</v>
      </c>
      <c r="H22" s="143">
        <f t="shared" ref="H22" si="17">ROUND(H21*(1+$G68),2)</f>
        <v>0</v>
      </c>
      <c r="I22" s="135">
        <f t="shared" si="2"/>
        <v>9.3343023682626374</v>
      </c>
      <c r="J22" s="135">
        <f t="shared" si="3"/>
        <v>25.43</v>
      </c>
      <c r="K22" s="133">
        <f t="shared" si="14"/>
        <v>0.82</v>
      </c>
      <c r="L22" s="124"/>
      <c r="P22" s="170"/>
    </row>
    <row r="23" spans="2:17">
      <c r="B23" s="141">
        <f t="shared" si="0"/>
        <v>2029</v>
      </c>
      <c r="C23" s="142"/>
      <c r="D23" s="133">
        <f t="shared" si="15"/>
        <v>0</v>
      </c>
      <c r="E23" s="133">
        <f t="shared" si="15"/>
        <v>25.99</v>
      </c>
      <c r="F23" s="135">
        <f t="shared" si="1"/>
        <v>9.5398552320545011</v>
      </c>
      <c r="G23" s="133">
        <f t="shared" si="15"/>
        <v>0</v>
      </c>
      <c r="H23" s="143">
        <f t="shared" ref="H23" si="18">ROUND(H22*(1+$G69),2)</f>
        <v>0</v>
      </c>
      <c r="I23" s="135">
        <f t="shared" si="2"/>
        <v>9.5398552320545011</v>
      </c>
      <c r="J23" s="135">
        <f t="shared" si="3"/>
        <v>25.99</v>
      </c>
      <c r="K23" s="133">
        <f t="shared" si="14"/>
        <v>0.84</v>
      </c>
      <c r="L23" s="124"/>
      <c r="P23" s="170"/>
    </row>
    <row r="24" spans="2:17">
      <c r="B24" s="141">
        <f t="shared" si="0"/>
        <v>2030</v>
      </c>
      <c r="C24" s="142"/>
      <c r="D24" s="133">
        <f t="shared" si="15"/>
        <v>0</v>
      </c>
      <c r="E24" s="133">
        <f t="shared" si="15"/>
        <v>26.55</v>
      </c>
      <c r="F24" s="135">
        <f t="shared" si="1"/>
        <v>9.7454080958463649</v>
      </c>
      <c r="G24" s="133">
        <f t="shared" si="15"/>
        <v>0</v>
      </c>
      <c r="H24" s="143">
        <f t="shared" ref="H24" si="19">ROUND(H23*(1+$G70),2)</f>
        <v>0</v>
      </c>
      <c r="I24" s="135">
        <f t="shared" si="2"/>
        <v>9.7454080958463649</v>
      </c>
      <c r="J24" s="135">
        <f t="shared" si="3"/>
        <v>26.55</v>
      </c>
      <c r="K24" s="133">
        <f t="shared" si="14"/>
        <v>0.86</v>
      </c>
      <c r="L24" s="124"/>
      <c r="P24" s="170"/>
    </row>
    <row r="25" spans="2:17">
      <c r="B25" s="141">
        <f t="shared" si="0"/>
        <v>2031</v>
      </c>
      <c r="C25" s="142"/>
      <c r="D25" s="133">
        <f t="shared" si="15"/>
        <v>0</v>
      </c>
      <c r="E25" s="133">
        <f t="shared" si="15"/>
        <v>27.12</v>
      </c>
      <c r="F25" s="135">
        <f t="shared" si="1"/>
        <v>9.9546315464916546</v>
      </c>
      <c r="G25" s="133">
        <f t="shared" si="15"/>
        <v>0</v>
      </c>
      <c r="H25" s="143">
        <f t="shared" ref="H25" si="20">ROUND(H24*(1+$G71),2)</f>
        <v>0</v>
      </c>
      <c r="I25" s="135">
        <f t="shared" si="2"/>
        <v>9.9546315464916546</v>
      </c>
      <c r="J25" s="135">
        <f t="shared" si="3"/>
        <v>27.12</v>
      </c>
      <c r="K25" s="133">
        <f t="shared" si="14"/>
        <v>0.88</v>
      </c>
      <c r="L25" s="124"/>
      <c r="P25" s="170"/>
    </row>
    <row r="26" spans="2:17">
      <c r="B26" s="141">
        <f t="shared" si="0"/>
        <v>2032</v>
      </c>
      <c r="C26" s="142"/>
      <c r="D26" s="133">
        <f t="shared" si="15"/>
        <v>0</v>
      </c>
      <c r="E26" s="133">
        <f t="shared" si="15"/>
        <v>27.69</v>
      </c>
      <c r="F26" s="135">
        <f t="shared" si="1"/>
        <v>10.163854997136943</v>
      </c>
      <c r="G26" s="133">
        <f t="shared" si="15"/>
        <v>0</v>
      </c>
      <c r="H26" s="143">
        <f t="shared" ref="H26" si="21">ROUND(H25*(1+$G72),2)</f>
        <v>0</v>
      </c>
      <c r="I26" s="135">
        <f t="shared" si="2"/>
        <v>10.163854997136943</v>
      </c>
      <c r="J26" s="135">
        <f t="shared" si="3"/>
        <v>27.69</v>
      </c>
      <c r="K26" s="133">
        <f t="shared" si="14"/>
        <v>0.9</v>
      </c>
      <c r="L26" s="124"/>
      <c r="P26" s="170"/>
    </row>
    <row r="27" spans="2:17">
      <c r="B27" s="141">
        <f t="shared" si="0"/>
        <v>2033</v>
      </c>
      <c r="C27" s="132">
        <f>$C$55</f>
        <v>1165.8805905559132</v>
      </c>
      <c r="D27" s="133">
        <f>C27*$C$62</f>
        <v>90.002020403289137</v>
      </c>
      <c r="E27" s="133">
        <f t="shared" si="15"/>
        <v>28.27</v>
      </c>
      <c r="F27" s="135">
        <f t="shared" si="1"/>
        <v>43.41277232204596</v>
      </c>
      <c r="G27" s="133">
        <f t="shared" si="15"/>
        <v>0</v>
      </c>
      <c r="H27" s="143">
        <f t="shared" ref="H27" si="22">ROUND(H26*(1+$G73),2)</f>
        <v>0</v>
      </c>
      <c r="I27" s="135">
        <f t="shared" si="2"/>
        <v>43.41277232204596</v>
      </c>
      <c r="J27" s="135">
        <f t="shared" si="3"/>
        <v>118.27</v>
      </c>
      <c r="K27" s="133">
        <f t="shared" si="14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15"/>
        <v>91.86</v>
      </c>
      <c r="E28" s="133">
        <f t="shared" si="15"/>
        <v>28.85</v>
      </c>
      <c r="F28" s="135">
        <f t="shared" si="1"/>
        <v>44.307653907706772</v>
      </c>
      <c r="G28" s="133">
        <f t="shared" si="15"/>
        <v>0</v>
      </c>
      <c r="H28" s="143">
        <f t="shared" ref="H28" si="23">ROUND(H27*(1+$G74),2)</f>
        <v>0</v>
      </c>
      <c r="I28" s="135">
        <f t="shared" si="2"/>
        <v>44.307653907706772</v>
      </c>
      <c r="J28" s="135">
        <f t="shared" si="3"/>
        <v>120.71</v>
      </c>
      <c r="K28" s="133">
        <f t="shared" si="14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24">ROUND(D28*(1+$K66),2)</f>
        <v>93.75</v>
      </c>
      <c r="E29" s="133">
        <f t="shared" si="24"/>
        <v>29.44</v>
      </c>
      <c r="F29" s="135">
        <f t="shared" si="1"/>
        <v>45.217959447356442</v>
      </c>
      <c r="G29" s="133">
        <f t="shared" ref="G29:H36" si="25">ROUND(G28*(1+$K66),2)</f>
        <v>0</v>
      </c>
      <c r="H29" s="143">
        <f t="shared" si="25"/>
        <v>0</v>
      </c>
      <c r="I29" s="135">
        <f t="shared" si="2"/>
        <v>45.217959447356442</v>
      </c>
      <c r="J29" s="135">
        <f t="shared" si="3"/>
        <v>123.19</v>
      </c>
      <c r="K29" s="133">
        <f t="shared" ref="K29:K36" si="26"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24"/>
        <v>95.66</v>
      </c>
      <c r="E30" s="133">
        <f t="shared" si="24"/>
        <v>30.04</v>
      </c>
      <c r="F30" s="135">
        <f t="shared" si="1"/>
        <v>46.139276747566399</v>
      </c>
      <c r="G30" s="133">
        <f t="shared" si="25"/>
        <v>0</v>
      </c>
      <c r="H30" s="143">
        <f t="shared" si="25"/>
        <v>0</v>
      </c>
      <c r="I30" s="135">
        <f t="shared" si="2"/>
        <v>46.139276747566399</v>
      </c>
      <c r="J30" s="135">
        <f t="shared" si="3"/>
        <v>125.7</v>
      </c>
      <c r="K30" s="133">
        <f t="shared" si="26"/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24"/>
        <v>97.59</v>
      </c>
      <c r="E31" s="133">
        <f t="shared" si="24"/>
        <v>30.65</v>
      </c>
      <c r="F31" s="135">
        <f t="shared" si="1"/>
        <v>47.071605808336642</v>
      </c>
      <c r="G31" s="133">
        <f t="shared" si="25"/>
        <v>0</v>
      </c>
      <c r="H31" s="143">
        <f t="shared" si="25"/>
        <v>0</v>
      </c>
      <c r="I31" s="135">
        <f t="shared" si="2"/>
        <v>47.071605808336642</v>
      </c>
      <c r="J31" s="135">
        <f t="shared" si="3"/>
        <v>128.24</v>
      </c>
      <c r="K31" s="133">
        <f t="shared" si="26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24"/>
        <v>99.54</v>
      </c>
      <c r="E32" s="133">
        <f t="shared" si="24"/>
        <v>31.26</v>
      </c>
      <c r="F32" s="135">
        <f t="shared" si="1"/>
        <v>48.011276042813734</v>
      </c>
      <c r="G32" s="133">
        <f t="shared" si="25"/>
        <v>0</v>
      </c>
      <c r="H32" s="143">
        <f t="shared" si="25"/>
        <v>0</v>
      </c>
      <c r="I32" s="135">
        <f t="shared" si="2"/>
        <v>48.011276042813734</v>
      </c>
      <c r="J32" s="135">
        <f t="shared" si="3"/>
        <v>130.80000000000001</v>
      </c>
      <c r="K32" s="133">
        <f t="shared" si="26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24"/>
        <v>101.54</v>
      </c>
      <c r="E33" s="133">
        <f t="shared" si="24"/>
        <v>31.89</v>
      </c>
      <c r="F33" s="135">
        <f t="shared" si="1"/>
        <v>48.976640385264801</v>
      </c>
      <c r="G33" s="133">
        <f t="shared" si="25"/>
        <v>0</v>
      </c>
      <c r="H33" s="143">
        <f t="shared" si="25"/>
        <v>0</v>
      </c>
      <c r="I33" s="135">
        <f t="shared" si="2"/>
        <v>48.976640385264801</v>
      </c>
      <c r="J33" s="135">
        <f t="shared" si="3"/>
        <v>133.43</v>
      </c>
      <c r="K33" s="133">
        <f t="shared" si="26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24"/>
        <v>103.59</v>
      </c>
      <c r="E34" s="133">
        <f t="shared" si="24"/>
        <v>32.53</v>
      </c>
      <c r="F34" s="135">
        <f t="shared" ref="F34:F36" si="27">(D34+E34)/(8.76*$C$63)</f>
        <v>49.964028248836428</v>
      </c>
      <c r="G34" s="133">
        <f t="shared" si="25"/>
        <v>0</v>
      </c>
      <c r="H34" s="143">
        <f t="shared" si="25"/>
        <v>0</v>
      </c>
      <c r="I34" s="135">
        <f t="shared" si="2"/>
        <v>49.964028248836428</v>
      </c>
      <c r="J34" s="135">
        <f t="shared" si="3"/>
        <v>136.12</v>
      </c>
      <c r="K34" s="133">
        <f t="shared" si="26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24"/>
        <v>105.7</v>
      </c>
      <c r="E35" s="133">
        <f t="shared" si="24"/>
        <v>33.19</v>
      </c>
      <c r="F35" s="135">
        <f t="shared" si="27"/>
        <v>50.980780807235455</v>
      </c>
      <c r="G35" s="133">
        <f t="shared" si="25"/>
        <v>0</v>
      </c>
      <c r="H35" s="143">
        <f t="shared" si="25"/>
        <v>0</v>
      </c>
      <c r="I35" s="135">
        <f t="shared" si="2"/>
        <v>50.980780807235455</v>
      </c>
      <c r="J35" s="135">
        <f t="shared" si="3"/>
        <v>138.88999999999999</v>
      </c>
      <c r="K35" s="133">
        <f t="shared" si="26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24"/>
        <v>107.88</v>
      </c>
      <c r="E36" s="133">
        <f t="shared" si="24"/>
        <v>33.869999999999997</v>
      </c>
      <c r="F36" s="135">
        <f t="shared" si="27"/>
        <v>52.030568647315334</v>
      </c>
      <c r="G36" s="133">
        <f t="shared" si="25"/>
        <v>0</v>
      </c>
      <c r="H36" s="143">
        <f t="shared" si="25"/>
        <v>0</v>
      </c>
      <c r="I36" s="135">
        <f t="shared" si="2"/>
        <v>52.030568647315334</v>
      </c>
      <c r="J36" s="135">
        <f t="shared" si="3"/>
        <v>141.75</v>
      </c>
      <c r="K36" s="133">
        <f t="shared" si="26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tr">
        <f>'Table 3 OR Solar 2033'!D44</f>
        <v>Plant Costs  - 2017 IRP Update - Table 5.4 &amp; 5.5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31.1%)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Utah Solar Resource-2033 - 31%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75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127</v>
      </c>
      <c r="C55" s="186">
        <v>1165.8805905559132</v>
      </c>
      <c r="D55" s="122" t="s">
        <v>74</v>
      </c>
      <c r="H55" s="122" t="s">
        <v>9</v>
      </c>
    </row>
    <row r="56" spans="2:24">
      <c r="B56" s="86" t="s">
        <v>114</v>
      </c>
      <c r="C56" s="155">
        <v>19.691768539314772</v>
      </c>
      <c r="D56" s="122" t="s">
        <v>77</v>
      </c>
      <c r="H56" s="122" t="s">
        <v>9</v>
      </c>
    </row>
    <row r="57" spans="2:24">
      <c r="B57" s="86" t="s">
        <v>114</v>
      </c>
      <c r="C57" s="160">
        <v>0.61668809999999996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M59" s="159"/>
      <c r="N59" s="227"/>
      <c r="O59" s="22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227"/>
      <c r="O60" s="22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L62" s="165"/>
      <c r="M62" s="165"/>
      <c r="N62" s="157"/>
      <c r="O62" s="52"/>
      <c r="P62" s="159"/>
    </row>
    <row r="63" spans="2:24">
      <c r="C63" s="169">
        <v>0.311</v>
      </c>
      <c r="D63" s="122" t="s">
        <v>39</v>
      </c>
      <c r="N63" s="227"/>
      <c r="O63" s="228"/>
      <c r="P63" s="172"/>
    </row>
    <row r="64" spans="2:24" ht="13.5" thickBot="1">
      <c r="D64" s="161"/>
      <c r="N64" s="227"/>
      <c r="O64" s="22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28">C66+1</f>
        <v>2018</v>
      </c>
      <c r="D67" s="41">
        <v>2.00162222805087E-2</v>
      </c>
      <c r="E67" s="86"/>
      <c r="F67" s="88">
        <f t="shared" ref="F67:F74" si="29">F66+1</f>
        <v>2027</v>
      </c>
      <c r="G67" s="41">
        <v>2.2017580891201094E-2</v>
      </c>
      <c r="H67" s="86"/>
      <c r="I67" s="88">
        <f t="shared" ref="I67:I74" si="30">I66+1</f>
        <v>2036</v>
      </c>
      <c r="J67" s="88"/>
      <c r="K67" s="41">
        <v>2.0338413275796441E-2</v>
      </c>
    </row>
    <row r="68" spans="3:11">
      <c r="C68" s="88">
        <f t="shared" si="28"/>
        <v>2019</v>
      </c>
      <c r="D68" s="41">
        <v>2.3023767536204609E-2</v>
      </c>
      <c r="E68" s="86"/>
      <c r="F68" s="88">
        <f t="shared" si="29"/>
        <v>2028</v>
      </c>
      <c r="G68" s="41">
        <v>2.1672038954803963E-2</v>
      </c>
      <c r="H68" s="86"/>
      <c r="I68" s="88">
        <f t="shared" si="30"/>
        <v>2037</v>
      </c>
      <c r="J68" s="88"/>
      <c r="K68" s="41">
        <v>2.0148107799243142E-2</v>
      </c>
    </row>
    <row r="69" spans="3:11">
      <c r="C69" s="88">
        <f t="shared" si="28"/>
        <v>2020</v>
      </c>
      <c r="D69" s="41">
        <v>2.6569957493475238E-2</v>
      </c>
      <c r="E69" s="86"/>
      <c r="F69" s="88">
        <f t="shared" si="29"/>
        <v>2029</v>
      </c>
      <c r="G69" s="41">
        <v>2.1882861611237647E-2</v>
      </c>
      <c r="H69" s="86"/>
      <c r="I69" s="88">
        <f t="shared" si="30"/>
        <v>2038</v>
      </c>
      <c r="J69" s="88"/>
      <c r="K69" s="41">
        <v>1.9981989666423283E-2</v>
      </c>
    </row>
    <row r="70" spans="3:11">
      <c r="C70" s="88">
        <f t="shared" si="28"/>
        <v>2021</v>
      </c>
      <c r="D70" s="41">
        <v>2.633678201148415E-2</v>
      </c>
      <c r="E70" s="86"/>
      <c r="F70" s="88">
        <f t="shared" si="29"/>
        <v>2030</v>
      </c>
      <c r="G70" s="41">
        <v>2.1716430930730724E-2</v>
      </c>
      <c r="H70" s="86"/>
      <c r="I70" s="88">
        <f t="shared" si="30"/>
        <v>2039</v>
      </c>
      <c r="J70" s="88"/>
      <c r="K70" s="41">
        <v>2.0091958569135482E-2</v>
      </c>
    </row>
    <row r="71" spans="3:11">
      <c r="C71" s="88">
        <f t="shared" si="28"/>
        <v>2022</v>
      </c>
      <c r="D71" s="41">
        <v>2.5190838317338926E-2</v>
      </c>
      <c r="E71" s="86"/>
      <c r="F71" s="88">
        <f t="shared" si="29"/>
        <v>2031</v>
      </c>
      <c r="G71" s="41">
        <v>2.1283257880358342E-2</v>
      </c>
      <c r="H71" s="86"/>
      <c r="I71" s="88">
        <f t="shared" si="30"/>
        <v>2040</v>
      </c>
      <c r="J71" s="88"/>
      <c r="K71" s="41">
        <v>2.016857640433245E-2</v>
      </c>
    </row>
    <row r="72" spans="3:11" s="124" customFormat="1">
      <c r="C72" s="88">
        <f t="shared" si="28"/>
        <v>2023</v>
      </c>
      <c r="D72" s="41">
        <v>2.3861027991437966E-2</v>
      </c>
      <c r="E72" s="87"/>
      <c r="F72" s="88">
        <f t="shared" si="29"/>
        <v>2032</v>
      </c>
      <c r="G72" s="41">
        <v>2.092650190640466E-2</v>
      </c>
      <c r="H72" s="87"/>
      <c r="I72" s="88">
        <f t="shared" si="30"/>
        <v>2041</v>
      </c>
      <c r="J72" s="88"/>
      <c r="K72" s="41">
        <v>2.0388834681983159E-2</v>
      </c>
    </row>
    <row r="73" spans="3:11" s="124" customFormat="1">
      <c r="C73" s="88">
        <f t="shared" si="28"/>
        <v>2024</v>
      </c>
      <c r="D73" s="41">
        <v>2.3386119938164196E-2</v>
      </c>
      <c r="E73" s="87"/>
      <c r="F73" s="88">
        <f t="shared" si="29"/>
        <v>2033</v>
      </c>
      <c r="G73" s="41">
        <v>2.0801762320284523E-2</v>
      </c>
      <c r="H73" s="87"/>
      <c r="I73" s="88">
        <f t="shared" si="30"/>
        <v>2042</v>
      </c>
      <c r="J73" s="88"/>
      <c r="K73" s="41">
        <v>2.0623380610534037E-2</v>
      </c>
    </row>
    <row r="74" spans="3:11" s="124" customFormat="1">
      <c r="C74" s="88">
        <f t="shared" si="28"/>
        <v>2025</v>
      </c>
      <c r="D74" s="41">
        <v>2.3124371179134462E-2</v>
      </c>
      <c r="E74" s="87"/>
      <c r="F74" s="88">
        <f t="shared" si="29"/>
        <v>2034</v>
      </c>
      <c r="G74" s="41">
        <v>2.065772177898717E-2</v>
      </c>
      <c r="H74" s="87"/>
      <c r="I74" s="88">
        <f t="shared" si="30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138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31%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  <c r="P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7" t="s">
        <v>55</v>
      </c>
      <c r="J5" s="17" t="s">
        <v>55</v>
      </c>
      <c r="K5" s="126" t="s">
        <v>71</v>
      </c>
      <c r="P5" s="180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Utah Solar Resource-2033 - 31%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>
        <f>ROUND(D10*(1+$D66),2)</f>
        <v>0</v>
      </c>
      <c r="E11" s="133">
        <f>$C$56</f>
        <v>19.691768539314772</v>
      </c>
      <c r="F11" s="134">
        <f t="shared" ref="F11:F36" si="1">(D11+E11)/(8.76*$C$63)</f>
        <v>7.2280346721118987</v>
      </c>
      <c r="G11" s="134">
        <f>$C$58</f>
        <v>0</v>
      </c>
      <c r="H11" s="143">
        <f>$C$59</f>
        <v>0</v>
      </c>
      <c r="I11" s="135">
        <f t="shared" ref="I11:I36" si="2">F11+H11+G11</f>
        <v>7.2280346721118987</v>
      </c>
      <c r="J11" s="135">
        <f t="shared" ref="J11:J36" si="3">ROUND(I11*$C$63*8.76,2)</f>
        <v>19.690000000000001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>
        <f t="shared" ref="D12:H19" si="4">ROUND(D11*(1+$D67),2)</f>
        <v>0</v>
      </c>
      <c r="E12" s="133">
        <f t="shared" si="4"/>
        <v>20.09</v>
      </c>
      <c r="F12" s="135">
        <f t="shared" si="1"/>
        <v>7.3742089885330868</v>
      </c>
      <c r="G12" s="133">
        <f t="shared" si="4"/>
        <v>0</v>
      </c>
      <c r="H12" s="143">
        <f t="shared" si="4"/>
        <v>0</v>
      </c>
      <c r="I12" s="135">
        <f t="shared" si="2"/>
        <v>7.3742089885330868</v>
      </c>
      <c r="J12" s="135">
        <f t="shared" si="3"/>
        <v>20.09</v>
      </c>
      <c r="K12" s="133">
        <f t="shared" ref="K12:K19" si="5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>
        <f t="shared" si="4"/>
        <v>0</v>
      </c>
      <c r="E13" s="133">
        <f t="shared" si="4"/>
        <v>20.55</v>
      </c>
      <c r="F13" s="135">
        <f t="shared" si="1"/>
        <v>7.5430559837906888</v>
      </c>
      <c r="G13" s="133">
        <f t="shared" si="4"/>
        <v>0</v>
      </c>
      <c r="H13" s="143">
        <f t="shared" si="4"/>
        <v>0</v>
      </c>
      <c r="I13" s="135">
        <f t="shared" si="2"/>
        <v>7.5430559837906888</v>
      </c>
      <c r="J13" s="135">
        <f t="shared" si="3"/>
        <v>20.55</v>
      </c>
      <c r="K13" s="133">
        <f t="shared" si="5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>
        <f t="shared" si="4"/>
        <v>0</v>
      </c>
      <c r="E14" s="133">
        <f t="shared" si="4"/>
        <v>21.1</v>
      </c>
      <c r="F14" s="135">
        <f t="shared" si="1"/>
        <v>7.7449382607291266</v>
      </c>
      <c r="G14" s="133">
        <f t="shared" si="4"/>
        <v>0</v>
      </c>
      <c r="H14" s="143">
        <f t="shared" si="4"/>
        <v>0</v>
      </c>
      <c r="I14" s="135">
        <f t="shared" si="2"/>
        <v>7.7449382607291266</v>
      </c>
      <c r="J14" s="135">
        <f t="shared" si="3"/>
        <v>21.1</v>
      </c>
      <c r="K14" s="133">
        <f t="shared" si="5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>
        <f t="shared" si="4"/>
        <v>0</v>
      </c>
      <c r="E15" s="133">
        <f t="shared" si="4"/>
        <v>21.66</v>
      </c>
      <c r="F15" s="135">
        <f t="shared" si="1"/>
        <v>7.9504911245209886</v>
      </c>
      <c r="G15" s="133">
        <f t="shared" si="4"/>
        <v>0</v>
      </c>
      <c r="H15" s="143">
        <f t="shared" si="4"/>
        <v>0</v>
      </c>
      <c r="I15" s="135">
        <f t="shared" si="2"/>
        <v>7.9504911245209886</v>
      </c>
      <c r="J15" s="135">
        <f t="shared" si="3"/>
        <v>21.66</v>
      </c>
      <c r="K15" s="133">
        <f t="shared" si="5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>
        <f t="shared" si="4"/>
        <v>0</v>
      </c>
      <c r="E16" s="133">
        <f t="shared" si="4"/>
        <v>22.21</v>
      </c>
      <c r="F16" s="135">
        <f t="shared" si="1"/>
        <v>8.1523734014594265</v>
      </c>
      <c r="G16" s="133">
        <f t="shared" si="4"/>
        <v>0</v>
      </c>
      <c r="H16" s="143">
        <f t="shared" si="4"/>
        <v>0</v>
      </c>
      <c r="I16" s="135">
        <f t="shared" si="2"/>
        <v>8.1523734014594265</v>
      </c>
      <c r="J16" s="135">
        <f t="shared" si="3"/>
        <v>22.21</v>
      </c>
      <c r="K16" s="133">
        <f t="shared" si="5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>
        <f t="shared" si="4"/>
        <v>0</v>
      </c>
      <c r="E17" s="133">
        <f t="shared" si="4"/>
        <v>22.74</v>
      </c>
      <c r="F17" s="135">
        <f t="shared" si="1"/>
        <v>8.3469145046910089</v>
      </c>
      <c r="G17" s="133">
        <f t="shared" si="4"/>
        <v>0</v>
      </c>
      <c r="H17" s="143">
        <f t="shared" si="4"/>
        <v>0</v>
      </c>
      <c r="I17" s="135">
        <f t="shared" si="2"/>
        <v>8.3469145046910089</v>
      </c>
      <c r="J17" s="135">
        <f t="shared" si="3"/>
        <v>22.74</v>
      </c>
      <c r="K17" s="133">
        <f t="shared" si="5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>
        <f t="shared" si="4"/>
        <v>0</v>
      </c>
      <c r="E18" s="133">
        <f t="shared" si="4"/>
        <v>23.27</v>
      </c>
      <c r="F18" s="135">
        <f t="shared" si="1"/>
        <v>8.541455607922595</v>
      </c>
      <c r="G18" s="133">
        <f t="shared" si="4"/>
        <v>0</v>
      </c>
      <c r="H18" s="143">
        <f t="shared" si="4"/>
        <v>0</v>
      </c>
      <c r="I18" s="135">
        <f t="shared" si="2"/>
        <v>8.541455607922595</v>
      </c>
      <c r="J18" s="135">
        <f t="shared" si="3"/>
        <v>23.27</v>
      </c>
      <c r="K18" s="133">
        <f t="shared" si="5"/>
        <v>0.74</v>
      </c>
      <c r="L18" s="124"/>
      <c r="P18" s="170"/>
    </row>
    <row r="19" spans="2:17">
      <c r="B19" s="141">
        <f t="shared" si="0"/>
        <v>2025</v>
      </c>
      <c r="C19" s="142"/>
      <c r="D19" s="133">
        <f t="shared" si="4"/>
        <v>0</v>
      </c>
      <c r="E19" s="133">
        <f t="shared" si="4"/>
        <v>23.81</v>
      </c>
      <c r="F19" s="135">
        <f t="shared" si="1"/>
        <v>8.7396672980076051</v>
      </c>
      <c r="G19" s="133">
        <f t="shared" si="4"/>
        <v>0</v>
      </c>
      <c r="H19" s="143">
        <f t="shared" si="4"/>
        <v>0</v>
      </c>
      <c r="I19" s="135">
        <f t="shared" si="2"/>
        <v>8.7396672980076051</v>
      </c>
      <c r="J19" s="135">
        <f t="shared" si="3"/>
        <v>23.81</v>
      </c>
      <c r="K19" s="133">
        <f t="shared" si="5"/>
        <v>0.76</v>
      </c>
      <c r="L19" s="124"/>
      <c r="P19" s="170"/>
    </row>
    <row r="20" spans="2:17">
      <c r="B20" s="141">
        <f t="shared" si="0"/>
        <v>2026</v>
      </c>
      <c r="C20" s="142"/>
      <c r="D20" s="133">
        <f>ROUND(D19*(1+$G66),2)</f>
        <v>0</v>
      </c>
      <c r="E20" s="133">
        <f>ROUND(E19*(1+$G66),2)</f>
        <v>24.35</v>
      </c>
      <c r="F20" s="135">
        <f t="shared" si="1"/>
        <v>8.937878988092617</v>
      </c>
      <c r="G20" s="133">
        <f>ROUND(G19*(1+$G66),2)</f>
        <v>0</v>
      </c>
      <c r="H20" s="143">
        <f>ROUND(H19*(1+$G66),2)</f>
        <v>0</v>
      </c>
      <c r="I20" s="135">
        <f t="shared" si="2"/>
        <v>8.937878988092617</v>
      </c>
      <c r="J20" s="135">
        <f t="shared" si="3"/>
        <v>24.35</v>
      </c>
      <c r="K20" s="133">
        <f t="shared" ref="K20:K28" si="6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>
        <f t="shared" ref="D21:H28" si="7">ROUND(D20*(1+$G67),2)</f>
        <v>0</v>
      </c>
      <c r="E21" s="133">
        <f t="shared" si="7"/>
        <v>24.89</v>
      </c>
      <c r="F21" s="135">
        <f t="shared" si="1"/>
        <v>9.1360906781776272</v>
      </c>
      <c r="G21" s="133">
        <f t="shared" si="7"/>
        <v>0</v>
      </c>
      <c r="H21" s="143">
        <f t="shared" si="7"/>
        <v>0</v>
      </c>
      <c r="I21" s="135">
        <f t="shared" si="2"/>
        <v>9.1360906781776272</v>
      </c>
      <c r="J21" s="135">
        <f t="shared" si="3"/>
        <v>24.89</v>
      </c>
      <c r="K21" s="133">
        <f t="shared" si="6"/>
        <v>0.8</v>
      </c>
      <c r="L21" s="124"/>
      <c r="P21" s="170"/>
    </row>
    <row r="22" spans="2:17">
      <c r="B22" s="141">
        <f t="shared" si="0"/>
        <v>2028</v>
      </c>
      <c r="C22" s="142"/>
      <c r="D22" s="133">
        <f t="shared" si="7"/>
        <v>0</v>
      </c>
      <c r="E22" s="133">
        <f t="shared" si="7"/>
        <v>25.43</v>
      </c>
      <c r="F22" s="135">
        <f t="shared" si="1"/>
        <v>9.3343023682626374</v>
      </c>
      <c r="G22" s="133">
        <f t="shared" si="7"/>
        <v>0</v>
      </c>
      <c r="H22" s="143">
        <f t="shared" si="7"/>
        <v>0</v>
      </c>
      <c r="I22" s="135">
        <f t="shared" si="2"/>
        <v>9.3343023682626374</v>
      </c>
      <c r="J22" s="135">
        <f t="shared" si="3"/>
        <v>25.43</v>
      </c>
      <c r="K22" s="133">
        <f t="shared" si="6"/>
        <v>0.82</v>
      </c>
      <c r="L22" s="124"/>
      <c r="P22" s="170"/>
    </row>
    <row r="23" spans="2:17">
      <c r="B23" s="141">
        <f t="shared" si="0"/>
        <v>2029</v>
      </c>
      <c r="C23" s="142"/>
      <c r="D23" s="133">
        <f t="shared" si="7"/>
        <v>0</v>
      </c>
      <c r="E23" s="133">
        <f t="shared" si="7"/>
        <v>25.99</v>
      </c>
      <c r="F23" s="135">
        <f t="shared" si="1"/>
        <v>9.5398552320545011</v>
      </c>
      <c r="G23" s="133">
        <f t="shared" si="7"/>
        <v>0</v>
      </c>
      <c r="H23" s="143">
        <f t="shared" si="7"/>
        <v>0</v>
      </c>
      <c r="I23" s="135">
        <f t="shared" si="2"/>
        <v>9.5398552320545011</v>
      </c>
      <c r="J23" s="135">
        <f t="shared" si="3"/>
        <v>25.99</v>
      </c>
      <c r="K23" s="133">
        <f t="shared" si="6"/>
        <v>0.84</v>
      </c>
      <c r="L23" s="124"/>
      <c r="P23" s="170"/>
    </row>
    <row r="24" spans="2:17">
      <c r="B24" s="141">
        <f t="shared" si="0"/>
        <v>2030</v>
      </c>
      <c r="C24" s="142"/>
      <c r="D24" s="133">
        <f t="shared" si="7"/>
        <v>0</v>
      </c>
      <c r="E24" s="133">
        <f t="shared" si="7"/>
        <v>26.55</v>
      </c>
      <c r="F24" s="135">
        <f t="shared" si="1"/>
        <v>9.7454080958463649</v>
      </c>
      <c r="G24" s="133">
        <f t="shared" si="7"/>
        <v>0</v>
      </c>
      <c r="H24" s="143">
        <f t="shared" si="7"/>
        <v>0</v>
      </c>
      <c r="I24" s="135">
        <f t="shared" si="2"/>
        <v>9.7454080958463649</v>
      </c>
      <c r="J24" s="135">
        <f t="shared" si="3"/>
        <v>26.55</v>
      </c>
      <c r="K24" s="133">
        <f t="shared" si="6"/>
        <v>0.86</v>
      </c>
      <c r="L24" s="124"/>
      <c r="P24" s="170"/>
    </row>
    <row r="25" spans="2:17">
      <c r="B25" s="141">
        <f t="shared" si="0"/>
        <v>2031</v>
      </c>
      <c r="C25" s="142"/>
      <c r="D25" s="133">
        <f t="shared" si="7"/>
        <v>0</v>
      </c>
      <c r="E25" s="133">
        <f t="shared" si="7"/>
        <v>27.12</v>
      </c>
      <c r="F25" s="135">
        <f t="shared" si="1"/>
        <v>9.9546315464916546</v>
      </c>
      <c r="G25" s="133">
        <f t="shared" si="7"/>
        <v>0</v>
      </c>
      <c r="H25" s="143">
        <f t="shared" si="7"/>
        <v>0</v>
      </c>
      <c r="I25" s="135">
        <f t="shared" si="2"/>
        <v>9.9546315464916546</v>
      </c>
      <c r="J25" s="135">
        <f t="shared" si="3"/>
        <v>27.12</v>
      </c>
      <c r="K25" s="133">
        <f t="shared" si="6"/>
        <v>0.88</v>
      </c>
      <c r="L25" s="124"/>
      <c r="P25" s="170"/>
    </row>
    <row r="26" spans="2:17">
      <c r="B26" s="141">
        <f t="shared" si="0"/>
        <v>2032</v>
      </c>
      <c r="C26" s="142"/>
      <c r="D26" s="133">
        <f t="shared" si="7"/>
        <v>0</v>
      </c>
      <c r="E26" s="133">
        <f t="shared" si="7"/>
        <v>27.69</v>
      </c>
      <c r="F26" s="135">
        <f t="shared" si="1"/>
        <v>10.163854997136943</v>
      </c>
      <c r="G26" s="133">
        <f t="shared" si="7"/>
        <v>0</v>
      </c>
      <c r="H26" s="143">
        <f t="shared" si="7"/>
        <v>0</v>
      </c>
      <c r="I26" s="135">
        <f t="shared" si="2"/>
        <v>10.163854997136943</v>
      </c>
      <c r="J26" s="135">
        <f t="shared" si="3"/>
        <v>27.69</v>
      </c>
      <c r="K26" s="133">
        <f t="shared" si="6"/>
        <v>0.9</v>
      </c>
      <c r="L26" s="124"/>
      <c r="P26" s="170"/>
    </row>
    <row r="27" spans="2:17">
      <c r="B27" s="141">
        <f t="shared" si="0"/>
        <v>2033</v>
      </c>
      <c r="C27" s="132"/>
      <c r="D27" s="133">
        <f t="shared" ref="D27" si="8">ROUND(D26*(1+$G73),2)</f>
        <v>0</v>
      </c>
      <c r="E27" s="133">
        <f t="shared" si="7"/>
        <v>28.27</v>
      </c>
      <c r="F27" s="135">
        <f t="shared" si="1"/>
        <v>10.376749034635658</v>
      </c>
      <c r="G27" s="133">
        <f t="shared" si="7"/>
        <v>0</v>
      </c>
      <c r="H27" s="143">
        <f t="shared" si="7"/>
        <v>0</v>
      </c>
      <c r="I27" s="135">
        <f t="shared" si="2"/>
        <v>10.376749034635658</v>
      </c>
      <c r="J27" s="135">
        <f t="shared" si="3"/>
        <v>28.27</v>
      </c>
      <c r="K27" s="133">
        <f t="shared" si="6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ref="D28" si="9">ROUND(D27*(1+$G74),2)</f>
        <v>0</v>
      </c>
      <c r="E28" s="133">
        <f t="shared" si="7"/>
        <v>28.85</v>
      </c>
      <c r="F28" s="135">
        <f t="shared" si="1"/>
        <v>10.589643072134374</v>
      </c>
      <c r="G28" s="133">
        <f t="shared" si="7"/>
        <v>0</v>
      </c>
      <c r="H28" s="143">
        <f t="shared" si="7"/>
        <v>0</v>
      </c>
      <c r="I28" s="135">
        <f t="shared" si="2"/>
        <v>10.589643072134374</v>
      </c>
      <c r="J28" s="135">
        <f t="shared" si="3"/>
        <v>28.85</v>
      </c>
      <c r="K28" s="133">
        <f t="shared" si="6"/>
        <v>0.94</v>
      </c>
      <c r="L28" s="124"/>
      <c r="P28" s="170"/>
    </row>
    <row r="29" spans="2:17">
      <c r="B29" s="141">
        <f t="shared" si="0"/>
        <v>2035</v>
      </c>
      <c r="C29" s="132">
        <f>$C$55</f>
        <v>1152.6274312839628</v>
      </c>
      <c r="D29" s="133">
        <f>C29*$C$62</f>
        <v>88.978921536334539</v>
      </c>
      <c r="E29" s="133">
        <f t="shared" ref="D29:E36" si="10">ROUND(E28*(1+$K66),2)</f>
        <v>29.44</v>
      </c>
      <c r="F29" s="135">
        <f t="shared" si="1"/>
        <v>43.466693658816951</v>
      </c>
      <c r="G29" s="133">
        <f t="shared" ref="G29:H36" si="11">ROUND(G28*(1+$K66),2)</f>
        <v>0</v>
      </c>
      <c r="H29" s="143">
        <f t="shared" si="11"/>
        <v>0</v>
      </c>
      <c r="I29" s="135">
        <f t="shared" si="2"/>
        <v>43.466693658816951</v>
      </c>
      <c r="J29" s="135">
        <f t="shared" si="3"/>
        <v>118.42</v>
      </c>
      <c r="K29" s="133">
        <f t="shared" ref="K29:K36" si="12"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0"/>
        <v>90.79</v>
      </c>
      <c r="E30" s="133">
        <f t="shared" si="10"/>
        <v>30.04</v>
      </c>
      <c r="F30" s="135">
        <f t="shared" si="1"/>
        <v>44.351700949947883</v>
      </c>
      <c r="G30" s="133">
        <f t="shared" si="11"/>
        <v>0</v>
      </c>
      <c r="H30" s="143">
        <f t="shared" si="11"/>
        <v>0</v>
      </c>
      <c r="I30" s="135">
        <f t="shared" si="2"/>
        <v>44.351700949947883</v>
      </c>
      <c r="J30" s="135">
        <f t="shared" si="3"/>
        <v>120.83</v>
      </c>
      <c r="K30" s="133">
        <f t="shared" si="12"/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0"/>
        <v>92.62</v>
      </c>
      <c r="E31" s="133">
        <f t="shared" si="10"/>
        <v>30.65</v>
      </c>
      <c r="F31" s="135">
        <f t="shared" si="1"/>
        <v>45.247324142183857</v>
      </c>
      <c r="G31" s="133">
        <f t="shared" si="11"/>
        <v>0</v>
      </c>
      <c r="H31" s="143">
        <f t="shared" si="11"/>
        <v>0</v>
      </c>
      <c r="I31" s="135">
        <f t="shared" si="2"/>
        <v>45.247324142183857</v>
      </c>
      <c r="J31" s="135">
        <f t="shared" si="3"/>
        <v>123.27</v>
      </c>
      <c r="K31" s="133">
        <f t="shared" si="12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0"/>
        <v>94.47</v>
      </c>
      <c r="E32" s="133">
        <f t="shared" si="10"/>
        <v>31.26</v>
      </c>
      <c r="F32" s="135">
        <f t="shared" si="1"/>
        <v>46.150288508126685</v>
      </c>
      <c r="G32" s="133">
        <f t="shared" si="11"/>
        <v>0</v>
      </c>
      <c r="H32" s="143">
        <f t="shared" si="11"/>
        <v>0</v>
      </c>
      <c r="I32" s="135">
        <f t="shared" si="2"/>
        <v>46.150288508126685</v>
      </c>
      <c r="J32" s="135">
        <f t="shared" si="3"/>
        <v>125.73</v>
      </c>
      <c r="K32" s="133">
        <f t="shared" si="12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0"/>
        <v>96.37</v>
      </c>
      <c r="E33" s="133">
        <f t="shared" si="10"/>
        <v>31.89</v>
      </c>
      <c r="F33" s="135">
        <f t="shared" si="1"/>
        <v>47.07894698204349</v>
      </c>
      <c r="G33" s="133">
        <f t="shared" si="11"/>
        <v>0</v>
      </c>
      <c r="H33" s="143">
        <f t="shared" si="11"/>
        <v>0</v>
      </c>
      <c r="I33" s="135">
        <f t="shared" si="2"/>
        <v>47.07894698204349</v>
      </c>
      <c r="J33" s="135">
        <f t="shared" si="3"/>
        <v>128.26</v>
      </c>
      <c r="K33" s="133">
        <f t="shared" si="12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0"/>
        <v>98.31</v>
      </c>
      <c r="E34" s="133">
        <f t="shared" si="10"/>
        <v>32.53</v>
      </c>
      <c r="F34" s="135">
        <f t="shared" si="1"/>
        <v>48.02595839022743</v>
      </c>
      <c r="G34" s="133">
        <f t="shared" si="11"/>
        <v>0</v>
      </c>
      <c r="H34" s="143">
        <f t="shared" si="11"/>
        <v>0</v>
      </c>
      <c r="I34" s="135">
        <f t="shared" si="2"/>
        <v>48.02595839022743</v>
      </c>
      <c r="J34" s="135">
        <f t="shared" si="3"/>
        <v>130.84</v>
      </c>
      <c r="K34" s="133">
        <f t="shared" si="12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0"/>
        <v>100.31</v>
      </c>
      <c r="E35" s="133">
        <f t="shared" si="10"/>
        <v>33.19</v>
      </c>
      <c r="F35" s="135">
        <f t="shared" si="1"/>
        <v>49.002334493238784</v>
      </c>
      <c r="G35" s="133">
        <f t="shared" si="11"/>
        <v>0</v>
      </c>
      <c r="H35" s="143">
        <f t="shared" si="11"/>
        <v>0</v>
      </c>
      <c r="I35" s="135">
        <f t="shared" si="2"/>
        <v>49.002334493238784</v>
      </c>
      <c r="J35" s="135">
        <f t="shared" si="3"/>
        <v>133.5</v>
      </c>
      <c r="K35" s="133">
        <f t="shared" si="12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0"/>
        <v>102.38</v>
      </c>
      <c r="E36" s="133">
        <f t="shared" si="10"/>
        <v>33.869999999999997</v>
      </c>
      <c r="F36" s="135">
        <f t="shared" si="1"/>
        <v>50.011745877930963</v>
      </c>
      <c r="G36" s="133">
        <f t="shared" si="11"/>
        <v>0</v>
      </c>
      <c r="H36" s="143">
        <f t="shared" si="11"/>
        <v>0</v>
      </c>
      <c r="I36" s="135">
        <f t="shared" si="2"/>
        <v>50.011745877930963</v>
      </c>
      <c r="J36" s="135">
        <f t="shared" si="3"/>
        <v>136.25</v>
      </c>
      <c r="K36" s="133">
        <f t="shared" si="12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tr">
        <f>'Table 3 UT Solar 2033 ST'!D44</f>
        <v>Plant Costs  - 2017 IRP Update - Table 5.4 &amp; 5.5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31.1%)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Utah Solar Resource-2033 - 31%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75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127</v>
      </c>
      <c r="C55" s="186">
        <v>1152.6274312839628</v>
      </c>
      <c r="D55" s="122" t="s">
        <v>74</v>
      </c>
      <c r="H55" s="122" t="s">
        <v>9</v>
      </c>
    </row>
    <row r="56" spans="2:24">
      <c r="B56" s="86" t="s">
        <v>114</v>
      </c>
      <c r="C56" s="155">
        <v>19.691768539314772</v>
      </c>
      <c r="D56" s="122" t="s">
        <v>77</v>
      </c>
      <c r="H56" s="122" t="s">
        <v>9</v>
      </c>
    </row>
    <row r="57" spans="2:24">
      <c r="B57" s="86" t="s">
        <v>114</v>
      </c>
      <c r="C57" s="160">
        <v>0.61668809999999996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M59" s="159"/>
      <c r="N59" s="227"/>
      <c r="O59" s="22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227"/>
      <c r="O60" s="22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L62" s="165"/>
      <c r="M62" s="165"/>
      <c r="N62" s="157"/>
      <c r="O62" s="52"/>
      <c r="P62" s="159"/>
    </row>
    <row r="63" spans="2:24">
      <c r="C63" s="169">
        <v>0.311</v>
      </c>
      <c r="D63" s="122" t="s">
        <v>39</v>
      </c>
      <c r="N63" s="227"/>
      <c r="O63" s="228"/>
      <c r="P63" s="172"/>
    </row>
    <row r="64" spans="2:24" ht="13.5" thickBot="1">
      <c r="D64" s="161"/>
      <c r="N64" s="227"/>
      <c r="O64" s="22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3">C66+1</f>
        <v>2018</v>
      </c>
      <c r="D67" s="41">
        <v>2.00162222805087E-2</v>
      </c>
      <c r="E67" s="86"/>
      <c r="F67" s="88">
        <f t="shared" ref="F67:F74" si="14">F66+1</f>
        <v>2027</v>
      </c>
      <c r="G67" s="41">
        <v>2.2017580891201094E-2</v>
      </c>
      <c r="H67" s="86"/>
      <c r="I67" s="88">
        <f t="shared" ref="I67:I74" si="15">I66+1</f>
        <v>2036</v>
      </c>
      <c r="J67" s="88"/>
      <c r="K67" s="41">
        <v>2.0338413275796441E-2</v>
      </c>
    </row>
    <row r="68" spans="3:11">
      <c r="C68" s="88">
        <f t="shared" si="13"/>
        <v>2019</v>
      </c>
      <c r="D68" s="41">
        <v>2.3023767536204609E-2</v>
      </c>
      <c r="E68" s="86"/>
      <c r="F68" s="88">
        <f t="shared" si="14"/>
        <v>2028</v>
      </c>
      <c r="G68" s="41">
        <v>2.1672038954803963E-2</v>
      </c>
      <c r="H68" s="86"/>
      <c r="I68" s="88">
        <f t="shared" si="15"/>
        <v>2037</v>
      </c>
      <c r="J68" s="88"/>
      <c r="K68" s="41">
        <v>2.0148107799243142E-2</v>
      </c>
    </row>
    <row r="69" spans="3:11">
      <c r="C69" s="88">
        <f t="shared" si="13"/>
        <v>2020</v>
      </c>
      <c r="D69" s="41">
        <v>2.6569957493475238E-2</v>
      </c>
      <c r="E69" s="86"/>
      <c r="F69" s="88">
        <f t="shared" si="14"/>
        <v>2029</v>
      </c>
      <c r="G69" s="41">
        <v>2.1882861611237647E-2</v>
      </c>
      <c r="H69" s="86"/>
      <c r="I69" s="88">
        <f t="shared" si="15"/>
        <v>2038</v>
      </c>
      <c r="J69" s="88"/>
      <c r="K69" s="41">
        <v>1.9981989666423283E-2</v>
      </c>
    </row>
    <row r="70" spans="3:11">
      <c r="C70" s="88">
        <f t="shared" si="13"/>
        <v>2021</v>
      </c>
      <c r="D70" s="41">
        <v>2.633678201148415E-2</v>
      </c>
      <c r="E70" s="86"/>
      <c r="F70" s="88">
        <f t="shared" si="14"/>
        <v>2030</v>
      </c>
      <c r="G70" s="41">
        <v>2.1716430930730724E-2</v>
      </c>
      <c r="H70" s="86"/>
      <c r="I70" s="88">
        <f t="shared" si="15"/>
        <v>2039</v>
      </c>
      <c r="J70" s="88"/>
      <c r="K70" s="41">
        <v>2.0091958569135482E-2</v>
      </c>
    </row>
    <row r="71" spans="3:11">
      <c r="C71" s="88">
        <f t="shared" si="13"/>
        <v>2022</v>
      </c>
      <c r="D71" s="41">
        <v>2.5190838317338926E-2</v>
      </c>
      <c r="E71" s="86"/>
      <c r="F71" s="88">
        <f t="shared" si="14"/>
        <v>2031</v>
      </c>
      <c r="G71" s="41">
        <v>2.1283257880358342E-2</v>
      </c>
      <c r="H71" s="86"/>
      <c r="I71" s="88">
        <f t="shared" si="15"/>
        <v>2040</v>
      </c>
      <c r="J71" s="88"/>
      <c r="K71" s="41">
        <v>2.016857640433245E-2</v>
      </c>
    </row>
    <row r="72" spans="3:11" s="124" customFormat="1">
      <c r="C72" s="88">
        <f t="shared" si="13"/>
        <v>2023</v>
      </c>
      <c r="D72" s="41">
        <v>2.3861027991437966E-2</v>
      </c>
      <c r="E72" s="87"/>
      <c r="F72" s="88">
        <f t="shared" si="14"/>
        <v>2032</v>
      </c>
      <c r="G72" s="41">
        <v>2.092650190640466E-2</v>
      </c>
      <c r="H72" s="87"/>
      <c r="I72" s="88">
        <f t="shared" si="15"/>
        <v>2041</v>
      </c>
      <c r="J72" s="88"/>
      <c r="K72" s="41">
        <v>2.0388834681983159E-2</v>
      </c>
    </row>
    <row r="73" spans="3:11" s="124" customFormat="1">
      <c r="C73" s="88">
        <f t="shared" si="13"/>
        <v>2024</v>
      </c>
      <c r="D73" s="41">
        <v>2.3386119938164196E-2</v>
      </c>
      <c r="E73" s="87"/>
      <c r="F73" s="88">
        <f t="shared" si="14"/>
        <v>2033</v>
      </c>
      <c r="G73" s="41">
        <v>2.0801762320284523E-2</v>
      </c>
      <c r="H73" s="87"/>
      <c r="I73" s="88">
        <f t="shared" si="15"/>
        <v>2042</v>
      </c>
      <c r="J73" s="88"/>
      <c r="K73" s="41">
        <v>2.0623380610534037E-2</v>
      </c>
    </row>
    <row r="74" spans="3:11" s="124" customFormat="1">
      <c r="C74" s="88">
        <f t="shared" si="13"/>
        <v>2025</v>
      </c>
      <c r="D74" s="41">
        <v>2.3124371179134462E-2</v>
      </c>
      <c r="E74" s="87"/>
      <c r="F74" s="88">
        <f t="shared" si="14"/>
        <v>2034</v>
      </c>
      <c r="G74" s="41">
        <v>2.065772177898717E-2</v>
      </c>
      <c r="H74" s="87"/>
      <c r="I74" s="88">
        <f t="shared" si="15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137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27%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  <c r="P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7" t="s">
        <v>55</v>
      </c>
      <c r="J5" s="17" t="s">
        <v>55</v>
      </c>
      <c r="K5" s="126" t="s">
        <v>71</v>
      </c>
      <c r="P5" s="180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Utah Solar Resource-2035 - 27%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>
        <f>ROUND(D10*(1+$D66),2)</f>
        <v>0</v>
      </c>
      <c r="E11" s="133">
        <f>$C$56</f>
        <v>18.718009285501743</v>
      </c>
      <c r="F11" s="134">
        <f t="shared" ref="F11:F36" si="1">(D11+E11)/(8.76*$C$63)</f>
        <v>7.9729815330461324</v>
      </c>
      <c r="G11" s="134">
        <f>$C$58</f>
        <v>0</v>
      </c>
      <c r="H11" s="143">
        <f>$C$59</f>
        <v>0</v>
      </c>
      <c r="I11" s="135">
        <f t="shared" ref="I11:I36" si="2">F11+H11+G11</f>
        <v>7.9729815330461324</v>
      </c>
      <c r="J11" s="135">
        <f t="shared" ref="J11:J36" si="3">ROUND(I11*$C$63*8.76,2)</f>
        <v>18.72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>
        <f t="shared" ref="D12:H19" si="4">ROUND(D11*(1+$D67),2)</f>
        <v>0</v>
      </c>
      <c r="E12" s="133">
        <f t="shared" si="4"/>
        <v>19.09</v>
      </c>
      <c r="F12" s="135">
        <f t="shared" si="1"/>
        <v>8.1314318816874529</v>
      </c>
      <c r="G12" s="133">
        <f t="shared" si="4"/>
        <v>0</v>
      </c>
      <c r="H12" s="143">
        <f t="shared" si="4"/>
        <v>0</v>
      </c>
      <c r="I12" s="135">
        <f t="shared" si="2"/>
        <v>8.1314318816874529</v>
      </c>
      <c r="J12" s="135">
        <f t="shared" si="3"/>
        <v>19.09</v>
      </c>
      <c r="K12" s="133">
        <f t="shared" ref="K12:K19" si="5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>
        <f t="shared" si="4"/>
        <v>0</v>
      </c>
      <c r="E13" s="133">
        <f t="shared" si="4"/>
        <v>19.53</v>
      </c>
      <c r="F13" s="135">
        <f t="shared" si="1"/>
        <v>8.3188509507258228</v>
      </c>
      <c r="G13" s="133">
        <f t="shared" si="4"/>
        <v>0</v>
      </c>
      <c r="H13" s="143">
        <f t="shared" si="4"/>
        <v>0</v>
      </c>
      <c r="I13" s="135">
        <f t="shared" si="2"/>
        <v>8.3188509507258228</v>
      </c>
      <c r="J13" s="135">
        <f t="shared" si="3"/>
        <v>19.53</v>
      </c>
      <c r="K13" s="133">
        <f t="shared" si="5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>
        <f t="shared" si="4"/>
        <v>0</v>
      </c>
      <c r="E14" s="133">
        <f t="shared" si="4"/>
        <v>20.05</v>
      </c>
      <c r="F14" s="135">
        <f t="shared" si="1"/>
        <v>8.5403462141348054</v>
      </c>
      <c r="G14" s="133">
        <f t="shared" si="4"/>
        <v>0</v>
      </c>
      <c r="H14" s="143">
        <f t="shared" si="4"/>
        <v>0</v>
      </c>
      <c r="I14" s="135">
        <f t="shared" si="2"/>
        <v>8.5403462141348054</v>
      </c>
      <c r="J14" s="135">
        <f t="shared" si="3"/>
        <v>20.05</v>
      </c>
      <c r="K14" s="133">
        <f t="shared" si="5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>
        <f t="shared" si="4"/>
        <v>0</v>
      </c>
      <c r="E15" s="133">
        <f t="shared" si="4"/>
        <v>20.58</v>
      </c>
      <c r="F15" s="135">
        <f t="shared" si="1"/>
        <v>8.7661010018401146</v>
      </c>
      <c r="G15" s="133">
        <f t="shared" si="4"/>
        <v>0</v>
      </c>
      <c r="H15" s="143">
        <f t="shared" si="4"/>
        <v>0</v>
      </c>
      <c r="I15" s="135">
        <f t="shared" si="2"/>
        <v>8.7661010018401146</v>
      </c>
      <c r="J15" s="135">
        <f t="shared" si="3"/>
        <v>20.58</v>
      </c>
      <c r="K15" s="133">
        <f t="shared" si="5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>
        <f t="shared" si="4"/>
        <v>0</v>
      </c>
      <c r="E16" s="133">
        <f t="shared" si="4"/>
        <v>21.1</v>
      </c>
      <c r="F16" s="135">
        <f t="shared" si="1"/>
        <v>8.9875962652490973</v>
      </c>
      <c r="G16" s="133">
        <f t="shared" si="4"/>
        <v>0</v>
      </c>
      <c r="H16" s="143">
        <f t="shared" si="4"/>
        <v>0</v>
      </c>
      <c r="I16" s="135">
        <f t="shared" si="2"/>
        <v>8.9875962652490973</v>
      </c>
      <c r="J16" s="135">
        <f t="shared" si="3"/>
        <v>21.1</v>
      </c>
      <c r="K16" s="133">
        <f t="shared" si="5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>
        <f t="shared" si="4"/>
        <v>0</v>
      </c>
      <c r="E17" s="133">
        <f t="shared" si="4"/>
        <v>21.6</v>
      </c>
      <c r="F17" s="135">
        <f t="shared" si="1"/>
        <v>9.2005724800654267</v>
      </c>
      <c r="G17" s="133">
        <f t="shared" si="4"/>
        <v>0</v>
      </c>
      <c r="H17" s="143">
        <f t="shared" si="4"/>
        <v>0</v>
      </c>
      <c r="I17" s="135">
        <f t="shared" si="2"/>
        <v>9.2005724800654267</v>
      </c>
      <c r="J17" s="135">
        <f t="shared" si="3"/>
        <v>21.6</v>
      </c>
      <c r="K17" s="133">
        <f t="shared" si="5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>
        <f t="shared" si="4"/>
        <v>0</v>
      </c>
      <c r="E18" s="133">
        <f t="shared" si="4"/>
        <v>22.11</v>
      </c>
      <c r="F18" s="135">
        <f t="shared" si="1"/>
        <v>9.4178082191780828</v>
      </c>
      <c r="G18" s="133">
        <f t="shared" si="4"/>
        <v>0</v>
      </c>
      <c r="H18" s="143">
        <f t="shared" si="4"/>
        <v>0</v>
      </c>
      <c r="I18" s="135">
        <f t="shared" si="2"/>
        <v>9.4178082191780828</v>
      </c>
      <c r="J18" s="135">
        <f t="shared" si="3"/>
        <v>22.11</v>
      </c>
      <c r="K18" s="133">
        <f t="shared" si="5"/>
        <v>0.74</v>
      </c>
      <c r="L18" s="124"/>
      <c r="P18" s="170"/>
    </row>
    <row r="19" spans="2:17">
      <c r="B19" s="141">
        <f t="shared" si="0"/>
        <v>2025</v>
      </c>
      <c r="C19" s="142"/>
      <c r="D19" s="133">
        <f t="shared" si="4"/>
        <v>0</v>
      </c>
      <c r="E19" s="133">
        <f t="shared" si="4"/>
        <v>22.62</v>
      </c>
      <c r="F19" s="135">
        <f t="shared" si="1"/>
        <v>9.6350439582907388</v>
      </c>
      <c r="G19" s="133">
        <f t="shared" si="4"/>
        <v>0</v>
      </c>
      <c r="H19" s="143">
        <f t="shared" si="4"/>
        <v>0</v>
      </c>
      <c r="I19" s="135">
        <f t="shared" si="2"/>
        <v>9.6350439582907388</v>
      </c>
      <c r="J19" s="135">
        <f t="shared" si="3"/>
        <v>22.62</v>
      </c>
      <c r="K19" s="133">
        <f t="shared" si="5"/>
        <v>0.76</v>
      </c>
      <c r="L19" s="124"/>
      <c r="P19" s="170"/>
    </row>
    <row r="20" spans="2:17">
      <c r="B20" s="141">
        <f t="shared" si="0"/>
        <v>2026</v>
      </c>
      <c r="C20" s="142"/>
      <c r="D20" s="133">
        <f>ROUND(D19*(1+$G66),2)</f>
        <v>0</v>
      </c>
      <c r="E20" s="133">
        <f>ROUND(E19*(1+$G66),2)</f>
        <v>23.13</v>
      </c>
      <c r="F20" s="135">
        <f t="shared" si="1"/>
        <v>9.852279697403393</v>
      </c>
      <c r="G20" s="133">
        <f>ROUND(G19*(1+$G66),2)</f>
        <v>0</v>
      </c>
      <c r="H20" s="143">
        <f>ROUND(H19*(1+$G66),2)</f>
        <v>0</v>
      </c>
      <c r="I20" s="135">
        <f t="shared" si="2"/>
        <v>9.852279697403393</v>
      </c>
      <c r="J20" s="135">
        <f t="shared" si="3"/>
        <v>23.13</v>
      </c>
      <c r="K20" s="133">
        <f t="shared" ref="K20:K28" si="6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>
        <f t="shared" ref="D21:H28" si="7">ROUND(D20*(1+$G67),2)</f>
        <v>0</v>
      </c>
      <c r="E21" s="133">
        <f t="shared" si="7"/>
        <v>23.64</v>
      </c>
      <c r="F21" s="135">
        <f t="shared" si="1"/>
        <v>10.069515436516051</v>
      </c>
      <c r="G21" s="133">
        <f t="shared" si="7"/>
        <v>0</v>
      </c>
      <c r="H21" s="143">
        <f t="shared" si="7"/>
        <v>0</v>
      </c>
      <c r="I21" s="135">
        <f t="shared" si="2"/>
        <v>10.069515436516051</v>
      </c>
      <c r="J21" s="135">
        <f t="shared" si="3"/>
        <v>23.64</v>
      </c>
      <c r="K21" s="133">
        <f t="shared" si="6"/>
        <v>0.8</v>
      </c>
      <c r="L21" s="124"/>
      <c r="P21" s="170"/>
    </row>
    <row r="22" spans="2:17">
      <c r="B22" s="141">
        <f t="shared" si="0"/>
        <v>2028</v>
      </c>
      <c r="C22" s="142"/>
      <c r="D22" s="133">
        <f t="shared" si="7"/>
        <v>0</v>
      </c>
      <c r="E22" s="133">
        <f t="shared" si="7"/>
        <v>24.15</v>
      </c>
      <c r="F22" s="135">
        <f t="shared" si="1"/>
        <v>10.286751175628705</v>
      </c>
      <c r="G22" s="133">
        <f t="shared" si="7"/>
        <v>0</v>
      </c>
      <c r="H22" s="143">
        <f t="shared" si="7"/>
        <v>0</v>
      </c>
      <c r="I22" s="135">
        <f t="shared" si="2"/>
        <v>10.286751175628705</v>
      </c>
      <c r="J22" s="135">
        <f t="shared" si="3"/>
        <v>24.15</v>
      </c>
      <c r="K22" s="133">
        <f t="shared" si="6"/>
        <v>0.82</v>
      </c>
      <c r="L22" s="124"/>
      <c r="P22" s="170"/>
    </row>
    <row r="23" spans="2:17">
      <c r="B23" s="141">
        <f t="shared" si="0"/>
        <v>2029</v>
      </c>
      <c r="C23" s="142"/>
      <c r="D23" s="133">
        <f t="shared" si="7"/>
        <v>0</v>
      </c>
      <c r="E23" s="133">
        <f t="shared" si="7"/>
        <v>24.68</v>
      </c>
      <c r="F23" s="135">
        <f t="shared" si="1"/>
        <v>10.512505963334014</v>
      </c>
      <c r="G23" s="133">
        <f t="shared" si="7"/>
        <v>0</v>
      </c>
      <c r="H23" s="143">
        <f t="shared" si="7"/>
        <v>0</v>
      </c>
      <c r="I23" s="135">
        <f t="shared" si="2"/>
        <v>10.512505963334014</v>
      </c>
      <c r="J23" s="135">
        <f t="shared" si="3"/>
        <v>24.68</v>
      </c>
      <c r="K23" s="133">
        <f t="shared" si="6"/>
        <v>0.84</v>
      </c>
      <c r="L23" s="124"/>
      <c r="P23" s="170"/>
    </row>
    <row r="24" spans="2:17">
      <c r="B24" s="141">
        <f t="shared" si="0"/>
        <v>2030</v>
      </c>
      <c r="C24" s="142"/>
      <c r="D24" s="133">
        <f t="shared" si="7"/>
        <v>0</v>
      </c>
      <c r="E24" s="133">
        <f t="shared" si="7"/>
        <v>25.22</v>
      </c>
      <c r="F24" s="135">
        <f t="shared" si="1"/>
        <v>10.74252027533565</v>
      </c>
      <c r="G24" s="133">
        <f t="shared" si="7"/>
        <v>0</v>
      </c>
      <c r="H24" s="143">
        <f t="shared" si="7"/>
        <v>0</v>
      </c>
      <c r="I24" s="135">
        <f t="shared" si="2"/>
        <v>10.74252027533565</v>
      </c>
      <c r="J24" s="135">
        <f t="shared" si="3"/>
        <v>25.22</v>
      </c>
      <c r="K24" s="133">
        <f t="shared" si="6"/>
        <v>0.86</v>
      </c>
      <c r="L24" s="124"/>
      <c r="P24" s="170"/>
    </row>
    <row r="25" spans="2:17">
      <c r="B25" s="141">
        <f t="shared" si="0"/>
        <v>2031</v>
      </c>
      <c r="C25" s="142"/>
      <c r="D25" s="133">
        <f t="shared" si="7"/>
        <v>0</v>
      </c>
      <c r="E25" s="133">
        <f t="shared" si="7"/>
        <v>25.76</v>
      </c>
      <c r="F25" s="135">
        <f t="shared" si="1"/>
        <v>10.972534587337288</v>
      </c>
      <c r="G25" s="133">
        <f t="shared" si="7"/>
        <v>0</v>
      </c>
      <c r="H25" s="143">
        <f t="shared" si="7"/>
        <v>0</v>
      </c>
      <c r="I25" s="135">
        <f t="shared" si="2"/>
        <v>10.972534587337288</v>
      </c>
      <c r="J25" s="135">
        <f t="shared" si="3"/>
        <v>25.76</v>
      </c>
      <c r="K25" s="133">
        <f t="shared" si="6"/>
        <v>0.88</v>
      </c>
      <c r="L25" s="124"/>
      <c r="P25" s="170"/>
    </row>
    <row r="26" spans="2:17">
      <c r="B26" s="141">
        <f t="shared" si="0"/>
        <v>2032</v>
      </c>
      <c r="C26" s="142"/>
      <c r="D26" s="133">
        <f t="shared" si="7"/>
        <v>0</v>
      </c>
      <c r="E26" s="133">
        <f t="shared" si="7"/>
        <v>26.3</v>
      </c>
      <c r="F26" s="135">
        <f t="shared" si="1"/>
        <v>11.202548899338922</v>
      </c>
      <c r="G26" s="133">
        <f t="shared" si="7"/>
        <v>0</v>
      </c>
      <c r="H26" s="143">
        <f t="shared" si="7"/>
        <v>0</v>
      </c>
      <c r="I26" s="135">
        <f t="shared" si="2"/>
        <v>11.202548899338922</v>
      </c>
      <c r="J26" s="135">
        <f t="shared" si="3"/>
        <v>26.3</v>
      </c>
      <c r="K26" s="133">
        <f t="shared" si="6"/>
        <v>0.9</v>
      </c>
      <c r="L26" s="124"/>
      <c r="P26" s="170"/>
    </row>
    <row r="27" spans="2:17">
      <c r="B27" s="141">
        <f t="shared" si="0"/>
        <v>2033</v>
      </c>
      <c r="C27" s="132"/>
      <c r="D27" s="133">
        <f t="shared" si="7"/>
        <v>0</v>
      </c>
      <c r="E27" s="133">
        <f t="shared" si="7"/>
        <v>26.85</v>
      </c>
      <c r="F27" s="135">
        <f t="shared" si="1"/>
        <v>11.436822735636884</v>
      </c>
      <c r="G27" s="133">
        <f t="shared" si="7"/>
        <v>0</v>
      </c>
      <c r="H27" s="143">
        <f t="shared" si="7"/>
        <v>0</v>
      </c>
      <c r="I27" s="135">
        <f t="shared" si="2"/>
        <v>11.436822735636884</v>
      </c>
      <c r="J27" s="135">
        <f t="shared" si="3"/>
        <v>26.85</v>
      </c>
      <c r="K27" s="133">
        <f t="shared" si="6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7"/>
        <v>0</v>
      </c>
      <c r="E28" s="133">
        <f t="shared" si="7"/>
        <v>27.4</v>
      </c>
      <c r="F28" s="135">
        <f t="shared" si="1"/>
        <v>11.671096571934847</v>
      </c>
      <c r="G28" s="133">
        <f t="shared" si="7"/>
        <v>0</v>
      </c>
      <c r="H28" s="143">
        <f t="shared" si="7"/>
        <v>0</v>
      </c>
      <c r="I28" s="135">
        <f t="shared" si="2"/>
        <v>11.671096571934847</v>
      </c>
      <c r="J28" s="135">
        <f t="shared" si="3"/>
        <v>27.4</v>
      </c>
      <c r="K28" s="133">
        <f t="shared" si="6"/>
        <v>0.94</v>
      </c>
      <c r="L28" s="124"/>
      <c r="P28" s="170"/>
    </row>
    <row r="29" spans="2:17">
      <c r="B29" s="141">
        <f t="shared" si="0"/>
        <v>2035</v>
      </c>
      <c r="C29" s="132">
        <f>$C$55</f>
        <v>1129.0663267642597</v>
      </c>
      <c r="D29" s="133">
        <f>C29*$C$62</f>
        <v>87.160084318455105</v>
      </c>
      <c r="E29" s="133">
        <f t="shared" ref="D29:E36" si="8">ROUND(E28*(1+$K66),2)</f>
        <v>27.96</v>
      </c>
      <c r="F29" s="135">
        <f t="shared" si="1"/>
        <v>49.035679614962476</v>
      </c>
      <c r="G29" s="133">
        <f t="shared" ref="G29:H36" si="9">ROUND(G28*(1+$K66),2)</f>
        <v>0</v>
      </c>
      <c r="H29" s="143">
        <f t="shared" si="9"/>
        <v>0</v>
      </c>
      <c r="I29" s="135">
        <f t="shared" si="2"/>
        <v>49.035679614962476</v>
      </c>
      <c r="J29" s="135">
        <f t="shared" si="3"/>
        <v>115.12</v>
      </c>
      <c r="K29" s="133">
        <f t="shared" ref="K29:K36" si="10"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8"/>
        <v>88.93</v>
      </c>
      <c r="E30" s="133">
        <f t="shared" si="8"/>
        <v>28.53</v>
      </c>
      <c r="F30" s="135">
        <f t="shared" si="1"/>
        <v>50.032372384652085</v>
      </c>
      <c r="G30" s="133">
        <f t="shared" si="9"/>
        <v>0</v>
      </c>
      <c r="H30" s="143">
        <f t="shared" si="9"/>
        <v>0</v>
      </c>
      <c r="I30" s="135">
        <f t="shared" si="2"/>
        <v>50.032372384652085</v>
      </c>
      <c r="J30" s="135">
        <f t="shared" si="3"/>
        <v>117.46</v>
      </c>
      <c r="K30" s="133">
        <f t="shared" si="10"/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8"/>
        <v>90.72</v>
      </c>
      <c r="E31" s="133">
        <f t="shared" si="8"/>
        <v>29.1</v>
      </c>
      <c r="F31" s="135">
        <f t="shared" si="1"/>
        <v>51.037620118585153</v>
      </c>
      <c r="G31" s="133">
        <f t="shared" si="9"/>
        <v>0</v>
      </c>
      <c r="H31" s="143">
        <f t="shared" si="9"/>
        <v>0</v>
      </c>
      <c r="I31" s="135">
        <f t="shared" si="2"/>
        <v>51.037620118585153</v>
      </c>
      <c r="J31" s="135">
        <f t="shared" si="3"/>
        <v>119.82</v>
      </c>
      <c r="K31" s="133">
        <f t="shared" si="10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8"/>
        <v>92.53</v>
      </c>
      <c r="E32" s="133">
        <f t="shared" si="8"/>
        <v>29.68</v>
      </c>
      <c r="F32" s="135">
        <f t="shared" si="1"/>
        <v>52.055646425407211</v>
      </c>
      <c r="G32" s="133">
        <f t="shared" si="9"/>
        <v>0</v>
      </c>
      <c r="H32" s="143">
        <f t="shared" si="9"/>
        <v>0</v>
      </c>
      <c r="I32" s="135">
        <f t="shared" si="2"/>
        <v>52.055646425407211</v>
      </c>
      <c r="J32" s="135">
        <f t="shared" si="3"/>
        <v>122.21</v>
      </c>
      <c r="K32" s="133">
        <f t="shared" si="10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8"/>
        <v>94.39</v>
      </c>
      <c r="E33" s="133">
        <f t="shared" si="8"/>
        <v>30.28</v>
      </c>
      <c r="F33" s="135">
        <f t="shared" si="1"/>
        <v>53.103489402303552</v>
      </c>
      <c r="G33" s="133">
        <f t="shared" si="9"/>
        <v>0</v>
      </c>
      <c r="H33" s="143">
        <f t="shared" si="9"/>
        <v>0</v>
      </c>
      <c r="I33" s="135">
        <f t="shared" si="2"/>
        <v>53.103489402303552</v>
      </c>
      <c r="J33" s="135">
        <f t="shared" si="3"/>
        <v>124.67</v>
      </c>
      <c r="K33" s="133">
        <f t="shared" si="10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8"/>
        <v>96.29</v>
      </c>
      <c r="E34" s="133">
        <f t="shared" si="8"/>
        <v>30.89</v>
      </c>
      <c r="F34" s="135">
        <f t="shared" si="1"/>
        <v>54.172630000681529</v>
      </c>
      <c r="G34" s="133">
        <f t="shared" si="9"/>
        <v>0</v>
      </c>
      <c r="H34" s="143">
        <f t="shared" si="9"/>
        <v>0</v>
      </c>
      <c r="I34" s="135">
        <f t="shared" si="2"/>
        <v>54.172630000681529</v>
      </c>
      <c r="J34" s="135">
        <f t="shared" si="3"/>
        <v>127.18</v>
      </c>
      <c r="K34" s="133">
        <f t="shared" si="10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8"/>
        <v>98.25</v>
      </c>
      <c r="E35" s="133">
        <f t="shared" si="8"/>
        <v>31.52</v>
      </c>
      <c r="F35" s="135">
        <f t="shared" si="1"/>
        <v>55.275846793430112</v>
      </c>
      <c r="G35" s="133">
        <f t="shared" si="9"/>
        <v>0</v>
      </c>
      <c r="H35" s="143">
        <f t="shared" si="9"/>
        <v>0</v>
      </c>
      <c r="I35" s="135">
        <f t="shared" si="2"/>
        <v>55.275846793430112</v>
      </c>
      <c r="J35" s="135">
        <f t="shared" si="3"/>
        <v>129.77000000000001</v>
      </c>
      <c r="K35" s="133">
        <f t="shared" si="10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8"/>
        <v>100.28</v>
      </c>
      <c r="E36" s="133">
        <f t="shared" si="8"/>
        <v>32.17</v>
      </c>
      <c r="F36" s="135">
        <f t="shared" si="1"/>
        <v>56.417399304845631</v>
      </c>
      <c r="G36" s="133">
        <f t="shared" si="9"/>
        <v>0</v>
      </c>
      <c r="H36" s="143">
        <f t="shared" si="9"/>
        <v>0</v>
      </c>
      <c r="I36" s="135">
        <f t="shared" si="2"/>
        <v>56.417399304845631</v>
      </c>
      <c r="J36" s="135">
        <f t="shared" si="3"/>
        <v>132.44999999999999</v>
      </c>
      <c r="K36" s="133">
        <f t="shared" si="10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tr">
        <f>'Table 3 UT Solar 2035 ST'!D44</f>
        <v>Plant Costs  - 2017 IRP Update - Table 5.4 &amp; 5.5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26.8%)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Utah Solar Resource-2035 - 27%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75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129</v>
      </c>
      <c r="C55" s="186">
        <v>1129.0663267642597</v>
      </c>
      <c r="D55" s="122" t="s">
        <v>74</v>
      </c>
      <c r="H55" s="122" t="s">
        <v>9</v>
      </c>
    </row>
    <row r="56" spans="2:24">
      <c r="B56" s="86" t="s">
        <v>114</v>
      </c>
      <c r="C56" s="155">
        <v>18.718009285501743</v>
      </c>
      <c r="D56" s="122" t="s">
        <v>77</v>
      </c>
      <c r="H56" s="122" t="s">
        <v>9</v>
      </c>
    </row>
    <row r="57" spans="2:24">
      <c r="B57" s="86" t="s">
        <v>114</v>
      </c>
      <c r="C57" s="160">
        <v>0.61668809999999996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M59" s="159"/>
      <c r="N59" s="227"/>
      <c r="O59" s="22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227"/>
      <c r="O60" s="22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L62" s="165"/>
      <c r="M62" s="165"/>
      <c r="N62" s="157"/>
      <c r="O62" s="52"/>
      <c r="P62" s="159"/>
    </row>
    <row r="63" spans="2:24">
      <c r="C63" s="169">
        <v>0.26800000000000002</v>
      </c>
      <c r="D63" s="122" t="s">
        <v>39</v>
      </c>
      <c r="N63" s="227"/>
      <c r="O63" s="228"/>
      <c r="P63" s="172"/>
    </row>
    <row r="64" spans="2:24" ht="13.5" thickBot="1">
      <c r="D64" s="161"/>
      <c r="N64" s="227"/>
      <c r="O64" s="22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1">C66+1</f>
        <v>2018</v>
      </c>
      <c r="D67" s="41">
        <v>2.00162222805087E-2</v>
      </c>
      <c r="E67" s="86"/>
      <c r="F67" s="88">
        <f t="shared" ref="F67:F74" si="12">F66+1</f>
        <v>2027</v>
      </c>
      <c r="G67" s="41">
        <v>2.2017580891201094E-2</v>
      </c>
      <c r="H67" s="86"/>
      <c r="I67" s="88">
        <f t="shared" ref="I67:I74" si="13">I66+1</f>
        <v>2036</v>
      </c>
      <c r="J67" s="88"/>
      <c r="K67" s="41">
        <v>2.0338413275796441E-2</v>
      </c>
    </row>
    <row r="68" spans="3:11">
      <c r="C68" s="88">
        <f t="shared" si="11"/>
        <v>2019</v>
      </c>
      <c r="D68" s="41">
        <v>2.3023767536204609E-2</v>
      </c>
      <c r="E68" s="86"/>
      <c r="F68" s="88">
        <f t="shared" si="12"/>
        <v>2028</v>
      </c>
      <c r="G68" s="41">
        <v>2.1672038954803963E-2</v>
      </c>
      <c r="H68" s="86"/>
      <c r="I68" s="88">
        <f t="shared" si="13"/>
        <v>2037</v>
      </c>
      <c r="J68" s="88"/>
      <c r="K68" s="41">
        <v>2.0148107799243142E-2</v>
      </c>
    </row>
    <row r="69" spans="3:11">
      <c r="C69" s="88">
        <f t="shared" si="11"/>
        <v>2020</v>
      </c>
      <c r="D69" s="41">
        <v>2.6569957493475238E-2</v>
      </c>
      <c r="E69" s="86"/>
      <c r="F69" s="88">
        <f t="shared" si="12"/>
        <v>2029</v>
      </c>
      <c r="G69" s="41">
        <v>2.1882861611237647E-2</v>
      </c>
      <c r="H69" s="86"/>
      <c r="I69" s="88">
        <f t="shared" si="13"/>
        <v>2038</v>
      </c>
      <c r="J69" s="88"/>
      <c r="K69" s="41">
        <v>1.9981989666423283E-2</v>
      </c>
    </row>
    <row r="70" spans="3:11">
      <c r="C70" s="88">
        <f t="shared" si="11"/>
        <v>2021</v>
      </c>
      <c r="D70" s="41">
        <v>2.633678201148415E-2</v>
      </c>
      <c r="E70" s="86"/>
      <c r="F70" s="88">
        <f t="shared" si="12"/>
        <v>2030</v>
      </c>
      <c r="G70" s="41">
        <v>2.1716430930730724E-2</v>
      </c>
      <c r="H70" s="86"/>
      <c r="I70" s="88">
        <f t="shared" si="13"/>
        <v>2039</v>
      </c>
      <c r="J70" s="88"/>
      <c r="K70" s="41">
        <v>2.0091958569135482E-2</v>
      </c>
    </row>
    <row r="71" spans="3:11">
      <c r="C71" s="88">
        <f t="shared" si="11"/>
        <v>2022</v>
      </c>
      <c r="D71" s="41">
        <v>2.5190838317338926E-2</v>
      </c>
      <c r="E71" s="86"/>
      <c r="F71" s="88">
        <f t="shared" si="12"/>
        <v>2031</v>
      </c>
      <c r="G71" s="41">
        <v>2.1283257880358342E-2</v>
      </c>
      <c r="H71" s="86"/>
      <c r="I71" s="88">
        <f t="shared" si="13"/>
        <v>2040</v>
      </c>
      <c r="J71" s="88"/>
      <c r="K71" s="41">
        <v>2.016857640433245E-2</v>
      </c>
    </row>
    <row r="72" spans="3:11" s="124" customFormat="1">
      <c r="C72" s="88">
        <f t="shared" si="11"/>
        <v>2023</v>
      </c>
      <c r="D72" s="41">
        <v>2.3861027991437966E-2</v>
      </c>
      <c r="E72" s="87"/>
      <c r="F72" s="88">
        <f t="shared" si="12"/>
        <v>2032</v>
      </c>
      <c r="G72" s="41">
        <v>2.092650190640466E-2</v>
      </c>
      <c r="H72" s="87"/>
      <c r="I72" s="88">
        <f t="shared" si="13"/>
        <v>2041</v>
      </c>
      <c r="J72" s="88"/>
      <c r="K72" s="41">
        <v>2.0388834681983159E-2</v>
      </c>
    </row>
    <row r="73" spans="3:11" s="124" customFormat="1">
      <c r="C73" s="88">
        <f t="shared" si="11"/>
        <v>2024</v>
      </c>
      <c r="D73" s="41">
        <v>2.3386119938164196E-2</v>
      </c>
      <c r="E73" s="87"/>
      <c r="F73" s="88">
        <f t="shared" si="12"/>
        <v>2033</v>
      </c>
      <c r="G73" s="41">
        <v>2.0801762320284523E-2</v>
      </c>
      <c r="H73" s="87"/>
      <c r="I73" s="88">
        <f t="shared" si="13"/>
        <v>2042</v>
      </c>
      <c r="J73" s="88"/>
      <c r="K73" s="41">
        <v>2.0623380610534037E-2</v>
      </c>
    </row>
    <row r="74" spans="3:11" s="124" customFormat="1">
      <c r="C74" s="88">
        <f t="shared" si="11"/>
        <v>2025</v>
      </c>
      <c r="D74" s="41">
        <v>2.3124371179134462E-2</v>
      </c>
      <c r="E74" s="87"/>
      <c r="F74" s="88">
        <f t="shared" si="12"/>
        <v>2034</v>
      </c>
      <c r="G74" s="41">
        <v>2.065772177898717E-2</v>
      </c>
      <c r="H74" s="87"/>
      <c r="I74" s="88">
        <f t="shared" si="13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33"/>
  <sheetViews>
    <sheetView zoomScale="70" zoomScaleNormal="70" workbookViewId="0">
      <selection activeCell="C13" sqref="C13:C36"/>
    </sheetView>
  </sheetViews>
  <sheetFormatPr defaultRowHeight="12.75"/>
  <sheetData>
    <row r="3" spans="2:16" ht="15.75">
      <c r="B3" s="1" t="s">
        <v>169</v>
      </c>
      <c r="C3" s="1"/>
      <c r="D3" s="1"/>
      <c r="E3" s="1"/>
      <c r="F3" s="1"/>
      <c r="G3" s="249"/>
      <c r="H3" s="1"/>
      <c r="I3" s="1"/>
      <c r="J3" s="1"/>
      <c r="K3" s="1"/>
      <c r="L3" s="250"/>
      <c r="M3" s="251"/>
      <c r="N3" s="251"/>
      <c r="O3" s="251"/>
      <c r="P3" s="251"/>
    </row>
    <row r="4" spans="2:16" ht="14.25">
      <c r="B4" s="4" t="s">
        <v>170</v>
      </c>
      <c r="C4" s="4"/>
      <c r="D4" s="4"/>
      <c r="E4" s="4"/>
      <c r="F4" s="4"/>
      <c r="G4" s="4"/>
      <c r="H4" s="4"/>
      <c r="I4" s="4"/>
      <c r="J4" s="4"/>
      <c r="K4" s="4"/>
      <c r="L4" s="4"/>
      <c r="M4" s="252"/>
      <c r="N4" s="252"/>
      <c r="O4" s="252"/>
      <c r="P4" s="252"/>
    </row>
    <row r="5" spans="2:16" ht="14.25">
      <c r="B5" s="4" t="str">
        <f ca="1">'Table 1'!B5</f>
        <v>QF - Sch37 - UT - Solar T - 10.0 MW and 31.1%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ht="14.25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52"/>
      <c r="N6" s="252"/>
      <c r="O6" s="252"/>
      <c r="P6" s="252"/>
    </row>
    <row r="7" spans="2:16">
      <c r="B7" s="3"/>
      <c r="C7" s="3"/>
      <c r="D7" s="253"/>
      <c r="E7" s="253"/>
      <c r="F7" s="253"/>
      <c r="G7" s="254"/>
      <c r="H7" s="254"/>
      <c r="I7" s="254"/>
      <c r="J7" s="254"/>
      <c r="K7" s="254"/>
      <c r="L7" s="254"/>
      <c r="M7" s="255"/>
      <c r="N7" s="3"/>
      <c r="O7" s="3"/>
      <c r="P7" s="3"/>
    </row>
    <row r="8" spans="2:16">
      <c r="B8" s="256" t="s">
        <v>0</v>
      </c>
      <c r="C8" s="256"/>
      <c r="D8" s="257" t="s">
        <v>171</v>
      </c>
      <c r="E8" s="258"/>
      <c r="F8" s="258"/>
      <c r="G8" s="257"/>
      <c r="H8" s="257"/>
      <c r="I8" s="259" t="s">
        <v>172</v>
      </c>
      <c r="J8" s="260"/>
      <c r="K8" s="260"/>
      <c r="L8" s="261"/>
      <c r="M8" s="262" t="s">
        <v>171</v>
      </c>
      <c r="N8" s="263"/>
      <c r="O8" s="264"/>
      <c r="P8" s="3"/>
    </row>
    <row r="9" spans="2:16">
      <c r="B9" s="265"/>
      <c r="C9" s="265" t="s">
        <v>173</v>
      </c>
      <c r="D9" s="266" t="s">
        <v>174</v>
      </c>
      <c r="E9" s="267" t="s">
        <v>175</v>
      </c>
      <c r="F9" s="267" t="s">
        <v>176</v>
      </c>
      <c r="G9" s="267" t="s">
        <v>177</v>
      </c>
      <c r="H9" s="268" t="s">
        <v>178</v>
      </c>
      <c r="I9" s="189" t="s">
        <v>179</v>
      </c>
      <c r="J9" s="189" t="s">
        <v>180</v>
      </c>
      <c r="K9" s="189" t="s">
        <v>181</v>
      </c>
      <c r="L9" s="189" t="s">
        <v>182</v>
      </c>
      <c r="M9" s="266" t="s">
        <v>183</v>
      </c>
      <c r="N9" s="267" t="s">
        <v>184</v>
      </c>
      <c r="O9" s="268" t="s">
        <v>185</v>
      </c>
      <c r="P9" s="3"/>
    </row>
    <row r="10" spans="2:16">
      <c r="B10" s="248"/>
      <c r="C10" s="248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5"/>
      <c r="P10" s="3"/>
    </row>
    <row r="11" spans="2:16">
      <c r="B11" s="270" t="s">
        <v>186</v>
      </c>
      <c r="C11" s="270"/>
      <c r="D11" s="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5"/>
      <c r="P11" s="3"/>
    </row>
    <row r="12" spans="2:16">
      <c r="B12" s="271"/>
      <c r="C12" s="272"/>
      <c r="D12" s="8"/>
      <c r="E12" s="8"/>
      <c r="F12" s="8"/>
      <c r="G12" s="8"/>
      <c r="H12" s="13"/>
      <c r="I12" s="273"/>
      <c r="J12" s="274"/>
      <c r="K12" s="274"/>
      <c r="L12" s="275"/>
      <c r="M12" s="273"/>
      <c r="N12" s="274"/>
      <c r="O12" s="275"/>
      <c r="P12" s="3"/>
    </row>
    <row r="13" spans="2:16">
      <c r="B13" s="15">
        <f>YEAR('Table 5'!B13)</f>
        <v>2018</v>
      </c>
      <c r="C13" s="276">
        <f>'[7]Avoided Costs'!C7</f>
        <v>16.79951718050917</v>
      </c>
      <c r="D13" s="277">
        <f>'[7]Avoided Costs'!D7</f>
        <v>13.875255792487748</v>
      </c>
      <c r="E13" s="277">
        <f>'[7]Avoided Costs'!E7</f>
        <v>12.332779609977589</v>
      </c>
      <c r="F13" s="277">
        <f>'[7]Avoided Costs'!F7</f>
        <v>9.0451688656305542</v>
      </c>
      <c r="G13" s="277">
        <f>'[7]Avoided Costs'!G7</f>
        <v>11.030169005981985</v>
      </c>
      <c r="H13" s="278">
        <f>'[7]Avoided Costs'!H7</f>
        <v>11.098671623395159</v>
      </c>
      <c r="I13" s="279">
        <f>'[7]Avoided Costs'!I7</f>
        <v>11.210268726556595</v>
      </c>
      <c r="J13" s="277">
        <f>'[7]Avoided Costs'!J7</f>
        <v>19.645601963000605</v>
      </c>
      <c r="K13" s="277">
        <f>'[7]Avoided Costs'!K7</f>
        <v>21.306406029860586</v>
      </c>
      <c r="L13" s="278">
        <f>'[7]Avoided Costs'!L7</f>
        <v>16.015522488948296</v>
      </c>
      <c r="M13" s="279">
        <f>'[7]Avoided Costs'!M7</f>
        <v>13.226191555915232</v>
      </c>
      <c r="N13" s="277">
        <f>'[7]Avoided Costs'!N7</f>
        <v>13.893943806099655</v>
      </c>
      <c r="O13" s="278">
        <f>'[7]Avoided Costs'!O7</f>
        <v>81.711234091731072</v>
      </c>
      <c r="P13" s="3"/>
    </row>
    <row r="14" spans="2:16">
      <c r="B14" s="15">
        <f>B13+1</f>
        <v>2019</v>
      </c>
      <c r="C14" s="276">
        <f>'[7]Avoided Costs'!C8</f>
        <v>16.566423056751194</v>
      </c>
      <c r="D14" s="277">
        <f>'[7]Avoided Costs'!D8</f>
        <v>17.718760680553302</v>
      </c>
      <c r="E14" s="277">
        <f>'[7]Avoided Costs'!E8</f>
        <v>14.304163717231818</v>
      </c>
      <c r="F14" s="277">
        <f>'[7]Avoided Costs'!F8</f>
        <v>9.2837351975819224</v>
      </c>
      <c r="G14" s="277">
        <f>'[7]Avoided Costs'!G8</f>
        <v>10.004386751748427</v>
      </c>
      <c r="H14" s="278">
        <f>'[7]Avoided Costs'!H8</f>
        <v>11.254029025259769</v>
      </c>
      <c r="I14" s="279">
        <f>'[7]Avoided Costs'!I8</f>
        <v>12.816523565543674</v>
      </c>
      <c r="J14" s="277">
        <f>'[7]Avoided Costs'!J8</f>
        <v>19.952383126273503</v>
      </c>
      <c r="K14" s="277">
        <f>'[7]Avoided Costs'!K8</f>
        <v>20.1600488498764</v>
      </c>
      <c r="L14" s="278">
        <f>'[7]Avoided Costs'!L8</f>
        <v>15.050936736632371</v>
      </c>
      <c r="M14" s="279">
        <f>'[7]Avoided Costs'!M8</f>
        <v>12.934948625139366</v>
      </c>
      <c r="N14" s="277">
        <f>'[7]Avoided Costs'!N8</f>
        <v>14.774759587693007</v>
      </c>
      <c r="O14" s="278">
        <f>'[7]Avoided Costs'!O8</f>
        <v>69.421580042645786</v>
      </c>
      <c r="P14" s="3"/>
    </row>
    <row r="15" spans="2:16">
      <c r="B15" s="15">
        <f t="shared" ref="B15:B32" si="0">B14+1</f>
        <v>2020</v>
      </c>
      <c r="C15" s="276">
        <f>'[7]Avoided Costs'!C9</f>
        <v>14.646883760131397</v>
      </c>
      <c r="D15" s="277">
        <f>'[7]Avoided Costs'!D9</f>
        <v>15.669713629125955</v>
      </c>
      <c r="E15" s="277">
        <f>'[7]Avoided Costs'!E9</f>
        <v>13.252620213623482</v>
      </c>
      <c r="F15" s="277">
        <f>'[7]Avoided Costs'!F9</f>
        <v>9.721365745120206</v>
      </c>
      <c r="G15" s="277">
        <f>'[7]Avoided Costs'!G9</f>
        <v>9.5794333007537595</v>
      </c>
      <c r="H15" s="278">
        <f>'[7]Avoided Costs'!H9</f>
        <v>11.249244519980861</v>
      </c>
      <c r="I15" s="279">
        <f>'[7]Avoided Costs'!I9</f>
        <v>12.208529214415162</v>
      </c>
      <c r="J15" s="277">
        <f>'[7]Avoided Costs'!J9</f>
        <v>27.177246890606096</v>
      </c>
      <c r="K15" s="277">
        <f>'[7]Avoided Costs'!K9</f>
        <v>19.38118766720898</v>
      </c>
      <c r="L15" s="278">
        <f>'[7]Avoided Costs'!L9</f>
        <v>15.016440295527344</v>
      </c>
      <c r="M15" s="279">
        <f>'[7]Avoided Costs'!M9</f>
        <v>13.688906095309168</v>
      </c>
      <c r="N15" s="277">
        <f>'[7]Avoided Costs'!N9</f>
        <v>10.43839647011535</v>
      </c>
      <c r="O15" s="278">
        <f>'[7]Avoided Costs'!O9</f>
        <v>14.624921159876811</v>
      </c>
      <c r="P15" s="3"/>
    </row>
    <row r="16" spans="2:16">
      <c r="B16" s="15">
        <f t="shared" si="0"/>
        <v>2021</v>
      </c>
      <c r="C16" s="276">
        <f>'[7]Avoided Costs'!C10</f>
        <v>15.479460594935398</v>
      </c>
      <c r="D16" s="277">
        <f>'[7]Avoided Costs'!D10</f>
        <v>16.890799768583385</v>
      </c>
      <c r="E16" s="277">
        <f>'[7]Avoided Costs'!E10</f>
        <v>14.227826434358615</v>
      </c>
      <c r="F16" s="277">
        <f>'[7]Avoided Costs'!F10</f>
        <v>11.910373776713689</v>
      </c>
      <c r="G16" s="277">
        <f>'[7]Avoided Costs'!G10</f>
        <v>9.407710573129858</v>
      </c>
      <c r="H16" s="278">
        <f>'[7]Avoided Costs'!H10</f>
        <v>12.214736361530633</v>
      </c>
      <c r="I16" s="279">
        <f>'[7]Avoided Costs'!I10</f>
        <v>14.266872045277683</v>
      </c>
      <c r="J16" s="277">
        <f>'[7]Avoided Costs'!J10</f>
        <v>21.146240805840065</v>
      </c>
      <c r="K16" s="277">
        <f>'[7]Avoided Costs'!K10</f>
        <v>20.825611249453033</v>
      </c>
      <c r="L16" s="278">
        <f>'[7]Avoided Costs'!L10</f>
        <v>16.370499092519673</v>
      </c>
      <c r="M16" s="279">
        <f>'[7]Avoided Costs'!M10</f>
        <v>14.718780866759811</v>
      </c>
      <c r="N16" s="277">
        <f>'[7]Avoided Costs'!N10</f>
        <v>15.432373434283924</v>
      </c>
      <c r="O16" s="278">
        <f>'[7]Avoided Costs'!O10</f>
        <v>20.103505220087794</v>
      </c>
      <c r="P16" s="3"/>
    </row>
    <row r="17" spans="2:16">
      <c r="B17" s="15">
        <f t="shared" si="0"/>
        <v>2022</v>
      </c>
      <c r="C17" s="276">
        <f>'[7]Avoided Costs'!C11</f>
        <v>16.452968792906152</v>
      </c>
      <c r="D17" s="277">
        <f>'[7]Avoided Costs'!D11</f>
        <v>17.195528286139862</v>
      </c>
      <c r="E17" s="277">
        <f>'[7]Avoided Costs'!E11</f>
        <v>14.517801896901858</v>
      </c>
      <c r="F17" s="277">
        <f>'[7]Avoided Costs'!F11</f>
        <v>11.255528352875965</v>
      </c>
      <c r="G17" s="277">
        <f>'[7]Avoided Costs'!G11</f>
        <v>10.241490149758402</v>
      </c>
      <c r="H17" s="278">
        <f>'[7]Avoided Costs'!H11</f>
        <v>14.038591375046144</v>
      </c>
      <c r="I17" s="279">
        <f>'[7]Avoided Costs'!I11</f>
        <v>15.084503859279302</v>
      </c>
      <c r="J17" s="277">
        <f>'[7]Avoided Costs'!J11</f>
        <v>22.266102203729577</v>
      </c>
      <c r="K17" s="277">
        <f>'[7]Avoided Costs'!K11</f>
        <v>22.007932551534633</v>
      </c>
      <c r="L17" s="278">
        <f>'[7]Avoided Costs'!L11</f>
        <v>18.205420575920463</v>
      </c>
      <c r="M17" s="279">
        <f>'[7]Avoided Costs'!M11</f>
        <v>16.037631944109314</v>
      </c>
      <c r="N17" s="277">
        <f>'[7]Avoided Costs'!N11</f>
        <v>16.562395957386737</v>
      </c>
      <c r="O17" s="278">
        <f>'[7]Avoided Costs'!O11</f>
        <v>20.756218243018118</v>
      </c>
      <c r="P17" s="3"/>
    </row>
    <row r="18" spans="2:16">
      <c r="B18" s="15">
        <f t="shared" si="0"/>
        <v>2023</v>
      </c>
      <c r="C18" s="276">
        <f>'[7]Avoided Costs'!C12</f>
        <v>18.357249012416311</v>
      </c>
      <c r="D18" s="277">
        <f>'[7]Avoided Costs'!D12</f>
        <v>17.517653068445881</v>
      </c>
      <c r="E18" s="277">
        <f>'[7]Avoided Costs'!E12</f>
        <v>16.029941211095718</v>
      </c>
      <c r="F18" s="277">
        <f>'[7]Avoided Costs'!F12</f>
        <v>11.910950444075961</v>
      </c>
      <c r="G18" s="277">
        <f>'[7]Avoided Costs'!G12</f>
        <v>10.670604292699414</v>
      </c>
      <c r="H18" s="278">
        <f>'[7]Avoided Costs'!H12</f>
        <v>14.025652801967293</v>
      </c>
      <c r="I18" s="279">
        <f>'[7]Avoided Costs'!I12</f>
        <v>15.900823294649804</v>
      </c>
      <c r="J18" s="277">
        <f>'[7]Avoided Costs'!J12</f>
        <v>34.702379765956152</v>
      </c>
      <c r="K18" s="277">
        <f>'[7]Avoided Costs'!K12</f>
        <v>22.596523025480241</v>
      </c>
      <c r="L18" s="278">
        <f>'[7]Avoided Costs'!L12</f>
        <v>18.591578665885255</v>
      </c>
      <c r="M18" s="279">
        <f>'[7]Avoided Costs'!M12</f>
        <v>16.29994132873253</v>
      </c>
      <c r="N18" s="277">
        <f>'[7]Avoided Costs'!N12</f>
        <v>16.798250418549721</v>
      </c>
      <c r="O18" s="278">
        <f>'[7]Avoided Costs'!O12</f>
        <v>24.006472504165252</v>
      </c>
      <c r="P18" s="3"/>
    </row>
    <row r="19" spans="2:16">
      <c r="B19" s="15">
        <f t="shared" si="0"/>
        <v>2024</v>
      </c>
      <c r="C19" s="276">
        <f>'[7]Avoided Costs'!C13</f>
        <v>19.69571745401506</v>
      </c>
      <c r="D19" s="277">
        <f>'[7]Avoided Costs'!D13</f>
        <v>17.766768094713413</v>
      </c>
      <c r="E19" s="277">
        <f>'[7]Avoided Costs'!E13</f>
        <v>15.153977505048095</v>
      </c>
      <c r="F19" s="277">
        <f>'[7]Avoided Costs'!F13</f>
        <v>11.696153524210009</v>
      </c>
      <c r="G19" s="277">
        <f>'[7]Avoided Costs'!G13</f>
        <v>11.158703594891827</v>
      </c>
      <c r="H19" s="278">
        <f>'[7]Avoided Costs'!H13</f>
        <v>16.627885610913911</v>
      </c>
      <c r="I19" s="279">
        <f>'[7]Avoided Costs'!I13</f>
        <v>17.600229859587444</v>
      </c>
      <c r="J19" s="277">
        <f>'[7]Avoided Costs'!J13</f>
        <v>37.499354555865786</v>
      </c>
      <c r="K19" s="277">
        <f>'[7]Avoided Costs'!K13</f>
        <v>24.211304390734874</v>
      </c>
      <c r="L19" s="278">
        <f>'[7]Avoided Costs'!L13</f>
        <v>19.753921852670135</v>
      </c>
      <c r="M19" s="279">
        <f>'[7]Avoided Costs'!M13</f>
        <v>18.444664992994824</v>
      </c>
      <c r="N19" s="277">
        <f>'[7]Avoided Costs'!N13</f>
        <v>19.67597164541538</v>
      </c>
      <c r="O19" s="278">
        <f>'[7]Avoided Costs'!O13</f>
        <v>22.745006884080638</v>
      </c>
      <c r="P19" s="3"/>
    </row>
    <row r="20" spans="2:16">
      <c r="B20" s="15">
        <f t="shared" si="0"/>
        <v>2025</v>
      </c>
      <c r="C20" s="276">
        <f>'[7]Avoided Costs'!C14</f>
        <v>23.949316529513965</v>
      </c>
      <c r="D20" s="277">
        <f>'[7]Avoided Costs'!D14</f>
        <v>20.267762634170481</v>
      </c>
      <c r="E20" s="277">
        <f>'[7]Avoided Costs'!E14</f>
        <v>18.093059103019094</v>
      </c>
      <c r="F20" s="277">
        <f>'[7]Avoided Costs'!F14</f>
        <v>14.824159338091702</v>
      </c>
      <c r="G20" s="277">
        <f>'[7]Avoided Costs'!G14</f>
        <v>15.790163036784868</v>
      </c>
      <c r="H20" s="278">
        <f>'[7]Avoided Costs'!H14</f>
        <v>17.117581622482902</v>
      </c>
      <c r="I20" s="279">
        <f>'[7]Avoided Costs'!I14</f>
        <v>20.063558925177464</v>
      </c>
      <c r="J20" s="277">
        <f>'[7]Avoided Costs'!J14</f>
        <v>41.560495527390373</v>
      </c>
      <c r="K20" s="277">
        <f>'[7]Avoided Costs'!K14</f>
        <v>32.699328302579538</v>
      </c>
      <c r="L20" s="278">
        <f>'[7]Avoided Costs'!L14</f>
        <v>31.013724904010857</v>
      </c>
      <c r="M20" s="279">
        <f>'[7]Avoided Costs'!M14</f>
        <v>21.800148855387171</v>
      </c>
      <c r="N20" s="277">
        <f>'[7]Avoided Costs'!N14</f>
        <v>21.942645241439106</v>
      </c>
      <c r="O20" s="278">
        <f>'[7]Avoided Costs'!O14</f>
        <v>24.718484607265466</v>
      </c>
      <c r="P20" s="3"/>
    </row>
    <row r="21" spans="2:16">
      <c r="B21" s="15">
        <f t="shared" si="0"/>
        <v>2026</v>
      </c>
      <c r="C21" s="276">
        <f>'[7]Avoided Costs'!C15</f>
        <v>22.925536689904703</v>
      </c>
      <c r="D21" s="277">
        <f>'[7]Avoided Costs'!D15</f>
        <v>22.712211693495433</v>
      </c>
      <c r="E21" s="277">
        <f>'[7]Avoided Costs'!E15</f>
        <v>21.674683280677659</v>
      </c>
      <c r="F21" s="277">
        <f>'[7]Avoided Costs'!F15</f>
        <v>14.993894267807397</v>
      </c>
      <c r="G21" s="277">
        <f>'[7]Avoided Costs'!G15</f>
        <v>15.715663362387032</v>
      </c>
      <c r="H21" s="278">
        <f>'[7]Avoided Costs'!H15</f>
        <v>16.766216148181137</v>
      </c>
      <c r="I21" s="279">
        <f>'[7]Avoided Costs'!I15</f>
        <v>20.532613958505554</v>
      </c>
      <c r="J21" s="277">
        <f>'[7]Avoided Costs'!J15</f>
        <v>42.954975362637356</v>
      </c>
      <c r="K21" s="277">
        <f>'[7]Avoided Costs'!K15</f>
        <v>26.577780696520293</v>
      </c>
      <c r="L21" s="278">
        <f>'[7]Avoided Costs'!L15</f>
        <v>21.783294207368421</v>
      </c>
      <c r="M21" s="279">
        <f>'[7]Avoided Costs'!M15</f>
        <v>21.999599591761289</v>
      </c>
      <c r="N21" s="277">
        <f>'[7]Avoided Costs'!N15</f>
        <v>21.727706491641889</v>
      </c>
      <c r="O21" s="278">
        <f>'[7]Avoided Costs'!O15</f>
        <v>25.551859475196675</v>
      </c>
      <c r="P21" s="3"/>
    </row>
    <row r="22" spans="2:16">
      <c r="B22" s="15">
        <f t="shared" si="0"/>
        <v>2027</v>
      </c>
      <c r="C22" s="276">
        <f>'[7]Avoided Costs'!C16</f>
        <v>23.69096652057187</v>
      </c>
      <c r="D22" s="277">
        <f>'[7]Avoided Costs'!D16</f>
        <v>23.123619142846266</v>
      </c>
      <c r="E22" s="277">
        <f>'[7]Avoided Costs'!E16</f>
        <v>21.55030997403961</v>
      </c>
      <c r="F22" s="277">
        <f>'[7]Avoided Costs'!F16</f>
        <v>17.048412838693814</v>
      </c>
      <c r="G22" s="277">
        <f>'[7]Avoided Costs'!G16</f>
        <v>15.703727066109238</v>
      </c>
      <c r="H22" s="278">
        <f>'[7]Avoided Costs'!H16</f>
        <v>17.483072178290882</v>
      </c>
      <c r="I22" s="279">
        <f>'[7]Avoided Costs'!I16</f>
        <v>20.967747967254663</v>
      </c>
      <c r="J22" s="277">
        <f>'[7]Avoided Costs'!J16</f>
        <v>43.898154162738251</v>
      </c>
      <c r="K22" s="277">
        <f>'[7]Avoided Costs'!K16</f>
        <v>28.653233140527604</v>
      </c>
      <c r="L22" s="278">
        <f>'[7]Avoided Costs'!L16</f>
        <v>22.249841818199378</v>
      </c>
      <c r="M22" s="279">
        <f>'[7]Avoided Costs'!M16</f>
        <v>22.604513223355518</v>
      </c>
      <c r="N22" s="277">
        <f>'[7]Avoided Costs'!N16</f>
        <v>22.500612366116918</v>
      </c>
      <c r="O22" s="278">
        <f>'[7]Avoided Costs'!O16</f>
        <v>25.238709210797943</v>
      </c>
      <c r="P22" s="3"/>
    </row>
    <row r="23" spans="2:16">
      <c r="B23" s="15">
        <f t="shared" si="0"/>
        <v>2028</v>
      </c>
      <c r="C23" s="276">
        <f>'[7]Avoided Costs'!C17</f>
        <v>29.391272612372696</v>
      </c>
      <c r="D23" s="277">
        <f>'[7]Avoided Costs'!D17</f>
        <v>26.300587119181767</v>
      </c>
      <c r="E23" s="277">
        <f>'[7]Avoided Costs'!E17</f>
        <v>23.811175335731026</v>
      </c>
      <c r="F23" s="277">
        <f>'[7]Avoided Costs'!F17</f>
        <v>19.873633431732003</v>
      </c>
      <c r="G23" s="277">
        <f>'[7]Avoided Costs'!G17</f>
        <v>18.879924161731363</v>
      </c>
      <c r="H23" s="278">
        <f>'[7]Avoided Costs'!H17</f>
        <v>20.761517868642667</v>
      </c>
      <c r="I23" s="279">
        <f>'[7]Avoided Costs'!I17</f>
        <v>22.554023423527141</v>
      </c>
      <c r="J23" s="277">
        <f>'[7]Avoided Costs'!J17</f>
        <v>52.280958002545553</v>
      </c>
      <c r="K23" s="277">
        <f>'[7]Avoided Costs'!K17</f>
        <v>36.06839626582191</v>
      </c>
      <c r="L23" s="278">
        <f>'[7]Avoided Costs'!L17</f>
        <v>27.563677033957653</v>
      </c>
      <c r="M23" s="279">
        <f>'[7]Avoided Costs'!M17</f>
        <v>23.799215376661998</v>
      </c>
      <c r="N23" s="277">
        <f>'[7]Avoided Costs'!N17</f>
        <v>33.15685400727611</v>
      </c>
      <c r="O23" s="278">
        <f>'[7]Avoided Costs'!O17</f>
        <v>61.287182489026947</v>
      </c>
      <c r="P23" s="3"/>
    </row>
    <row r="24" spans="2:16">
      <c r="B24" s="15">
        <f t="shared" si="0"/>
        <v>2029</v>
      </c>
      <c r="C24" s="276">
        <f>'[7]Avoided Costs'!C18</f>
        <v>32.294710053859745</v>
      </c>
      <c r="D24" s="277">
        <f>'[7]Avoided Costs'!D18</f>
        <v>27.411202330321995</v>
      </c>
      <c r="E24" s="277">
        <f>'[7]Avoided Costs'!E18</f>
        <v>23.473558934215752</v>
      </c>
      <c r="F24" s="277">
        <f>'[7]Avoided Costs'!F18</f>
        <v>22.078972411193494</v>
      </c>
      <c r="G24" s="277">
        <f>'[7]Avoided Costs'!G18</f>
        <v>20.443234701346427</v>
      </c>
      <c r="H24" s="278">
        <f>'[7]Avoided Costs'!H18</f>
        <v>23.454140209749614</v>
      </c>
      <c r="I24" s="279">
        <f>'[7]Avoided Costs'!I18</f>
        <v>24.854352002626783</v>
      </c>
      <c r="J24" s="277">
        <f>'[7]Avoided Costs'!J18</f>
        <v>55.568683891813436</v>
      </c>
      <c r="K24" s="277">
        <f>'[7]Avoided Costs'!K18</f>
        <v>42.841460074737647</v>
      </c>
      <c r="L24" s="278">
        <f>'[7]Avoided Costs'!L18</f>
        <v>32.201643983931604</v>
      </c>
      <c r="M24" s="279">
        <f>'[7]Avoided Costs'!M18</f>
        <v>26.795541349452744</v>
      </c>
      <c r="N24" s="277">
        <f>'[7]Avoided Costs'!N18</f>
        <v>27.736407486444872</v>
      </c>
      <c r="O24" s="278">
        <f>'[7]Avoided Costs'!O18</f>
        <v>72.542562655742785</v>
      </c>
      <c r="P24" s="3"/>
    </row>
    <row r="25" spans="2:16">
      <c r="B25" s="15">
        <f t="shared" si="0"/>
        <v>2030</v>
      </c>
      <c r="C25" s="276">
        <f>'[7]Avoided Costs'!C19</f>
        <v>2.6333498197135867</v>
      </c>
      <c r="D25" s="277">
        <f>'[7]Avoided Costs'!D19</f>
        <v>-1.8235573891819308</v>
      </c>
      <c r="E25" s="277">
        <f>'[7]Avoided Costs'!E19</f>
        <v>2.6499788042531249</v>
      </c>
      <c r="F25" s="277">
        <f>'[7]Avoided Costs'!F19</f>
        <v>8.6006489954835548</v>
      </c>
      <c r="G25" s="277">
        <f>'[7]Avoided Costs'!G19</f>
        <v>8.2468144319914369</v>
      </c>
      <c r="H25" s="278">
        <f>'[7]Avoided Costs'!H19</f>
        <v>8.4836801021350432</v>
      </c>
      <c r="I25" s="279">
        <f>'[7]Avoided Costs'!I19</f>
        <v>6.2640421796441128</v>
      </c>
      <c r="J25" s="277">
        <f>'[7]Avoided Costs'!J19</f>
        <v>0.47883072016809453</v>
      </c>
      <c r="K25" s="277">
        <f>'[7]Avoided Costs'!K19</f>
        <v>4.8800092540136211</v>
      </c>
      <c r="L25" s="278">
        <f>'[7]Avoided Costs'!L19</f>
        <v>-4.8363988055458194</v>
      </c>
      <c r="M25" s="279">
        <f>'[7]Avoided Costs'!M19</f>
        <v>-4.250222118925528</v>
      </c>
      <c r="N25" s="277">
        <f>'[7]Avoided Costs'!N19</f>
        <v>-5.3798915268556797</v>
      </c>
      <c r="O25" s="278">
        <f>'[7]Avoided Costs'!O19</f>
        <v>-4.1119949044878874</v>
      </c>
      <c r="P25" s="3"/>
    </row>
    <row r="26" spans="2:16">
      <c r="B26" s="15">
        <f t="shared" si="0"/>
        <v>2031</v>
      </c>
      <c r="C26" s="276">
        <f>'[7]Avoided Costs'!C20</f>
        <v>2.9289226761189671</v>
      </c>
      <c r="D26" s="277">
        <f>'[7]Avoided Costs'!D20</f>
        <v>-1.3387149589344951</v>
      </c>
      <c r="E26" s="277">
        <f>'[7]Avoided Costs'!E20</f>
        <v>2.2326608664701886</v>
      </c>
      <c r="F26" s="277">
        <f>'[7]Avoided Costs'!F20</f>
        <v>8.8907052327215723</v>
      </c>
      <c r="G26" s="277">
        <f>'[7]Avoided Costs'!G20</f>
        <v>8.3427282771869091</v>
      </c>
      <c r="H26" s="278">
        <f>'[7]Avoided Costs'!H20</f>
        <v>7.6138898639500558</v>
      </c>
      <c r="I26" s="279">
        <f>'[7]Avoided Costs'!I20</f>
        <v>7.6370644286620513</v>
      </c>
      <c r="J26" s="277">
        <f>'[7]Avoided Costs'!J20</f>
        <v>-0.22753118246805076</v>
      </c>
      <c r="K26" s="277">
        <f>'[7]Avoided Costs'!K20</f>
        <v>5.7681788724715712</v>
      </c>
      <c r="L26" s="278">
        <f>'[7]Avoided Costs'!L20</f>
        <v>-4.5883470366760504</v>
      </c>
      <c r="M26" s="279">
        <f>'[7]Avoided Costs'!M20</f>
        <v>-3.0499876805892092</v>
      </c>
      <c r="N26" s="277">
        <f>'[7]Avoided Costs'!N20</f>
        <v>-4.5322592404308031</v>
      </c>
      <c r="O26" s="278">
        <f>'[7]Avoided Costs'!O20</f>
        <v>-3.7802525979721073</v>
      </c>
      <c r="P26" s="3"/>
    </row>
    <row r="27" spans="2:16">
      <c r="B27" s="15">
        <f t="shared" si="0"/>
        <v>2032</v>
      </c>
      <c r="C27" s="276">
        <f>'[7]Avoided Costs'!C21</f>
        <v>3.0369550297339485</v>
      </c>
      <c r="D27" s="277">
        <f>'[7]Avoided Costs'!D21</f>
        <v>-0.95770937158300495</v>
      </c>
      <c r="E27" s="277">
        <f>'[7]Avoided Costs'!E21</f>
        <v>3.1414971125099203</v>
      </c>
      <c r="F27" s="277">
        <f>'[7]Avoided Costs'!F21</f>
        <v>10.233274645308535</v>
      </c>
      <c r="G27" s="277">
        <f>'[7]Avoided Costs'!G21</f>
        <v>9.442625447277063</v>
      </c>
      <c r="H27" s="278">
        <f>'[7]Avoided Costs'!H21</f>
        <v>9.2634596384989596</v>
      </c>
      <c r="I27" s="279">
        <f>'[7]Avoided Costs'!I21</f>
        <v>7.2617870949214645</v>
      </c>
      <c r="J27" s="277">
        <f>'[7]Avoided Costs'!J21</f>
        <v>-0.15408764362537331</v>
      </c>
      <c r="K27" s="277">
        <f>'[7]Avoided Costs'!K21</f>
        <v>5.4431828220266798</v>
      </c>
      <c r="L27" s="278">
        <f>'[7]Avoided Costs'!L21</f>
        <v>-5.1036804907480109</v>
      </c>
      <c r="M27" s="279">
        <f>'[7]Avoided Costs'!M21</f>
        <v>-3.6219971813746117</v>
      </c>
      <c r="N27" s="277">
        <f>'[7]Avoided Costs'!N21</f>
        <v>-8.3065325936731504</v>
      </c>
      <c r="O27" s="278">
        <f>'[7]Avoided Costs'!O21</f>
        <v>-3.8517937488782312</v>
      </c>
      <c r="P27" s="3"/>
    </row>
    <row r="28" spans="2:16">
      <c r="B28" s="15">
        <f t="shared" si="0"/>
        <v>2033</v>
      </c>
      <c r="C28" s="276">
        <f>'[7]Avoided Costs'!C22</f>
        <v>-1.7046266906520589</v>
      </c>
      <c r="D28" s="277">
        <f>'[7]Avoided Costs'!D22</f>
        <v>-5.8683719522964353</v>
      </c>
      <c r="E28" s="277">
        <f>'[7]Avoided Costs'!E22</f>
        <v>-0.19760692308228409</v>
      </c>
      <c r="F28" s="277">
        <f>'[7]Avoided Costs'!F22</f>
        <v>6.23442763267008</v>
      </c>
      <c r="G28" s="277">
        <f>'[7]Avoided Costs'!G22</f>
        <v>4.4603785390340747</v>
      </c>
      <c r="H28" s="278">
        <f>'[7]Avoided Costs'!H22</f>
        <v>5.1490859888587455</v>
      </c>
      <c r="I28" s="279">
        <f>'[7]Avoided Costs'!I22</f>
        <v>1.8482086062687582</v>
      </c>
      <c r="J28" s="277">
        <f>'[7]Avoided Costs'!J22</f>
        <v>-4.0406195014922117</v>
      </c>
      <c r="K28" s="277">
        <f>'[7]Avoided Costs'!K22</f>
        <v>2.1704251441588722</v>
      </c>
      <c r="L28" s="278">
        <f>'[7]Avoided Costs'!L22</f>
        <v>-11.955420344340244</v>
      </c>
      <c r="M28" s="279">
        <f>'[7]Avoided Costs'!M22</f>
        <v>-9.2034134357327737</v>
      </c>
      <c r="N28" s="277">
        <f>'[7]Avoided Costs'!N22</f>
        <v>-14.852215869426765</v>
      </c>
      <c r="O28" s="278">
        <f>'[7]Avoided Costs'!O22</f>
        <v>-8.2899456112948435</v>
      </c>
      <c r="P28" s="3"/>
    </row>
    <row r="29" spans="2:16">
      <c r="B29" s="15">
        <f t="shared" si="0"/>
        <v>2034</v>
      </c>
      <c r="C29" s="276">
        <f>'[7]Avoided Costs'!C23</f>
        <v>-1.1011347309461381</v>
      </c>
      <c r="D29" s="277">
        <f>'[7]Avoided Costs'!D23</f>
        <v>-6.1282629006987186</v>
      </c>
      <c r="E29" s="277">
        <f>'[7]Avoided Costs'!E23</f>
        <v>-0.83762115372757495</v>
      </c>
      <c r="F29" s="277">
        <f>'[7]Avoided Costs'!F23</f>
        <v>6.5646598434983785</v>
      </c>
      <c r="G29" s="277">
        <f>'[7]Avoided Costs'!G23</f>
        <v>4.1188169354575512</v>
      </c>
      <c r="H29" s="278">
        <f>'[7]Avoided Costs'!H23</f>
        <v>5.9401735711167625</v>
      </c>
      <c r="I29" s="279">
        <f>'[7]Avoided Costs'!I23</f>
        <v>1.8440133388931632</v>
      </c>
      <c r="J29" s="277">
        <f>'[7]Avoided Costs'!J23</f>
        <v>-3.6065733798493467</v>
      </c>
      <c r="K29" s="277">
        <f>'[7]Avoided Costs'!K23</f>
        <v>3.2214171944546637</v>
      </c>
      <c r="L29" s="278">
        <f>'[7]Avoided Costs'!L23</f>
        <v>-10.492659525383525</v>
      </c>
      <c r="M29" s="279">
        <f>'[7]Avoided Costs'!M23</f>
        <v>-6.4264516918633587</v>
      </c>
      <c r="N29" s="277">
        <f>'[7]Avoided Costs'!N23</f>
        <v>-14.162767109450566</v>
      </c>
      <c r="O29" s="278">
        <f>'[7]Avoided Costs'!O23</f>
        <v>-7.9281869464698866</v>
      </c>
      <c r="P29" s="3"/>
    </row>
    <row r="30" spans="2:16">
      <c r="B30" s="15">
        <f t="shared" si="0"/>
        <v>2035</v>
      </c>
      <c r="C30" s="276">
        <f>'[7]Avoided Costs'!C24</f>
        <v>1.1167723587749092</v>
      </c>
      <c r="D30" s="277">
        <f>'[7]Avoided Costs'!D24</f>
        <v>-5.5728029475971983</v>
      </c>
      <c r="E30" s="277">
        <f>'[7]Avoided Costs'!E24</f>
        <v>-1.9165263744949255</v>
      </c>
      <c r="F30" s="277">
        <f>'[7]Avoided Costs'!F24</f>
        <v>7.2398303167583142</v>
      </c>
      <c r="G30" s="277">
        <f>'[7]Avoided Costs'!G24</f>
        <v>4.0176197411099874</v>
      </c>
      <c r="H30" s="278">
        <f>'[7]Avoided Costs'!H24</f>
        <v>6.517823291007943</v>
      </c>
      <c r="I30" s="279">
        <f>'[7]Avoided Costs'!I24</f>
        <v>6.548549829318782</v>
      </c>
      <c r="J30" s="277">
        <f>'[7]Avoided Costs'!J24</f>
        <v>1.2585492299192449</v>
      </c>
      <c r="K30" s="277">
        <f>'[7]Avoided Costs'!K24</f>
        <v>6.1188749705847041</v>
      </c>
      <c r="L30" s="278">
        <f>'[7]Avoided Costs'!L24</f>
        <v>-6.339006531501286</v>
      </c>
      <c r="M30" s="279">
        <f>'[7]Avoided Costs'!M24</f>
        <v>-3.4288084285383453</v>
      </c>
      <c r="N30" s="277">
        <f>'[7]Avoided Costs'!N24</f>
        <v>-10.854710950167284</v>
      </c>
      <c r="O30" s="278">
        <f>'[7]Avoided Costs'!O24</f>
        <v>-9.7185696094463179</v>
      </c>
      <c r="P30" s="3"/>
    </row>
    <row r="31" spans="2:16">
      <c r="B31" s="15">
        <f t="shared" si="0"/>
        <v>2036</v>
      </c>
      <c r="C31" s="276">
        <f>'[7]Avoided Costs'!C25</f>
        <v>3.5462725327550482</v>
      </c>
      <c r="D31" s="277">
        <f>'[7]Avoided Costs'!D25</f>
        <v>-4.6557745813169955</v>
      </c>
      <c r="E31" s="277">
        <f>'[7]Avoided Costs'!E25</f>
        <v>0.50094263263599093</v>
      </c>
      <c r="F31" s="277">
        <f>'[7]Avoided Costs'!F25</f>
        <v>7.3180118496617572</v>
      </c>
      <c r="G31" s="277">
        <f>'[7]Avoided Costs'!G25</f>
        <v>7.7055987944627145</v>
      </c>
      <c r="H31" s="278">
        <f>'[7]Avoided Costs'!H25</f>
        <v>8.0632861701519101</v>
      </c>
      <c r="I31" s="279">
        <f>'[7]Avoided Costs'!I25</f>
        <v>7.6795857114801702</v>
      </c>
      <c r="J31" s="277">
        <f>'[7]Avoided Costs'!J25</f>
        <v>7.0146580795108617</v>
      </c>
      <c r="K31" s="277">
        <f>'[7]Avoided Costs'!K25</f>
        <v>8.9367955554209111</v>
      </c>
      <c r="L31" s="278">
        <f>'[7]Avoided Costs'!L25</f>
        <v>-2.5373751607001154</v>
      </c>
      <c r="M31" s="279">
        <f>'[7]Avoided Costs'!M25</f>
        <v>-3.2537208624958627</v>
      </c>
      <c r="N31" s="277">
        <f>'[7]Avoided Costs'!N25</f>
        <v>-7.8128721970446264</v>
      </c>
      <c r="O31" s="278">
        <f>'[7]Avoided Costs'!O25</f>
        <v>-6.809553805149001</v>
      </c>
      <c r="P31" s="3"/>
    </row>
    <row r="32" spans="2:16" hidden="1">
      <c r="B32" s="280">
        <f t="shared" si="0"/>
        <v>2037</v>
      </c>
      <c r="C32" s="281">
        <f>'[7]Avoided Costs'!C26</f>
        <v>0</v>
      </c>
      <c r="D32" s="282">
        <f>'[7]Avoided Costs'!D26</f>
        <v>0</v>
      </c>
      <c r="E32" s="282">
        <f>'[7]Avoided Costs'!E26</f>
        <v>0</v>
      </c>
      <c r="F32" s="282">
        <f>'[7]Avoided Costs'!F26</f>
        <v>0</v>
      </c>
      <c r="G32" s="282">
        <f>'[7]Avoided Costs'!G26</f>
        <v>0</v>
      </c>
      <c r="H32" s="283">
        <f>'[7]Avoided Costs'!H26</f>
        <v>0</v>
      </c>
      <c r="I32" s="284">
        <f>'[7]Avoided Costs'!I26</f>
        <v>0</v>
      </c>
      <c r="J32" s="282">
        <f>'[7]Avoided Costs'!J26</f>
        <v>0</v>
      </c>
      <c r="K32" s="282">
        <f>'[7]Avoided Costs'!K26</f>
        <v>0</v>
      </c>
      <c r="L32" s="283">
        <f>'[7]Avoided Costs'!L26</f>
        <v>0</v>
      </c>
      <c r="M32" s="284">
        <f>'[7]Avoided Costs'!M26</f>
        <v>0</v>
      </c>
      <c r="N32" s="282">
        <f>'[7]Avoided Costs'!N26</f>
        <v>0</v>
      </c>
      <c r="O32" s="283">
        <f>'[7]Avoided Costs'!O26</f>
        <v>0</v>
      </c>
      <c r="P32" s="3"/>
    </row>
    <row r="33" spans="2:16">
      <c r="B33" s="3"/>
      <c r="C33" s="3"/>
      <c r="D33" s="10"/>
      <c r="E33" s="10"/>
      <c r="F33" s="10"/>
      <c r="G33" s="3"/>
      <c r="H33" s="3"/>
      <c r="I33" s="3"/>
      <c r="J33" s="3"/>
      <c r="K33" s="3"/>
      <c r="L33" s="3"/>
      <c r="M33" s="285"/>
      <c r="N33" s="3"/>
      <c r="O33" s="3"/>
      <c r="P33" s="3"/>
    </row>
  </sheetData>
  <conditionalFormatting sqref="C29:O31">
    <cfRule type="cellIs" dxfId="0" priority="1" stopIfTrue="1" operator="equal">
      <formula>#REF!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139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29%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26" t="s">
        <v>83</v>
      </c>
      <c r="J5" s="17" t="s">
        <v>55</v>
      </c>
      <c r="K5" s="126" t="s">
        <v>71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Oregon Solar Resource-2030 - 29%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19.720289118454605</v>
      </c>
      <c r="F11" s="134">
        <f t="shared" ref="F11:F36" si="1">(D11+E11)/(8.76*$C$63)</f>
        <v>7.8165783225736485</v>
      </c>
      <c r="G11" s="134">
        <f>$C$58</f>
        <v>0</v>
      </c>
      <c r="H11" s="133">
        <f>$C$59</f>
        <v>0</v>
      </c>
      <c r="I11" s="135">
        <f t="shared" ref="I11:I36" si="2">F11+H11+G11</f>
        <v>7.8165783225736485</v>
      </c>
      <c r="J11" s="135">
        <f t="shared" ref="J11:J36" si="3">ROUND(I11*$C$63*8.76,2)</f>
        <v>19.72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20.12</v>
      </c>
      <c r="F12" s="135">
        <f t="shared" si="1"/>
        <v>7.9750126839167947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7.9750126839167947</v>
      </c>
      <c r="J12" s="135">
        <f t="shared" si="3"/>
        <v>20.12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20.58</v>
      </c>
      <c r="F13" s="135">
        <f t="shared" si="1"/>
        <v>8.1573439878234399</v>
      </c>
      <c r="G13" s="133">
        <f t="shared" si="5"/>
        <v>0</v>
      </c>
      <c r="H13" s="143">
        <f t="shared" si="5"/>
        <v>0</v>
      </c>
      <c r="I13" s="135">
        <f t="shared" si="2"/>
        <v>8.1573439878234399</v>
      </c>
      <c r="J13" s="135">
        <f t="shared" si="3"/>
        <v>20.58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21.13</v>
      </c>
      <c r="F14" s="135">
        <f t="shared" si="1"/>
        <v>8.3753488077118217</v>
      </c>
      <c r="G14" s="133">
        <f t="shared" si="5"/>
        <v>0</v>
      </c>
      <c r="H14" s="143">
        <f t="shared" si="5"/>
        <v>0</v>
      </c>
      <c r="I14" s="135">
        <f t="shared" si="2"/>
        <v>8.3753488077118217</v>
      </c>
      <c r="J14" s="135">
        <f t="shared" si="3"/>
        <v>21.13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21.69</v>
      </c>
      <c r="F15" s="135">
        <f t="shared" si="1"/>
        <v>8.5973173515981749</v>
      </c>
      <c r="G15" s="133">
        <f t="shared" si="5"/>
        <v>0</v>
      </c>
      <c r="H15" s="143">
        <f t="shared" si="5"/>
        <v>0</v>
      </c>
      <c r="I15" s="135">
        <f t="shared" si="2"/>
        <v>8.5973173515981749</v>
      </c>
      <c r="J15" s="135">
        <f t="shared" si="3"/>
        <v>21.69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22.24</v>
      </c>
      <c r="F16" s="135">
        <f t="shared" si="1"/>
        <v>8.8153221714865548</v>
      </c>
      <c r="G16" s="133">
        <f t="shared" si="5"/>
        <v>0</v>
      </c>
      <c r="H16" s="143">
        <f t="shared" si="5"/>
        <v>0</v>
      </c>
      <c r="I16" s="135">
        <f t="shared" si="2"/>
        <v>8.8153221714865548</v>
      </c>
      <c r="J16" s="135">
        <f t="shared" si="3"/>
        <v>22.24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22.77</v>
      </c>
      <c r="F17" s="135">
        <f t="shared" si="1"/>
        <v>9.0253995433789953</v>
      </c>
      <c r="G17" s="133">
        <f t="shared" si="5"/>
        <v>0</v>
      </c>
      <c r="H17" s="143">
        <f t="shared" si="5"/>
        <v>0</v>
      </c>
      <c r="I17" s="135">
        <f t="shared" si="2"/>
        <v>9.0253995433789953</v>
      </c>
      <c r="J17" s="135">
        <f t="shared" si="3"/>
        <v>22.77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23.3</v>
      </c>
      <c r="F18" s="135">
        <f t="shared" si="1"/>
        <v>9.2354769152714375</v>
      </c>
      <c r="G18" s="133">
        <f t="shared" si="5"/>
        <v>0</v>
      </c>
      <c r="H18" s="143">
        <f t="shared" si="5"/>
        <v>0</v>
      </c>
      <c r="I18" s="135">
        <f t="shared" si="2"/>
        <v>9.2354769152714375</v>
      </c>
      <c r="J18" s="135">
        <f t="shared" si="3"/>
        <v>23.3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23.84</v>
      </c>
      <c r="F19" s="135">
        <f t="shared" si="1"/>
        <v>9.4495180111618478</v>
      </c>
      <c r="G19" s="133">
        <f t="shared" si="5"/>
        <v>0</v>
      </c>
      <c r="H19" s="143">
        <f t="shared" si="5"/>
        <v>0</v>
      </c>
      <c r="I19" s="135">
        <f t="shared" si="2"/>
        <v>9.4495180111618478</v>
      </c>
      <c r="J19" s="135">
        <f t="shared" si="3"/>
        <v>23.84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7">ROUND(E19*(1+$G66),2)</f>
        <v>24.38</v>
      </c>
      <c r="F20" s="135">
        <f t="shared" si="1"/>
        <v>9.663559107052258</v>
      </c>
      <c r="G20" s="133">
        <f t="shared" ref="G20:H28" si="8">ROUND(G19*(1+$G66),2)</f>
        <v>0</v>
      </c>
      <c r="H20" s="143">
        <f t="shared" si="8"/>
        <v>0</v>
      </c>
      <c r="I20" s="135">
        <f t="shared" si="2"/>
        <v>9.663559107052258</v>
      </c>
      <c r="J20" s="135">
        <f t="shared" si="3"/>
        <v>24.38</v>
      </c>
      <c r="K20" s="133">
        <f t="shared" ref="K20:K28" si="9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7"/>
        <v>24.92</v>
      </c>
      <c r="F21" s="135">
        <f t="shared" si="1"/>
        <v>9.8776002029426699</v>
      </c>
      <c r="G21" s="133">
        <f t="shared" si="8"/>
        <v>0</v>
      </c>
      <c r="H21" s="143">
        <f t="shared" si="8"/>
        <v>0</v>
      </c>
      <c r="I21" s="135">
        <f t="shared" si="2"/>
        <v>9.8776002029426699</v>
      </c>
      <c r="J21" s="135">
        <f t="shared" si="3"/>
        <v>24.92</v>
      </c>
      <c r="K21" s="133">
        <f t="shared" si="9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7"/>
        <v>25.46</v>
      </c>
      <c r="F22" s="135">
        <f t="shared" si="1"/>
        <v>10.09164129883308</v>
      </c>
      <c r="G22" s="133">
        <f t="shared" si="8"/>
        <v>0</v>
      </c>
      <c r="H22" s="143">
        <f t="shared" si="8"/>
        <v>0</v>
      </c>
      <c r="I22" s="135">
        <f t="shared" si="2"/>
        <v>10.09164129883308</v>
      </c>
      <c r="J22" s="135">
        <f t="shared" si="3"/>
        <v>25.46</v>
      </c>
      <c r="K22" s="133">
        <f t="shared" si="9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7"/>
        <v>26.02</v>
      </c>
      <c r="F23" s="135">
        <f t="shared" si="1"/>
        <v>10.313609842719432</v>
      </c>
      <c r="G23" s="133">
        <f t="shared" si="8"/>
        <v>0</v>
      </c>
      <c r="H23" s="143">
        <f t="shared" si="8"/>
        <v>0</v>
      </c>
      <c r="I23" s="135">
        <f t="shared" si="2"/>
        <v>10.313609842719432</v>
      </c>
      <c r="J23" s="135">
        <f t="shared" si="3"/>
        <v>26.02</v>
      </c>
      <c r="K23" s="133">
        <f t="shared" si="9"/>
        <v>0.84</v>
      </c>
      <c r="L23" s="124"/>
      <c r="P23" s="170"/>
    </row>
    <row r="24" spans="2:17">
      <c r="B24" s="141">
        <f t="shared" si="0"/>
        <v>2030</v>
      </c>
      <c r="C24" s="132">
        <f>$C$55</f>
        <v>1215.4108609806308</v>
      </c>
      <c r="D24" s="133">
        <f>C24*$C$62</f>
        <v>93.825588996381754</v>
      </c>
      <c r="E24" s="133">
        <f t="shared" si="7"/>
        <v>26.59</v>
      </c>
      <c r="F24" s="135">
        <f t="shared" si="1"/>
        <v>47.729415983471974</v>
      </c>
      <c r="G24" s="133">
        <f t="shared" si="8"/>
        <v>0</v>
      </c>
      <c r="H24" s="143">
        <f t="shared" si="8"/>
        <v>0</v>
      </c>
      <c r="I24" s="135">
        <f t="shared" si="2"/>
        <v>47.729415983471974</v>
      </c>
      <c r="J24" s="135">
        <f t="shared" si="3"/>
        <v>120.42</v>
      </c>
      <c r="K24" s="133">
        <f t="shared" si="9"/>
        <v>0.86</v>
      </c>
      <c r="L24" s="124"/>
      <c r="P24" s="170"/>
    </row>
    <row r="25" spans="2:17">
      <c r="B25" s="141">
        <f t="shared" si="0"/>
        <v>2031</v>
      </c>
      <c r="C25" s="142"/>
      <c r="D25" s="133">
        <f t="shared" ref="D25:D28" si="10">ROUND(D24*(1+$G71),2)</f>
        <v>95.82</v>
      </c>
      <c r="E25" s="133">
        <f t="shared" si="7"/>
        <v>27.16</v>
      </c>
      <c r="F25" s="135">
        <f t="shared" si="1"/>
        <v>48.745877727042114</v>
      </c>
      <c r="G25" s="133">
        <f t="shared" si="8"/>
        <v>0</v>
      </c>
      <c r="H25" s="143">
        <f t="shared" si="8"/>
        <v>0</v>
      </c>
      <c r="I25" s="135">
        <f t="shared" si="2"/>
        <v>48.745877727042114</v>
      </c>
      <c r="J25" s="135">
        <f t="shared" si="3"/>
        <v>122.98</v>
      </c>
      <c r="K25" s="133">
        <f t="shared" si="9"/>
        <v>0.88</v>
      </c>
      <c r="L25" s="124"/>
      <c r="P25" s="170"/>
    </row>
    <row r="26" spans="2:17">
      <c r="B26" s="141">
        <f t="shared" si="0"/>
        <v>2032</v>
      </c>
      <c r="C26" s="142"/>
      <c r="D26" s="133">
        <f t="shared" si="10"/>
        <v>97.83</v>
      </c>
      <c r="E26" s="133">
        <f t="shared" si="7"/>
        <v>27.73</v>
      </c>
      <c r="F26" s="135">
        <f t="shared" si="1"/>
        <v>49.768518518518526</v>
      </c>
      <c r="G26" s="133">
        <f t="shared" si="8"/>
        <v>0</v>
      </c>
      <c r="H26" s="143">
        <f t="shared" si="8"/>
        <v>0</v>
      </c>
      <c r="I26" s="135">
        <f t="shared" si="2"/>
        <v>49.768518518518526</v>
      </c>
      <c r="J26" s="135">
        <f t="shared" si="3"/>
        <v>125.56</v>
      </c>
      <c r="K26" s="133">
        <f t="shared" si="9"/>
        <v>0.9</v>
      </c>
      <c r="L26" s="124"/>
      <c r="P26" s="170"/>
    </row>
    <row r="27" spans="2:17">
      <c r="B27" s="141">
        <f t="shared" si="0"/>
        <v>2033</v>
      </c>
      <c r="C27" s="142"/>
      <c r="D27" s="133">
        <f t="shared" si="10"/>
        <v>99.87</v>
      </c>
      <c r="E27" s="133">
        <f t="shared" si="7"/>
        <v>28.31</v>
      </c>
      <c r="F27" s="135">
        <f t="shared" si="1"/>
        <v>50.807014205986818</v>
      </c>
      <c r="G27" s="133">
        <f t="shared" si="8"/>
        <v>0</v>
      </c>
      <c r="H27" s="143">
        <f t="shared" si="8"/>
        <v>0</v>
      </c>
      <c r="I27" s="135">
        <f t="shared" si="2"/>
        <v>50.807014205986818</v>
      </c>
      <c r="J27" s="135">
        <f t="shared" si="3"/>
        <v>128.18</v>
      </c>
      <c r="K27" s="133">
        <f t="shared" si="9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10"/>
        <v>101.93</v>
      </c>
      <c r="E28" s="133">
        <f t="shared" si="7"/>
        <v>28.89</v>
      </c>
      <c r="F28" s="135">
        <f t="shared" si="1"/>
        <v>51.853437341451041</v>
      </c>
      <c r="G28" s="133">
        <f t="shared" si="8"/>
        <v>0</v>
      </c>
      <c r="H28" s="143">
        <f t="shared" si="8"/>
        <v>0</v>
      </c>
      <c r="I28" s="135">
        <f t="shared" si="2"/>
        <v>51.853437341451041</v>
      </c>
      <c r="J28" s="135">
        <f t="shared" si="3"/>
        <v>130.82</v>
      </c>
      <c r="K28" s="133">
        <f t="shared" si="9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1">ROUND(D28*(1+$K66),2)</f>
        <v>104.02</v>
      </c>
      <c r="E29" s="133">
        <f t="shared" si="11"/>
        <v>29.48</v>
      </c>
      <c r="F29" s="135">
        <f t="shared" si="1"/>
        <v>52.915715372907158</v>
      </c>
      <c r="G29" s="133">
        <f t="shared" ref="G29:H36" si="12">ROUND(G28*(1+$K66),2)</f>
        <v>0</v>
      </c>
      <c r="H29" s="143">
        <f t="shared" si="12"/>
        <v>0</v>
      </c>
      <c r="I29" s="135">
        <f t="shared" si="2"/>
        <v>52.915715372907158</v>
      </c>
      <c r="J29" s="135">
        <f t="shared" si="3"/>
        <v>133.5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1"/>
        <v>106.14</v>
      </c>
      <c r="E30" s="133">
        <f t="shared" si="11"/>
        <v>30.08</v>
      </c>
      <c r="F30" s="135">
        <f t="shared" si="1"/>
        <v>53.993848300355154</v>
      </c>
      <c r="G30" s="133">
        <f t="shared" si="12"/>
        <v>0</v>
      </c>
      <c r="H30" s="143">
        <f t="shared" si="12"/>
        <v>0</v>
      </c>
      <c r="I30" s="135">
        <f t="shared" si="2"/>
        <v>53.993848300355154</v>
      </c>
      <c r="J30" s="135">
        <f t="shared" si="3"/>
        <v>136.22</v>
      </c>
      <c r="K30" s="133">
        <f t="shared" ref="K30:K36" si="13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1"/>
        <v>108.28</v>
      </c>
      <c r="E31" s="133">
        <f t="shared" si="11"/>
        <v>30.69</v>
      </c>
      <c r="F31" s="135">
        <f t="shared" si="1"/>
        <v>55.083872399797059</v>
      </c>
      <c r="G31" s="133">
        <f t="shared" si="12"/>
        <v>0</v>
      </c>
      <c r="H31" s="143">
        <f t="shared" si="12"/>
        <v>0</v>
      </c>
      <c r="I31" s="135">
        <f t="shared" si="2"/>
        <v>55.083872399797059</v>
      </c>
      <c r="J31" s="135">
        <f t="shared" si="3"/>
        <v>138.97</v>
      </c>
      <c r="K31" s="133">
        <f t="shared" si="13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1"/>
        <v>110.44</v>
      </c>
      <c r="E32" s="133">
        <f t="shared" si="11"/>
        <v>31.3</v>
      </c>
      <c r="F32" s="135">
        <f t="shared" si="1"/>
        <v>56.181823947234918</v>
      </c>
      <c r="G32" s="133">
        <f t="shared" si="12"/>
        <v>0</v>
      </c>
      <c r="H32" s="143">
        <f t="shared" si="12"/>
        <v>0</v>
      </c>
      <c r="I32" s="135">
        <f t="shared" si="2"/>
        <v>56.181823947234918</v>
      </c>
      <c r="J32" s="135">
        <f t="shared" si="3"/>
        <v>141.74</v>
      </c>
      <c r="K32" s="133">
        <f t="shared" si="13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1"/>
        <v>112.66</v>
      </c>
      <c r="E33" s="133">
        <f t="shared" si="11"/>
        <v>31.93</v>
      </c>
      <c r="F33" s="135">
        <f t="shared" si="1"/>
        <v>57.311485286656527</v>
      </c>
      <c r="G33" s="133">
        <f t="shared" si="12"/>
        <v>0</v>
      </c>
      <c r="H33" s="143">
        <f t="shared" si="12"/>
        <v>0</v>
      </c>
      <c r="I33" s="135">
        <f t="shared" si="2"/>
        <v>57.311485286656527</v>
      </c>
      <c r="J33" s="135">
        <f t="shared" si="3"/>
        <v>144.59</v>
      </c>
      <c r="K33" s="133">
        <f t="shared" si="13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1"/>
        <v>114.93</v>
      </c>
      <c r="E34" s="133">
        <f t="shared" si="11"/>
        <v>32.57</v>
      </c>
      <c r="F34" s="135">
        <f t="shared" si="1"/>
        <v>58.464928970065962</v>
      </c>
      <c r="G34" s="133">
        <f t="shared" si="12"/>
        <v>0</v>
      </c>
      <c r="H34" s="143">
        <f t="shared" si="12"/>
        <v>0</v>
      </c>
      <c r="I34" s="135">
        <f t="shared" si="2"/>
        <v>58.464928970065962</v>
      </c>
      <c r="J34" s="135">
        <f t="shared" si="3"/>
        <v>147.5</v>
      </c>
      <c r="K34" s="133">
        <f t="shared" si="13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1"/>
        <v>117.27</v>
      </c>
      <c r="E35" s="133">
        <f t="shared" si="11"/>
        <v>33.229999999999997</v>
      </c>
      <c r="F35" s="135">
        <f t="shared" si="1"/>
        <v>59.654046169457132</v>
      </c>
      <c r="G35" s="133">
        <f t="shared" si="12"/>
        <v>0</v>
      </c>
      <c r="H35" s="143">
        <f t="shared" si="12"/>
        <v>0</v>
      </c>
      <c r="I35" s="135">
        <f t="shared" si="2"/>
        <v>59.654046169457132</v>
      </c>
      <c r="J35" s="135">
        <f t="shared" si="3"/>
        <v>150.5</v>
      </c>
      <c r="K35" s="133">
        <f t="shared" si="13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1"/>
        <v>119.69</v>
      </c>
      <c r="E36" s="133">
        <f t="shared" si="11"/>
        <v>33.92</v>
      </c>
      <c r="F36" s="135">
        <f t="shared" si="1"/>
        <v>60.88676433282599</v>
      </c>
      <c r="G36" s="133">
        <f t="shared" si="12"/>
        <v>0</v>
      </c>
      <c r="H36" s="143">
        <f t="shared" si="12"/>
        <v>0</v>
      </c>
      <c r="I36" s="135">
        <f t="shared" si="2"/>
        <v>60.88676433282599</v>
      </c>
      <c r="J36" s="135">
        <f t="shared" si="3"/>
        <v>153.61000000000001</v>
      </c>
      <c r="K36" s="133">
        <f t="shared" si="13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tr">
        <f>'Table 3 YK Solar 2033'!D44</f>
        <v>Plant Costs  - 2017 IRP Update - Table 5.4 &amp; 5.5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28.8%)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Oregon Solar Resource-2030 - 29%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81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122</v>
      </c>
      <c r="C55" s="186">
        <v>1215.4108609806308</v>
      </c>
      <c r="D55" s="122" t="s">
        <v>74</v>
      </c>
      <c r="H55" s="122" t="s">
        <v>9</v>
      </c>
    </row>
    <row r="56" spans="2:24">
      <c r="B56" s="86" t="s">
        <v>114</v>
      </c>
      <c r="C56" s="155">
        <v>19.720289118454605</v>
      </c>
      <c r="D56" s="122" t="s">
        <v>77</v>
      </c>
      <c r="H56" s="122" t="s">
        <v>9</v>
      </c>
    </row>
    <row r="57" spans="2:24">
      <c r="B57" s="86" t="s">
        <v>114</v>
      </c>
      <c r="C57" s="160">
        <v>0.61668809999999996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0.28799999999999998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X102"/>
  <sheetViews>
    <sheetView topLeftCell="A6"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140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29%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26" t="s">
        <v>83</v>
      </c>
      <c r="J5" s="17" t="s">
        <v>55</v>
      </c>
      <c r="K5" s="126" t="s">
        <v>71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Oregon Solar Resource-2031 - 29%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19.720289118454605</v>
      </c>
      <c r="F11" s="134">
        <f t="shared" ref="F11:F36" si="1">(D11+E11)/(8.76*$C$63)</f>
        <v>7.8165783225736485</v>
      </c>
      <c r="G11" s="134">
        <f>$C$58</f>
        <v>0</v>
      </c>
      <c r="H11" s="133">
        <f>$C$59</f>
        <v>0</v>
      </c>
      <c r="I11" s="135">
        <f t="shared" ref="I11:I36" si="2">F11+H11+G11</f>
        <v>7.8165783225736485</v>
      </c>
      <c r="J11" s="135">
        <f t="shared" ref="J11:J36" si="3">ROUND(I11*$C$63*8.76,2)</f>
        <v>19.72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20.12</v>
      </c>
      <c r="F12" s="135">
        <f t="shared" si="1"/>
        <v>7.9750126839167947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7.9750126839167947</v>
      </c>
      <c r="J12" s="135">
        <f t="shared" si="3"/>
        <v>20.12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20.58</v>
      </c>
      <c r="F13" s="135">
        <f t="shared" si="1"/>
        <v>8.1573439878234399</v>
      </c>
      <c r="G13" s="133">
        <f t="shared" si="5"/>
        <v>0</v>
      </c>
      <c r="H13" s="143">
        <f t="shared" si="5"/>
        <v>0</v>
      </c>
      <c r="I13" s="135">
        <f t="shared" si="2"/>
        <v>8.1573439878234399</v>
      </c>
      <c r="J13" s="135">
        <f t="shared" si="3"/>
        <v>20.58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21.13</v>
      </c>
      <c r="F14" s="135">
        <f t="shared" si="1"/>
        <v>8.3753488077118217</v>
      </c>
      <c r="G14" s="133">
        <f t="shared" si="5"/>
        <v>0</v>
      </c>
      <c r="H14" s="143">
        <f t="shared" si="5"/>
        <v>0</v>
      </c>
      <c r="I14" s="135">
        <f t="shared" si="2"/>
        <v>8.3753488077118217</v>
      </c>
      <c r="J14" s="135">
        <f t="shared" si="3"/>
        <v>21.13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21.69</v>
      </c>
      <c r="F15" s="135">
        <f t="shared" si="1"/>
        <v>8.5973173515981749</v>
      </c>
      <c r="G15" s="133">
        <f t="shared" si="5"/>
        <v>0</v>
      </c>
      <c r="H15" s="143">
        <f t="shared" si="5"/>
        <v>0</v>
      </c>
      <c r="I15" s="135">
        <f t="shared" si="2"/>
        <v>8.5973173515981749</v>
      </c>
      <c r="J15" s="135">
        <f t="shared" si="3"/>
        <v>21.69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22.24</v>
      </c>
      <c r="F16" s="135">
        <f t="shared" si="1"/>
        <v>8.8153221714865548</v>
      </c>
      <c r="G16" s="133">
        <f t="shared" si="5"/>
        <v>0</v>
      </c>
      <c r="H16" s="143">
        <f t="shared" si="5"/>
        <v>0</v>
      </c>
      <c r="I16" s="135">
        <f t="shared" si="2"/>
        <v>8.8153221714865548</v>
      </c>
      <c r="J16" s="135">
        <f t="shared" si="3"/>
        <v>22.24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22.77</v>
      </c>
      <c r="F17" s="135">
        <f t="shared" si="1"/>
        <v>9.0253995433789953</v>
      </c>
      <c r="G17" s="133">
        <f t="shared" si="5"/>
        <v>0</v>
      </c>
      <c r="H17" s="143">
        <f t="shared" si="5"/>
        <v>0</v>
      </c>
      <c r="I17" s="135">
        <f t="shared" si="2"/>
        <v>9.0253995433789953</v>
      </c>
      <c r="J17" s="135">
        <f t="shared" si="3"/>
        <v>22.77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23.3</v>
      </c>
      <c r="F18" s="135">
        <f t="shared" si="1"/>
        <v>9.2354769152714375</v>
      </c>
      <c r="G18" s="133">
        <f t="shared" si="5"/>
        <v>0</v>
      </c>
      <c r="H18" s="143">
        <f t="shared" si="5"/>
        <v>0</v>
      </c>
      <c r="I18" s="135">
        <f t="shared" si="2"/>
        <v>9.2354769152714375</v>
      </c>
      <c r="J18" s="135">
        <f t="shared" si="3"/>
        <v>23.3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23.84</v>
      </c>
      <c r="F19" s="135">
        <f t="shared" si="1"/>
        <v>9.4495180111618478</v>
      </c>
      <c r="G19" s="133">
        <f t="shared" si="5"/>
        <v>0</v>
      </c>
      <c r="H19" s="143">
        <f t="shared" si="5"/>
        <v>0</v>
      </c>
      <c r="I19" s="135">
        <f t="shared" si="2"/>
        <v>9.4495180111618478</v>
      </c>
      <c r="J19" s="135">
        <f t="shared" si="3"/>
        <v>23.84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7">ROUND(E19*(1+$G66),2)</f>
        <v>24.38</v>
      </c>
      <c r="F20" s="135">
        <f t="shared" si="1"/>
        <v>9.663559107052258</v>
      </c>
      <c r="G20" s="133">
        <f t="shared" ref="G20:H28" si="8">ROUND(G19*(1+$G66),2)</f>
        <v>0</v>
      </c>
      <c r="H20" s="143">
        <f t="shared" si="8"/>
        <v>0</v>
      </c>
      <c r="I20" s="135">
        <f t="shared" si="2"/>
        <v>9.663559107052258</v>
      </c>
      <c r="J20" s="135">
        <f t="shared" si="3"/>
        <v>24.38</v>
      </c>
      <c r="K20" s="133">
        <f t="shared" ref="K20:K28" si="9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7"/>
        <v>24.92</v>
      </c>
      <c r="F21" s="135">
        <f t="shared" si="1"/>
        <v>9.8776002029426699</v>
      </c>
      <c r="G21" s="133">
        <f t="shared" si="8"/>
        <v>0</v>
      </c>
      <c r="H21" s="143">
        <f t="shared" si="8"/>
        <v>0</v>
      </c>
      <c r="I21" s="135">
        <f t="shared" si="2"/>
        <v>9.8776002029426699</v>
      </c>
      <c r="J21" s="135">
        <f t="shared" si="3"/>
        <v>24.92</v>
      </c>
      <c r="K21" s="133">
        <f t="shared" si="9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7"/>
        <v>25.46</v>
      </c>
      <c r="F22" s="135">
        <f t="shared" si="1"/>
        <v>10.09164129883308</v>
      </c>
      <c r="G22" s="133">
        <f t="shared" si="8"/>
        <v>0</v>
      </c>
      <c r="H22" s="143">
        <f t="shared" si="8"/>
        <v>0</v>
      </c>
      <c r="I22" s="135">
        <f t="shared" si="2"/>
        <v>10.09164129883308</v>
      </c>
      <c r="J22" s="135">
        <f t="shared" si="3"/>
        <v>25.46</v>
      </c>
      <c r="K22" s="133">
        <f t="shared" si="9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7"/>
        <v>26.02</v>
      </c>
      <c r="F23" s="135">
        <f t="shared" si="1"/>
        <v>10.313609842719432</v>
      </c>
      <c r="G23" s="133">
        <f t="shared" si="8"/>
        <v>0</v>
      </c>
      <c r="H23" s="143">
        <f t="shared" si="8"/>
        <v>0</v>
      </c>
      <c r="I23" s="135">
        <f t="shared" si="2"/>
        <v>10.313609842719432</v>
      </c>
      <c r="J23" s="135">
        <f t="shared" si="3"/>
        <v>26.02</v>
      </c>
      <c r="K23" s="133">
        <f t="shared" si="9"/>
        <v>0.84</v>
      </c>
      <c r="L23" s="124"/>
      <c r="P23" s="170"/>
    </row>
    <row r="24" spans="2:17">
      <c r="B24" s="141">
        <f t="shared" si="0"/>
        <v>2030</v>
      </c>
      <c r="C24" s="132"/>
      <c r="D24" s="133"/>
      <c r="E24" s="133">
        <f t="shared" si="7"/>
        <v>26.59</v>
      </c>
      <c r="F24" s="135">
        <f t="shared" si="1"/>
        <v>10.539542110603755</v>
      </c>
      <c r="G24" s="133">
        <f t="shared" si="8"/>
        <v>0</v>
      </c>
      <c r="H24" s="143">
        <f t="shared" si="8"/>
        <v>0</v>
      </c>
      <c r="I24" s="135">
        <f t="shared" si="2"/>
        <v>10.539542110603755</v>
      </c>
      <c r="J24" s="135">
        <f t="shared" si="3"/>
        <v>26.59</v>
      </c>
      <c r="K24" s="133">
        <f t="shared" si="9"/>
        <v>0.86</v>
      </c>
      <c r="L24" s="124"/>
      <c r="P24" s="170"/>
    </row>
    <row r="25" spans="2:17">
      <c r="B25" s="141">
        <f t="shared" si="0"/>
        <v>2031</v>
      </c>
      <c r="C25" s="132">
        <f>$C$55</f>
        <v>1208.4830190730411</v>
      </c>
      <c r="D25" s="133">
        <f>C25*$C$62</f>
        <v>93.290783139102373</v>
      </c>
      <c r="E25" s="133">
        <f t="shared" si="7"/>
        <v>27.16</v>
      </c>
      <c r="F25" s="135">
        <f t="shared" si="1"/>
        <v>47.743365970280941</v>
      </c>
      <c r="G25" s="133">
        <f t="shared" si="8"/>
        <v>0</v>
      </c>
      <c r="H25" s="143">
        <f t="shared" si="8"/>
        <v>0</v>
      </c>
      <c r="I25" s="135">
        <f t="shared" si="2"/>
        <v>47.743365970280941</v>
      </c>
      <c r="J25" s="135">
        <f t="shared" si="3"/>
        <v>120.45</v>
      </c>
      <c r="K25" s="133">
        <f t="shared" si="9"/>
        <v>0.88</v>
      </c>
      <c r="L25" s="124"/>
      <c r="P25" s="170"/>
    </row>
    <row r="26" spans="2:17">
      <c r="B26" s="141">
        <f t="shared" si="0"/>
        <v>2032</v>
      </c>
      <c r="C26" s="142"/>
      <c r="D26" s="133">
        <f t="shared" ref="D26:D28" si="10">ROUND(D25*(1+$G72),2)</f>
        <v>95.24</v>
      </c>
      <c r="E26" s="133">
        <f t="shared" si="7"/>
        <v>27.73</v>
      </c>
      <c r="F26" s="135">
        <f t="shared" si="1"/>
        <v>48.741914003044144</v>
      </c>
      <c r="G26" s="133">
        <f t="shared" si="8"/>
        <v>0</v>
      </c>
      <c r="H26" s="143">
        <f t="shared" si="8"/>
        <v>0</v>
      </c>
      <c r="I26" s="135">
        <f t="shared" si="2"/>
        <v>48.741914003044144</v>
      </c>
      <c r="J26" s="135">
        <f t="shared" si="3"/>
        <v>122.97</v>
      </c>
      <c r="K26" s="133">
        <f t="shared" si="9"/>
        <v>0.9</v>
      </c>
      <c r="L26" s="124"/>
      <c r="P26" s="170"/>
    </row>
    <row r="27" spans="2:17">
      <c r="B27" s="141">
        <f t="shared" si="0"/>
        <v>2033</v>
      </c>
      <c r="C27" s="142"/>
      <c r="D27" s="133">
        <f t="shared" si="10"/>
        <v>97.22</v>
      </c>
      <c r="E27" s="133">
        <f t="shared" si="7"/>
        <v>28.31</v>
      </c>
      <c r="F27" s="135">
        <f t="shared" si="1"/>
        <v>49.75662734652461</v>
      </c>
      <c r="G27" s="133">
        <f t="shared" si="8"/>
        <v>0</v>
      </c>
      <c r="H27" s="143">
        <f t="shared" si="8"/>
        <v>0</v>
      </c>
      <c r="I27" s="135">
        <f t="shared" si="2"/>
        <v>49.75662734652461</v>
      </c>
      <c r="J27" s="135">
        <f t="shared" si="3"/>
        <v>125.53</v>
      </c>
      <c r="K27" s="133">
        <f t="shared" si="9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10"/>
        <v>99.23</v>
      </c>
      <c r="E28" s="133">
        <f t="shared" si="7"/>
        <v>28.89</v>
      </c>
      <c r="F28" s="135">
        <f t="shared" si="1"/>
        <v>50.783231861998992</v>
      </c>
      <c r="G28" s="133">
        <f t="shared" si="8"/>
        <v>0</v>
      </c>
      <c r="H28" s="143">
        <f t="shared" si="8"/>
        <v>0</v>
      </c>
      <c r="I28" s="135">
        <f t="shared" si="2"/>
        <v>50.783231861998992</v>
      </c>
      <c r="J28" s="135">
        <f t="shared" si="3"/>
        <v>128.12</v>
      </c>
      <c r="K28" s="133">
        <f t="shared" si="9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1">ROUND(D28*(1+$K66),2)</f>
        <v>101.27</v>
      </c>
      <c r="E29" s="133">
        <f t="shared" si="11"/>
        <v>29.48</v>
      </c>
      <c r="F29" s="135">
        <f t="shared" si="1"/>
        <v>51.825691273465253</v>
      </c>
      <c r="G29" s="133">
        <f t="shared" ref="G29:H36" si="12">ROUND(G28*(1+$K66),2)</f>
        <v>0</v>
      </c>
      <c r="H29" s="143">
        <f t="shared" si="12"/>
        <v>0</v>
      </c>
      <c r="I29" s="135">
        <f t="shared" si="2"/>
        <v>51.825691273465253</v>
      </c>
      <c r="J29" s="135">
        <f t="shared" si="3"/>
        <v>130.75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1"/>
        <v>103.33</v>
      </c>
      <c r="E30" s="133">
        <f t="shared" si="11"/>
        <v>30.08</v>
      </c>
      <c r="F30" s="135">
        <f t="shared" si="1"/>
        <v>52.880041856925423</v>
      </c>
      <c r="G30" s="133">
        <f t="shared" si="12"/>
        <v>0</v>
      </c>
      <c r="H30" s="143">
        <f t="shared" si="12"/>
        <v>0</v>
      </c>
      <c r="I30" s="135">
        <f t="shared" si="2"/>
        <v>52.880041856925423</v>
      </c>
      <c r="J30" s="135">
        <f t="shared" si="3"/>
        <v>133.41</v>
      </c>
      <c r="K30" s="133">
        <f t="shared" ref="K30:K36" si="13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1"/>
        <v>105.41</v>
      </c>
      <c r="E31" s="133">
        <f t="shared" si="11"/>
        <v>30.69</v>
      </c>
      <c r="F31" s="135">
        <f t="shared" si="1"/>
        <v>53.946283612379503</v>
      </c>
      <c r="G31" s="133">
        <f t="shared" si="12"/>
        <v>0</v>
      </c>
      <c r="H31" s="143">
        <f t="shared" si="12"/>
        <v>0</v>
      </c>
      <c r="I31" s="135">
        <f t="shared" si="2"/>
        <v>53.946283612379503</v>
      </c>
      <c r="J31" s="135">
        <f t="shared" si="3"/>
        <v>136.1</v>
      </c>
      <c r="K31" s="133">
        <f t="shared" si="13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1"/>
        <v>107.52</v>
      </c>
      <c r="E32" s="133">
        <f t="shared" si="11"/>
        <v>31.3</v>
      </c>
      <c r="F32" s="135">
        <f t="shared" si="1"/>
        <v>55.024416539827499</v>
      </c>
      <c r="G32" s="133">
        <f t="shared" si="12"/>
        <v>0</v>
      </c>
      <c r="H32" s="143">
        <f t="shared" si="12"/>
        <v>0</v>
      </c>
      <c r="I32" s="135">
        <f t="shared" si="2"/>
        <v>55.024416539827499</v>
      </c>
      <c r="J32" s="135">
        <f t="shared" si="3"/>
        <v>138.82</v>
      </c>
      <c r="K32" s="133">
        <f t="shared" si="13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1"/>
        <v>109.68</v>
      </c>
      <c r="E33" s="133">
        <f t="shared" si="11"/>
        <v>31.93</v>
      </c>
      <c r="F33" s="135">
        <f t="shared" si="1"/>
        <v>56.130295535261297</v>
      </c>
      <c r="G33" s="133">
        <f t="shared" si="12"/>
        <v>0</v>
      </c>
      <c r="H33" s="143">
        <f t="shared" si="12"/>
        <v>0</v>
      </c>
      <c r="I33" s="135">
        <f t="shared" si="2"/>
        <v>56.130295535261297</v>
      </c>
      <c r="J33" s="135">
        <f t="shared" si="3"/>
        <v>141.61000000000001</v>
      </c>
      <c r="K33" s="133">
        <f t="shared" si="13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1"/>
        <v>111.89</v>
      </c>
      <c r="E34" s="133">
        <f t="shared" si="11"/>
        <v>32.57</v>
      </c>
      <c r="F34" s="135">
        <f t="shared" si="1"/>
        <v>57.259956874682914</v>
      </c>
      <c r="G34" s="133">
        <f t="shared" si="12"/>
        <v>0</v>
      </c>
      <c r="H34" s="143">
        <f t="shared" si="12"/>
        <v>0</v>
      </c>
      <c r="I34" s="135">
        <f t="shared" si="2"/>
        <v>57.259956874682914</v>
      </c>
      <c r="J34" s="135">
        <f t="shared" si="3"/>
        <v>144.46</v>
      </c>
      <c r="K34" s="133">
        <f t="shared" si="13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1"/>
        <v>114.17</v>
      </c>
      <c r="E35" s="133">
        <f t="shared" si="11"/>
        <v>33.229999999999997</v>
      </c>
      <c r="F35" s="135">
        <f t="shared" si="1"/>
        <v>58.425291730086258</v>
      </c>
      <c r="G35" s="133">
        <f t="shared" si="12"/>
        <v>0</v>
      </c>
      <c r="H35" s="143">
        <f t="shared" si="12"/>
        <v>0</v>
      </c>
      <c r="I35" s="135">
        <f t="shared" si="2"/>
        <v>58.425291730086258</v>
      </c>
      <c r="J35" s="135">
        <f t="shared" si="3"/>
        <v>147.4</v>
      </c>
      <c r="K35" s="133">
        <f t="shared" si="13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1"/>
        <v>116.52</v>
      </c>
      <c r="E36" s="133">
        <f t="shared" si="11"/>
        <v>33.92</v>
      </c>
      <c r="F36" s="135">
        <f t="shared" si="1"/>
        <v>59.630263825469306</v>
      </c>
      <c r="G36" s="133">
        <f t="shared" si="12"/>
        <v>0</v>
      </c>
      <c r="H36" s="143">
        <f t="shared" si="12"/>
        <v>0</v>
      </c>
      <c r="I36" s="135">
        <f t="shared" si="2"/>
        <v>59.630263825469306</v>
      </c>
      <c r="J36" s="135">
        <f t="shared" si="3"/>
        <v>150.44</v>
      </c>
      <c r="K36" s="133">
        <f t="shared" si="13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tr">
        <f>'Table 3 OR Solar 2030'!D44</f>
        <v>Plant Costs  - 2017 IRP Update - Table 5.4 &amp; 5.5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28.8%)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Oregon Solar Resource-2031 - 29%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81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141</v>
      </c>
      <c r="C55" s="186">
        <v>1208.4830190730411</v>
      </c>
      <c r="D55" s="122" t="s">
        <v>74</v>
      </c>
      <c r="H55" s="122" t="s">
        <v>9</v>
      </c>
    </row>
    <row r="56" spans="2:24">
      <c r="B56" s="86" t="s">
        <v>114</v>
      </c>
      <c r="C56" s="155">
        <v>19.720289118454605</v>
      </c>
      <c r="D56" s="122" t="s">
        <v>77</v>
      </c>
      <c r="H56" s="122" t="s">
        <v>9</v>
      </c>
    </row>
    <row r="57" spans="2:24">
      <c r="B57" s="86" t="s">
        <v>114</v>
      </c>
      <c r="C57" s="160">
        <v>0.61668809999999996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0.28799999999999998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140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29%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26" t="s">
        <v>83</v>
      </c>
      <c r="J5" s="17" t="s">
        <v>55</v>
      </c>
      <c r="K5" s="126" t="s">
        <v>71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Oregon Solar Resource-2031 - 29%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19.720289118454605</v>
      </c>
      <c r="F11" s="134">
        <f t="shared" ref="F11:F36" si="1">(D11+E11)/(8.76*$C$63)</f>
        <v>7.8165783225736485</v>
      </c>
      <c r="G11" s="134">
        <f>$C$58</f>
        <v>0</v>
      </c>
      <c r="H11" s="133">
        <f>$C$59</f>
        <v>0</v>
      </c>
      <c r="I11" s="135">
        <f t="shared" ref="I11:I36" si="2">F11+H11+G11</f>
        <v>7.8165783225736485</v>
      </c>
      <c r="J11" s="135">
        <f t="shared" ref="J11:J36" si="3">ROUND(I11*$C$63*8.76,2)</f>
        <v>19.72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20.12</v>
      </c>
      <c r="F12" s="135">
        <f t="shared" si="1"/>
        <v>7.9750126839167947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7.9750126839167947</v>
      </c>
      <c r="J12" s="135">
        <f t="shared" si="3"/>
        <v>20.12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20.58</v>
      </c>
      <c r="F13" s="135">
        <f t="shared" si="1"/>
        <v>8.1573439878234399</v>
      </c>
      <c r="G13" s="133">
        <f t="shared" si="5"/>
        <v>0</v>
      </c>
      <c r="H13" s="143">
        <f t="shared" si="5"/>
        <v>0</v>
      </c>
      <c r="I13" s="135">
        <f t="shared" si="2"/>
        <v>8.1573439878234399</v>
      </c>
      <c r="J13" s="135">
        <f t="shared" si="3"/>
        <v>20.58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21.13</v>
      </c>
      <c r="F14" s="135">
        <f t="shared" si="1"/>
        <v>8.3753488077118217</v>
      </c>
      <c r="G14" s="133">
        <f t="shared" si="5"/>
        <v>0</v>
      </c>
      <c r="H14" s="143">
        <f t="shared" si="5"/>
        <v>0</v>
      </c>
      <c r="I14" s="135">
        <f t="shared" si="2"/>
        <v>8.3753488077118217</v>
      </c>
      <c r="J14" s="135">
        <f t="shared" si="3"/>
        <v>21.13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21.69</v>
      </c>
      <c r="F15" s="135">
        <f t="shared" si="1"/>
        <v>8.5973173515981749</v>
      </c>
      <c r="G15" s="133">
        <f t="shared" si="5"/>
        <v>0</v>
      </c>
      <c r="H15" s="143">
        <f t="shared" si="5"/>
        <v>0</v>
      </c>
      <c r="I15" s="135">
        <f t="shared" si="2"/>
        <v>8.5973173515981749</v>
      </c>
      <c r="J15" s="135">
        <f t="shared" si="3"/>
        <v>21.69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22.24</v>
      </c>
      <c r="F16" s="135">
        <f t="shared" si="1"/>
        <v>8.8153221714865548</v>
      </c>
      <c r="G16" s="133">
        <f t="shared" si="5"/>
        <v>0</v>
      </c>
      <c r="H16" s="143">
        <f t="shared" si="5"/>
        <v>0</v>
      </c>
      <c r="I16" s="135">
        <f t="shared" si="2"/>
        <v>8.8153221714865548</v>
      </c>
      <c r="J16" s="135">
        <f t="shared" si="3"/>
        <v>22.24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22.77</v>
      </c>
      <c r="F17" s="135">
        <f t="shared" si="1"/>
        <v>9.0253995433789953</v>
      </c>
      <c r="G17" s="133">
        <f t="shared" si="5"/>
        <v>0</v>
      </c>
      <c r="H17" s="143">
        <f t="shared" si="5"/>
        <v>0</v>
      </c>
      <c r="I17" s="135">
        <f t="shared" si="2"/>
        <v>9.0253995433789953</v>
      </c>
      <c r="J17" s="135">
        <f t="shared" si="3"/>
        <v>22.77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23.3</v>
      </c>
      <c r="F18" s="135">
        <f t="shared" si="1"/>
        <v>9.2354769152714375</v>
      </c>
      <c r="G18" s="133">
        <f t="shared" si="5"/>
        <v>0</v>
      </c>
      <c r="H18" s="143">
        <f t="shared" si="5"/>
        <v>0</v>
      </c>
      <c r="I18" s="135">
        <f t="shared" si="2"/>
        <v>9.2354769152714375</v>
      </c>
      <c r="J18" s="135">
        <f t="shared" si="3"/>
        <v>23.3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23.84</v>
      </c>
      <c r="F19" s="135">
        <f t="shared" si="1"/>
        <v>9.4495180111618478</v>
      </c>
      <c r="G19" s="133">
        <f t="shared" si="5"/>
        <v>0</v>
      </c>
      <c r="H19" s="143">
        <f t="shared" si="5"/>
        <v>0</v>
      </c>
      <c r="I19" s="135">
        <f t="shared" si="2"/>
        <v>9.4495180111618478</v>
      </c>
      <c r="J19" s="135">
        <f t="shared" si="3"/>
        <v>23.84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7">ROUND(E19*(1+$G66),2)</f>
        <v>24.38</v>
      </c>
      <c r="F20" s="135">
        <f t="shared" si="1"/>
        <v>9.663559107052258</v>
      </c>
      <c r="G20" s="133">
        <f t="shared" ref="G20:H28" si="8">ROUND(G19*(1+$G66),2)</f>
        <v>0</v>
      </c>
      <c r="H20" s="143">
        <f t="shared" si="8"/>
        <v>0</v>
      </c>
      <c r="I20" s="135">
        <f t="shared" si="2"/>
        <v>9.663559107052258</v>
      </c>
      <c r="J20" s="135">
        <f t="shared" si="3"/>
        <v>24.38</v>
      </c>
      <c r="K20" s="133">
        <f t="shared" ref="K20:K28" si="9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7"/>
        <v>24.92</v>
      </c>
      <c r="F21" s="135">
        <f t="shared" si="1"/>
        <v>9.8776002029426699</v>
      </c>
      <c r="G21" s="133">
        <f t="shared" si="8"/>
        <v>0</v>
      </c>
      <c r="H21" s="143">
        <f t="shared" si="8"/>
        <v>0</v>
      </c>
      <c r="I21" s="135">
        <f t="shared" si="2"/>
        <v>9.8776002029426699</v>
      </c>
      <c r="J21" s="135">
        <f t="shared" si="3"/>
        <v>24.92</v>
      </c>
      <c r="K21" s="133">
        <f t="shared" si="9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7"/>
        <v>25.46</v>
      </c>
      <c r="F22" s="135">
        <f t="shared" si="1"/>
        <v>10.09164129883308</v>
      </c>
      <c r="G22" s="133">
        <f t="shared" si="8"/>
        <v>0</v>
      </c>
      <c r="H22" s="143">
        <f t="shared" si="8"/>
        <v>0</v>
      </c>
      <c r="I22" s="135">
        <f t="shared" si="2"/>
        <v>10.09164129883308</v>
      </c>
      <c r="J22" s="135">
        <f t="shared" si="3"/>
        <v>25.46</v>
      </c>
      <c r="K22" s="133">
        <f t="shared" si="9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7"/>
        <v>26.02</v>
      </c>
      <c r="F23" s="135">
        <f t="shared" si="1"/>
        <v>10.313609842719432</v>
      </c>
      <c r="G23" s="133">
        <f t="shared" si="8"/>
        <v>0</v>
      </c>
      <c r="H23" s="143">
        <f t="shared" si="8"/>
        <v>0</v>
      </c>
      <c r="I23" s="135">
        <f t="shared" si="2"/>
        <v>10.313609842719432</v>
      </c>
      <c r="J23" s="135">
        <f t="shared" si="3"/>
        <v>26.02</v>
      </c>
      <c r="K23" s="133">
        <f t="shared" si="9"/>
        <v>0.84</v>
      </c>
      <c r="L23" s="124"/>
      <c r="P23" s="170"/>
    </row>
    <row r="24" spans="2:17">
      <c r="B24" s="141">
        <f t="shared" si="0"/>
        <v>2030</v>
      </c>
      <c r="C24" s="132"/>
      <c r="D24" s="133"/>
      <c r="E24" s="133">
        <f t="shared" si="7"/>
        <v>26.59</v>
      </c>
      <c r="F24" s="135">
        <f t="shared" si="1"/>
        <v>10.539542110603755</v>
      </c>
      <c r="G24" s="133">
        <f t="shared" si="8"/>
        <v>0</v>
      </c>
      <c r="H24" s="143">
        <f t="shared" si="8"/>
        <v>0</v>
      </c>
      <c r="I24" s="135">
        <f t="shared" si="2"/>
        <v>10.539542110603755</v>
      </c>
      <c r="J24" s="135">
        <f t="shared" si="3"/>
        <v>26.59</v>
      </c>
      <c r="K24" s="133">
        <f t="shared" si="9"/>
        <v>0.86</v>
      </c>
      <c r="L24" s="124"/>
      <c r="P24" s="170"/>
    </row>
    <row r="25" spans="2:17">
      <c r="B25" s="141">
        <f t="shared" si="0"/>
        <v>2031</v>
      </c>
      <c r="C25" s="132"/>
      <c r="D25" s="133"/>
      <c r="E25" s="133">
        <f t="shared" si="7"/>
        <v>27.16</v>
      </c>
      <c r="F25" s="135">
        <f t="shared" si="1"/>
        <v>10.765474378488078</v>
      </c>
      <c r="G25" s="133">
        <f t="shared" si="8"/>
        <v>0</v>
      </c>
      <c r="H25" s="143">
        <f t="shared" si="8"/>
        <v>0</v>
      </c>
      <c r="I25" s="135">
        <f t="shared" si="2"/>
        <v>10.765474378488078</v>
      </c>
      <c r="J25" s="135">
        <f t="shared" si="3"/>
        <v>27.16</v>
      </c>
      <c r="K25" s="133">
        <f t="shared" si="9"/>
        <v>0.88</v>
      </c>
      <c r="L25" s="124"/>
      <c r="P25" s="170"/>
    </row>
    <row r="26" spans="2:17">
      <c r="B26" s="141">
        <f t="shared" si="0"/>
        <v>2032</v>
      </c>
      <c r="C26" s="132">
        <f>$C$55</f>
        <v>1201.5946658643247</v>
      </c>
      <c r="D26" s="133">
        <f>C26*$C$62</f>
        <v>92.759025675209486</v>
      </c>
      <c r="E26" s="133">
        <f t="shared" si="7"/>
        <v>27.73</v>
      </c>
      <c r="F26" s="135">
        <f t="shared" si="1"/>
        <v>47.758524256092045</v>
      </c>
      <c r="G26" s="133">
        <f t="shared" si="8"/>
        <v>0</v>
      </c>
      <c r="H26" s="143">
        <f t="shared" si="8"/>
        <v>0</v>
      </c>
      <c r="I26" s="135">
        <f t="shared" si="2"/>
        <v>47.758524256092045</v>
      </c>
      <c r="J26" s="135">
        <f t="shared" si="3"/>
        <v>120.49</v>
      </c>
      <c r="K26" s="133">
        <f t="shared" si="9"/>
        <v>0.9</v>
      </c>
      <c r="L26" s="124"/>
      <c r="P26" s="170"/>
    </row>
    <row r="27" spans="2:17">
      <c r="B27" s="141">
        <f t="shared" si="0"/>
        <v>2033</v>
      </c>
      <c r="C27" s="142"/>
      <c r="D27" s="133">
        <f t="shared" ref="D27:D28" si="10">ROUND(D26*(1+$G73),2)</f>
        <v>94.69</v>
      </c>
      <c r="E27" s="133">
        <f t="shared" si="7"/>
        <v>28.31</v>
      </c>
      <c r="F27" s="135">
        <f t="shared" si="1"/>
        <v>48.753805175038053</v>
      </c>
      <c r="G27" s="133">
        <f t="shared" si="8"/>
        <v>0</v>
      </c>
      <c r="H27" s="143">
        <f t="shared" si="8"/>
        <v>0</v>
      </c>
      <c r="I27" s="135">
        <f t="shared" si="2"/>
        <v>48.753805175038053</v>
      </c>
      <c r="J27" s="135">
        <f t="shared" si="3"/>
        <v>123</v>
      </c>
      <c r="K27" s="133">
        <f t="shared" si="9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10"/>
        <v>96.65</v>
      </c>
      <c r="E28" s="133">
        <f t="shared" si="7"/>
        <v>28.89</v>
      </c>
      <c r="F28" s="135">
        <f t="shared" si="1"/>
        <v>49.760591070522587</v>
      </c>
      <c r="G28" s="133">
        <f t="shared" si="8"/>
        <v>0</v>
      </c>
      <c r="H28" s="143">
        <f t="shared" si="8"/>
        <v>0</v>
      </c>
      <c r="I28" s="135">
        <f t="shared" si="2"/>
        <v>49.760591070522587</v>
      </c>
      <c r="J28" s="135">
        <f t="shared" si="3"/>
        <v>125.54</v>
      </c>
      <c r="K28" s="133">
        <f t="shared" si="9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1">ROUND(D28*(1+$K66),2)</f>
        <v>98.64</v>
      </c>
      <c r="E29" s="133">
        <f t="shared" si="11"/>
        <v>29.48</v>
      </c>
      <c r="F29" s="135">
        <f t="shared" si="1"/>
        <v>50.783231861998992</v>
      </c>
      <c r="G29" s="133">
        <f t="shared" ref="G29:H36" si="12">ROUND(G28*(1+$K66),2)</f>
        <v>0</v>
      </c>
      <c r="H29" s="143">
        <f t="shared" si="12"/>
        <v>0</v>
      </c>
      <c r="I29" s="135">
        <f t="shared" si="2"/>
        <v>50.783231861998992</v>
      </c>
      <c r="J29" s="135">
        <f t="shared" si="3"/>
        <v>128.12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1"/>
        <v>100.65</v>
      </c>
      <c r="E30" s="133">
        <f t="shared" si="11"/>
        <v>30.08</v>
      </c>
      <c r="F30" s="135">
        <f t="shared" si="1"/>
        <v>51.817763825469314</v>
      </c>
      <c r="G30" s="133">
        <f t="shared" si="12"/>
        <v>0</v>
      </c>
      <c r="H30" s="143">
        <f t="shared" si="12"/>
        <v>0</v>
      </c>
      <c r="I30" s="135">
        <f t="shared" si="2"/>
        <v>51.817763825469314</v>
      </c>
      <c r="J30" s="135">
        <f t="shared" si="3"/>
        <v>130.72999999999999</v>
      </c>
      <c r="K30" s="133">
        <f t="shared" ref="K30:K36" si="13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1"/>
        <v>102.68</v>
      </c>
      <c r="E31" s="133">
        <f t="shared" si="11"/>
        <v>30.69</v>
      </c>
      <c r="F31" s="135">
        <f t="shared" si="1"/>
        <v>52.864186960933544</v>
      </c>
      <c r="G31" s="133">
        <f t="shared" si="12"/>
        <v>0</v>
      </c>
      <c r="H31" s="143">
        <f t="shared" si="12"/>
        <v>0</v>
      </c>
      <c r="I31" s="135">
        <f t="shared" si="2"/>
        <v>52.864186960933544</v>
      </c>
      <c r="J31" s="135">
        <f t="shared" si="3"/>
        <v>133.37</v>
      </c>
      <c r="K31" s="133">
        <f t="shared" si="13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1"/>
        <v>104.73</v>
      </c>
      <c r="E32" s="133">
        <f t="shared" si="11"/>
        <v>31.3</v>
      </c>
      <c r="F32" s="135">
        <f t="shared" si="1"/>
        <v>53.918537544393715</v>
      </c>
      <c r="G32" s="133">
        <f t="shared" si="12"/>
        <v>0</v>
      </c>
      <c r="H32" s="143">
        <f t="shared" si="12"/>
        <v>0</v>
      </c>
      <c r="I32" s="135">
        <f t="shared" si="2"/>
        <v>53.918537544393715</v>
      </c>
      <c r="J32" s="135">
        <f t="shared" si="3"/>
        <v>136.03</v>
      </c>
      <c r="K32" s="133">
        <f t="shared" si="13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1"/>
        <v>106.83</v>
      </c>
      <c r="E33" s="133">
        <f t="shared" si="11"/>
        <v>31.93</v>
      </c>
      <c r="F33" s="135">
        <f t="shared" si="1"/>
        <v>55.000634195839673</v>
      </c>
      <c r="G33" s="133">
        <f t="shared" si="12"/>
        <v>0</v>
      </c>
      <c r="H33" s="143">
        <f t="shared" si="12"/>
        <v>0</v>
      </c>
      <c r="I33" s="135">
        <f t="shared" si="2"/>
        <v>55.000634195839673</v>
      </c>
      <c r="J33" s="135">
        <f t="shared" si="3"/>
        <v>138.76</v>
      </c>
      <c r="K33" s="133">
        <f t="shared" si="13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1"/>
        <v>108.98</v>
      </c>
      <c r="E34" s="133">
        <f t="shared" si="11"/>
        <v>32.57</v>
      </c>
      <c r="F34" s="135">
        <f t="shared" si="1"/>
        <v>56.106513191273471</v>
      </c>
      <c r="G34" s="133">
        <f t="shared" si="12"/>
        <v>0</v>
      </c>
      <c r="H34" s="143">
        <f t="shared" si="12"/>
        <v>0</v>
      </c>
      <c r="I34" s="135">
        <f t="shared" si="2"/>
        <v>56.106513191273471</v>
      </c>
      <c r="J34" s="135">
        <f t="shared" si="3"/>
        <v>141.55000000000001</v>
      </c>
      <c r="K34" s="133">
        <f t="shared" si="13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1"/>
        <v>111.2</v>
      </c>
      <c r="E35" s="133">
        <f t="shared" si="11"/>
        <v>33.229999999999997</v>
      </c>
      <c r="F35" s="135">
        <f t="shared" si="1"/>
        <v>57.248065702688997</v>
      </c>
      <c r="G35" s="133">
        <f t="shared" si="12"/>
        <v>0</v>
      </c>
      <c r="H35" s="143">
        <f t="shared" si="12"/>
        <v>0</v>
      </c>
      <c r="I35" s="135">
        <f t="shared" si="2"/>
        <v>57.248065702688997</v>
      </c>
      <c r="J35" s="135">
        <f t="shared" si="3"/>
        <v>144.43</v>
      </c>
      <c r="K35" s="133">
        <f t="shared" si="13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1"/>
        <v>113.49</v>
      </c>
      <c r="E36" s="133">
        <f t="shared" si="11"/>
        <v>33.92</v>
      </c>
      <c r="F36" s="135">
        <f t="shared" si="1"/>
        <v>58.429255454084227</v>
      </c>
      <c r="G36" s="133">
        <f t="shared" si="12"/>
        <v>0</v>
      </c>
      <c r="H36" s="143">
        <f t="shared" si="12"/>
        <v>0</v>
      </c>
      <c r="I36" s="135">
        <f t="shared" si="2"/>
        <v>58.429255454084227</v>
      </c>
      <c r="J36" s="135">
        <f t="shared" si="3"/>
        <v>147.41</v>
      </c>
      <c r="K36" s="133">
        <f t="shared" si="13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tr">
        <f>'Table 3 OR Solar 2031'!D44</f>
        <v>Plant Costs  - 2017 IRP Update - Table 5.4 &amp; 5.5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28.8%)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Oregon Solar Resource-2031 - 29%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81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133</v>
      </c>
      <c r="C55" s="186">
        <v>1201.5946658643247</v>
      </c>
      <c r="D55" s="122" t="s">
        <v>74</v>
      </c>
      <c r="H55" s="122" t="s">
        <v>9</v>
      </c>
    </row>
    <row r="56" spans="2:24">
      <c r="B56" s="86" t="s">
        <v>114</v>
      </c>
      <c r="C56" s="155">
        <v>19.720289118454605</v>
      </c>
      <c r="D56" s="122" t="s">
        <v>77</v>
      </c>
      <c r="H56" s="122" t="s">
        <v>9</v>
      </c>
    </row>
    <row r="57" spans="2:24">
      <c r="B57" s="86" t="s">
        <v>114</v>
      </c>
      <c r="C57" s="160">
        <v>0.61668809999999996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0.28799999999999998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140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29%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26" t="s">
        <v>83</v>
      </c>
      <c r="J5" s="17" t="s">
        <v>55</v>
      </c>
      <c r="K5" s="126" t="s">
        <v>71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Oregon Solar Resource-2031 - 29%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19.720289118454605</v>
      </c>
      <c r="F11" s="134">
        <f t="shared" ref="F11:F36" si="1">(D11+E11)/(8.76*$C$63)</f>
        <v>7.8165783225736485</v>
      </c>
      <c r="G11" s="134">
        <f>$C$58</f>
        <v>0</v>
      </c>
      <c r="H11" s="133">
        <f>$C$59</f>
        <v>0</v>
      </c>
      <c r="I11" s="135">
        <f t="shared" ref="I11:I36" si="2">F11+H11+G11</f>
        <v>7.8165783225736485</v>
      </c>
      <c r="J11" s="135">
        <f t="shared" ref="J11:J36" si="3">ROUND(I11*$C$63*8.76,2)</f>
        <v>19.72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20.12</v>
      </c>
      <c r="F12" s="135">
        <f t="shared" si="1"/>
        <v>7.9750126839167947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7.9750126839167947</v>
      </c>
      <c r="J12" s="135">
        <f t="shared" si="3"/>
        <v>20.12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20.58</v>
      </c>
      <c r="F13" s="135">
        <f t="shared" si="1"/>
        <v>8.1573439878234399</v>
      </c>
      <c r="G13" s="133">
        <f t="shared" si="5"/>
        <v>0</v>
      </c>
      <c r="H13" s="143">
        <f t="shared" si="5"/>
        <v>0</v>
      </c>
      <c r="I13" s="135">
        <f t="shared" si="2"/>
        <v>8.1573439878234399</v>
      </c>
      <c r="J13" s="135">
        <f t="shared" si="3"/>
        <v>20.58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21.13</v>
      </c>
      <c r="F14" s="135">
        <f t="shared" si="1"/>
        <v>8.3753488077118217</v>
      </c>
      <c r="G14" s="133">
        <f t="shared" si="5"/>
        <v>0</v>
      </c>
      <c r="H14" s="143">
        <f t="shared" si="5"/>
        <v>0</v>
      </c>
      <c r="I14" s="135">
        <f t="shared" si="2"/>
        <v>8.3753488077118217</v>
      </c>
      <c r="J14" s="135">
        <f t="shared" si="3"/>
        <v>21.13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21.69</v>
      </c>
      <c r="F15" s="135">
        <f t="shared" si="1"/>
        <v>8.5973173515981749</v>
      </c>
      <c r="G15" s="133">
        <f t="shared" si="5"/>
        <v>0</v>
      </c>
      <c r="H15" s="143">
        <f t="shared" si="5"/>
        <v>0</v>
      </c>
      <c r="I15" s="135">
        <f t="shared" si="2"/>
        <v>8.5973173515981749</v>
      </c>
      <c r="J15" s="135">
        <f t="shared" si="3"/>
        <v>21.69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22.24</v>
      </c>
      <c r="F16" s="135">
        <f t="shared" si="1"/>
        <v>8.8153221714865548</v>
      </c>
      <c r="G16" s="133">
        <f t="shared" si="5"/>
        <v>0</v>
      </c>
      <c r="H16" s="143">
        <f t="shared" si="5"/>
        <v>0</v>
      </c>
      <c r="I16" s="135">
        <f t="shared" si="2"/>
        <v>8.8153221714865548</v>
      </c>
      <c r="J16" s="135">
        <f t="shared" si="3"/>
        <v>22.24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22.77</v>
      </c>
      <c r="F17" s="135">
        <f t="shared" si="1"/>
        <v>9.0253995433789953</v>
      </c>
      <c r="G17" s="133">
        <f t="shared" si="5"/>
        <v>0</v>
      </c>
      <c r="H17" s="143">
        <f t="shared" si="5"/>
        <v>0</v>
      </c>
      <c r="I17" s="135">
        <f t="shared" si="2"/>
        <v>9.0253995433789953</v>
      </c>
      <c r="J17" s="135">
        <f t="shared" si="3"/>
        <v>22.77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23.3</v>
      </c>
      <c r="F18" s="135">
        <f t="shared" si="1"/>
        <v>9.2354769152714375</v>
      </c>
      <c r="G18" s="133">
        <f t="shared" si="5"/>
        <v>0</v>
      </c>
      <c r="H18" s="143">
        <f t="shared" si="5"/>
        <v>0</v>
      </c>
      <c r="I18" s="135">
        <f t="shared" si="2"/>
        <v>9.2354769152714375</v>
      </c>
      <c r="J18" s="135">
        <f t="shared" si="3"/>
        <v>23.3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23.84</v>
      </c>
      <c r="F19" s="135">
        <f t="shared" si="1"/>
        <v>9.4495180111618478</v>
      </c>
      <c r="G19" s="133">
        <f t="shared" si="5"/>
        <v>0</v>
      </c>
      <c r="H19" s="143">
        <f t="shared" si="5"/>
        <v>0</v>
      </c>
      <c r="I19" s="135">
        <f t="shared" si="2"/>
        <v>9.4495180111618478</v>
      </c>
      <c r="J19" s="135">
        <f t="shared" si="3"/>
        <v>23.84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7">ROUND(E19*(1+$G66),2)</f>
        <v>24.38</v>
      </c>
      <c r="F20" s="135">
        <f t="shared" si="1"/>
        <v>9.663559107052258</v>
      </c>
      <c r="G20" s="133">
        <f t="shared" ref="G20:H28" si="8">ROUND(G19*(1+$G66),2)</f>
        <v>0</v>
      </c>
      <c r="H20" s="143">
        <f t="shared" si="8"/>
        <v>0</v>
      </c>
      <c r="I20" s="135">
        <f t="shared" si="2"/>
        <v>9.663559107052258</v>
      </c>
      <c r="J20" s="135">
        <f t="shared" si="3"/>
        <v>24.38</v>
      </c>
      <c r="K20" s="133">
        <f t="shared" ref="K20:K28" si="9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7"/>
        <v>24.92</v>
      </c>
      <c r="F21" s="135">
        <f t="shared" si="1"/>
        <v>9.8776002029426699</v>
      </c>
      <c r="G21" s="133">
        <f t="shared" si="8"/>
        <v>0</v>
      </c>
      <c r="H21" s="143">
        <f t="shared" si="8"/>
        <v>0</v>
      </c>
      <c r="I21" s="135">
        <f t="shared" si="2"/>
        <v>9.8776002029426699</v>
      </c>
      <c r="J21" s="135">
        <f t="shared" si="3"/>
        <v>24.92</v>
      </c>
      <c r="K21" s="133">
        <f t="shared" si="9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7"/>
        <v>25.46</v>
      </c>
      <c r="F22" s="135">
        <f t="shared" si="1"/>
        <v>10.09164129883308</v>
      </c>
      <c r="G22" s="133">
        <f t="shared" si="8"/>
        <v>0</v>
      </c>
      <c r="H22" s="143">
        <f t="shared" si="8"/>
        <v>0</v>
      </c>
      <c r="I22" s="135">
        <f t="shared" si="2"/>
        <v>10.09164129883308</v>
      </c>
      <c r="J22" s="135">
        <f t="shared" si="3"/>
        <v>25.46</v>
      </c>
      <c r="K22" s="133">
        <f t="shared" si="9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7"/>
        <v>26.02</v>
      </c>
      <c r="F23" s="135">
        <f t="shared" si="1"/>
        <v>10.313609842719432</v>
      </c>
      <c r="G23" s="133">
        <f t="shared" si="8"/>
        <v>0</v>
      </c>
      <c r="H23" s="143">
        <f t="shared" si="8"/>
        <v>0</v>
      </c>
      <c r="I23" s="135">
        <f t="shared" si="2"/>
        <v>10.313609842719432</v>
      </c>
      <c r="J23" s="135">
        <f t="shared" si="3"/>
        <v>26.02</v>
      </c>
      <c r="K23" s="133">
        <f t="shared" si="9"/>
        <v>0.84</v>
      </c>
      <c r="L23" s="124"/>
      <c r="P23" s="170"/>
    </row>
    <row r="24" spans="2:17">
      <c r="B24" s="141">
        <f t="shared" si="0"/>
        <v>2030</v>
      </c>
      <c r="C24" s="132"/>
      <c r="D24" s="133"/>
      <c r="E24" s="133">
        <f t="shared" si="7"/>
        <v>26.59</v>
      </c>
      <c r="F24" s="135">
        <f t="shared" si="1"/>
        <v>10.539542110603755</v>
      </c>
      <c r="G24" s="133">
        <f t="shared" si="8"/>
        <v>0</v>
      </c>
      <c r="H24" s="143">
        <f t="shared" si="8"/>
        <v>0</v>
      </c>
      <c r="I24" s="135">
        <f t="shared" si="2"/>
        <v>10.539542110603755</v>
      </c>
      <c r="J24" s="135">
        <f t="shared" si="3"/>
        <v>26.59</v>
      </c>
      <c r="K24" s="133">
        <f t="shared" si="9"/>
        <v>0.86</v>
      </c>
      <c r="L24" s="124"/>
      <c r="P24" s="170"/>
    </row>
    <row r="25" spans="2:17">
      <c r="B25" s="141">
        <f t="shared" si="0"/>
        <v>2031</v>
      </c>
      <c r="C25" s="132"/>
      <c r="D25" s="133"/>
      <c r="E25" s="133">
        <f t="shared" si="7"/>
        <v>27.16</v>
      </c>
      <c r="F25" s="135">
        <f t="shared" si="1"/>
        <v>10.765474378488078</v>
      </c>
      <c r="G25" s="133">
        <f t="shared" si="8"/>
        <v>0</v>
      </c>
      <c r="H25" s="143">
        <f t="shared" si="8"/>
        <v>0</v>
      </c>
      <c r="I25" s="135">
        <f t="shared" si="2"/>
        <v>10.765474378488078</v>
      </c>
      <c r="J25" s="135">
        <f t="shared" si="3"/>
        <v>27.16</v>
      </c>
      <c r="K25" s="133">
        <f t="shared" si="9"/>
        <v>0.88</v>
      </c>
      <c r="L25" s="124"/>
      <c r="P25" s="170"/>
    </row>
    <row r="26" spans="2:17">
      <c r="B26" s="141">
        <f t="shared" si="0"/>
        <v>2032</v>
      </c>
      <c r="C26" s="132"/>
      <c r="D26" s="133"/>
      <c r="E26" s="133">
        <f t="shared" si="7"/>
        <v>27.73</v>
      </c>
      <c r="F26" s="135">
        <f t="shared" si="1"/>
        <v>10.991406646372401</v>
      </c>
      <c r="G26" s="133">
        <f t="shared" si="8"/>
        <v>0</v>
      </c>
      <c r="H26" s="143">
        <f t="shared" si="8"/>
        <v>0</v>
      </c>
      <c r="I26" s="135">
        <f t="shared" si="2"/>
        <v>10.991406646372401</v>
      </c>
      <c r="J26" s="135">
        <f t="shared" si="3"/>
        <v>27.73</v>
      </c>
      <c r="K26" s="133">
        <f t="shared" si="9"/>
        <v>0.9</v>
      </c>
      <c r="L26" s="124"/>
      <c r="P26" s="170"/>
    </row>
    <row r="27" spans="2:17">
      <c r="B27" s="141">
        <f t="shared" si="0"/>
        <v>2033</v>
      </c>
      <c r="C27" s="132">
        <f>$C$55</f>
        <v>1194.745576268898</v>
      </c>
      <c r="D27" s="133">
        <f>C27*$C$62</f>
        <v>92.230299228860787</v>
      </c>
      <c r="E27" s="133">
        <f t="shared" si="7"/>
        <v>28.31</v>
      </c>
      <c r="F27" s="135">
        <f t="shared" si="1"/>
        <v>47.778847677598932</v>
      </c>
      <c r="G27" s="133">
        <f t="shared" si="8"/>
        <v>0</v>
      </c>
      <c r="H27" s="143">
        <f t="shared" si="8"/>
        <v>0</v>
      </c>
      <c r="I27" s="135">
        <f t="shared" si="2"/>
        <v>47.778847677598932</v>
      </c>
      <c r="J27" s="135">
        <f t="shared" si="3"/>
        <v>120.54</v>
      </c>
      <c r="K27" s="133">
        <f t="shared" si="9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ref="D28" si="10">ROUND(D27*(1+$G74),2)</f>
        <v>94.14</v>
      </c>
      <c r="E28" s="133">
        <f t="shared" si="7"/>
        <v>28.89</v>
      </c>
      <c r="F28" s="135">
        <f t="shared" si="1"/>
        <v>48.76569634703197</v>
      </c>
      <c r="G28" s="133">
        <f t="shared" si="8"/>
        <v>0</v>
      </c>
      <c r="H28" s="143">
        <f t="shared" si="8"/>
        <v>0</v>
      </c>
      <c r="I28" s="135">
        <f t="shared" si="2"/>
        <v>48.76569634703197</v>
      </c>
      <c r="J28" s="135">
        <f t="shared" si="3"/>
        <v>123.03</v>
      </c>
      <c r="K28" s="133">
        <f t="shared" si="9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1">ROUND(D28*(1+$K66),2)</f>
        <v>96.07</v>
      </c>
      <c r="E29" s="133">
        <f t="shared" si="11"/>
        <v>29.48</v>
      </c>
      <c r="F29" s="135">
        <f t="shared" si="1"/>
        <v>49.764554794520549</v>
      </c>
      <c r="G29" s="133">
        <f t="shared" ref="G29:H36" si="12">ROUND(G28*(1+$K66),2)</f>
        <v>0</v>
      </c>
      <c r="H29" s="143">
        <f t="shared" si="12"/>
        <v>0</v>
      </c>
      <c r="I29" s="135">
        <f t="shared" si="2"/>
        <v>49.764554794520549</v>
      </c>
      <c r="J29" s="135">
        <f t="shared" si="3"/>
        <v>125.55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1"/>
        <v>98.02</v>
      </c>
      <c r="E30" s="133">
        <f t="shared" si="11"/>
        <v>30.08</v>
      </c>
      <c r="F30" s="135">
        <f t="shared" si="1"/>
        <v>50.775304414003045</v>
      </c>
      <c r="G30" s="133">
        <f t="shared" si="12"/>
        <v>0</v>
      </c>
      <c r="H30" s="143">
        <f t="shared" si="12"/>
        <v>0</v>
      </c>
      <c r="I30" s="135">
        <f t="shared" si="2"/>
        <v>50.775304414003045</v>
      </c>
      <c r="J30" s="135">
        <f t="shared" si="3"/>
        <v>128.1</v>
      </c>
      <c r="K30" s="133">
        <f t="shared" ref="K30:K36" si="13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1"/>
        <v>99.99</v>
      </c>
      <c r="E31" s="133">
        <f t="shared" si="11"/>
        <v>30.69</v>
      </c>
      <c r="F31" s="135">
        <f t="shared" si="1"/>
        <v>51.797945205479458</v>
      </c>
      <c r="G31" s="133">
        <f t="shared" si="12"/>
        <v>0</v>
      </c>
      <c r="H31" s="143">
        <f t="shared" si="12"/>
        <v>0</v>
      </c>
      <c r="I31" s="135">
        <f t="shared" si="2"/>
        <v>51.797945205479458</v>
      </c>
      <c r="J31" s="135">
        <f t="shared" si="3"/>
        <v>130.68</v>
      </c>
      <c r="K31" s="133">
        <f t="shared" si="13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1"/>
        <v>101.99</v>
      </c>
      <c r="E32" s="133">
        <f t="shared" si="11"/>
        <v>31.3</v>
      </c>
      <c r="F32" s="135">
        <f t="shared" si="1"/>
        <v>52.832477168949772</v>
      </c>
      <c r="G32" s="133">
        <f t="shared" si="12"/>
        <v>0</v>
      </c>
      <c r="H32" s="143">
        <f t="shared" si="12"/>
        <v>0</v>
      </c>
      <c r="I32" s="135">
        <f t="shared" si="2"/>
        <v>52.832477168949772</v>
      </c>
      <c r="J32" s="135">
        <f t="shared" si="3"/>
        <v>133.29</v>
      </c>
      <c r="K32" s="133">
        <f t="shared" si="13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1"/>
        <v>104.04</v>
      </c>
      <c r="E33" s="133">
        <f t="shared" si="11"/>
        <v>31.93</v>
      </c>
      <c r="F33" s="135">
        <f t="shared" si="1"/>
        <v>53.894755200405889</v>
      </c>
      <c r="G33" s="133">
        <f t="shared" si="12"/>
        <v>0</v>
      </c>
      <c r="H33" s="143">
        <f t="shared" si="12"/>
        <v>0</v>
      </c>
      <c r="I33" s="135">
        <f t="shared" si="2"/>
        <v>53.894755200405889</v>
      </c>
      <c r="J33" s="135">
        <f t="shared" si="3"/>
        <v>135.97</v>
      </c>
      <c r="K33" s="133">
        <f t="shared" si="13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1"/>
        <v>106.14</v>
      </c>
      <c r="E34" s="133">
        <f t="shared" si="11"/>
        <v>32.57</v>
      </c>
      <c r="F34" s="135">
        <f t="shared" si="1"/>
        <v>54.980815575849832</v>
      </c>
      <c r="G34" s="133">
        <f t="shared" si="12"/>
        <v>0</v>
      </c>
      <c r="H34" s="143">
        <f t="shared" si="12"/>
        <v>0</v>
      </c>
      <c r="I34" s="135">
        <f t="shared" si="2"/>
        <v>54.980815575849832</v>
      </c>
      <c r="J34" s="135">
        <f t="shared" si="3"/>
        <v>138.71</v>
      </c>
      <c r="K34" s="133">
        <f t="shared" si="13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1"/>
        <v>108.3</v>
      </c>
      <c r="E35" s="133">
        <f t="shared" si="11"/>
        <v>33.229999999999997</v>
      </c>
      <c r="F35" s="135">
        <f t="shared" si="1"/>
        <v>56.098585743277532</v>
      </c>
      <c r="G35" s="133">
        <f t="shared" si="12"/>
        <v>0</v>
      </c>
      <c r="H35" s="143">
        <f t="shared" si="12"/>
        <v>0</v>
      </c>
      <c r="I35" s="135">
        <f t="shared" si="2"/>
        <v>56.098585743277532</v>
      </c>
      <c r="J35" s="135">
        <f t="shared" si="3"/>
        <v>141.53</v>
      </c>
      <c r="K35" s="133">
        <f t="shared" si="13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1"/>
        <v>110.53</v>
      </c>
      <c r="E36" s="133">
        <f t="shared" si="11"/>
        <v>33.92</v>
      </c>
      <c r="F36" s="135">
        <f t="shared" si="1"/>
        <v>57.25599315068493</v>
      </c>
      <c r="G36" s="133">
        <f t="shared" si="12"/>
        <v>0</v>
      </c>
      <c r="H36" s="143">
        <f t="shared" si="12"/>
        <v>0</v>
      </c>
      <c r="I36" s="135">
        <f t="shared" si="2"/>
        <v>57.25599315068493</v>
      </c>
      <c r="J36" s="135">
        <f t="shared" si="3"/>
        <v>144.44999999999999</v>
      </c>
      <c r="K36" s="133">
        <f t="shared" si="13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tr">
        <f>'Table 3 OR Solar 2032'!D44</f>
        <v>Plant Costs  - 2017 IRP Update - Table 5.4 &amp; 5.5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28.8%)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Oregon Solar Resource-2031 - 29%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81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127</v>
      </c>
      <c r="C55" s="186">
        <v>1194.745576268898</v>
      </c>
      <c r="D55" s="122" t="s">
        <v>74</v>
      </c>
      <c r="H55" s="122" t="s">
        <v>9</v>
      </c>
    </row>
    <row r="56" spans="2:24">
      <c r="B56" s="86" t="s">
        <v>114</v>
      </c>
      <c r="C56" s="155">
        <v>19.720289118454605</v>
      </c>
      <c r="D56" s="122" t="s">
        <v>77</v>
      </c>
      <c r="H56" s="122" t="s">
        <v>9</v>
      </c>
    </row>
    <row r="57" spans="2:24">
      <c r="B57" s="86" t="s">
        <v>114</v>
      </c>
      <c r="C57" s="160">
        <v>0.61668809999999996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0.28799999999999998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X102"/>
  <sheetViews>
    <sheetView tabSelected="1" zoomScale="80" zoomScaleNormal="80" workbookViewId="0">
      <selection activeCell="A17" sqref="A17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134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25%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26" t="s">
        <v>83</v>
      </c>
      <c r="J5" s="17" t="s">
        <v>55</v>
      </c>
      <c r="K5" s="126" t="s">
        <v>71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Yakima Solar Resource-2030 - 25%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18.74175672264068</v>
      </c>
      <c r="F11" s="134">
        <f t="shared" ref="F11:F36" si="1">(D11+E11)/(8.76*$C$63)</f>
        <v>8.5922487771362537</v>
      </c>
      <c r="G11" s="134">
        <f>$C$58</f>
        <v>0</v>
      </c>
      <c r="H11" s="133">
        <f>$C$59</f>
        <v>0</v>
      </c>
      <c r="I11" s="135">
        <f t="shared" ref="I11:I36" si="2">F11+H11+G11</f>
        <v>8.5922487771362537</v>
      </c>
      <c r="J11" s="135">
        <f t="shared" ref="J11:J36" si="3">ROUND(I11*$C$63*8.76,2)</f>
        <v>18.739999999999998</v>
      </c>
      <c r="K11" s="133">
        <f>$C$57</f>
        <v>0.61668809999999996</v>
      </c>
      <c r="M11" s="240"/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19.12</v>
      </c>
      <c r="F12" s="135">
        <f t="shared" si="1"/>
        <v>8.7656562322348766</v>
      </c>
      <c r="G12" s="133">
        <f t="shared" ref="G12:G19" si="5">ROUND(G11*(1+$D67),2)</f>
        <v>0</v>
      </c>
      <c r="H12" s="143">
        <f t="shared" ref="H12:H19" si="6">ROUND(H11*(1+$D67),2)</f>
        <v>0</v>
      </c>
      <c r="I12" s="135">
        <f t="shared" si="2"/>
        <v>8.7656562322348766</v>
      </c>
      <c r="J12" s="135">
        <f t="shared" si="3"/>
        <v>19.12</v>
      </c>
      <c r="K12" s="133">
        <f t="shared" ref="K12:K19" si="7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19.559999999999999</v>
      </c>
      <c r="F13" s="135">
        <f t="shared" si="1"/>
        <v>8.9673763547340037</v>
      </c>
      <c r="G13" s="133">
        <f t="shared" si="5"/>
        <v>0</v>
      </c>
      <c r="H13" s="143">
        <f t="shared" si="6"/>
        <v>0</v>
      </c>
      <c r="I13" s="135">
        <f t="shared" si="2"/>
        <v>8.9673763547340037</v>
      </c>
      <c r="J13" s="135">
        <f t="shared" si="3"/>
        <v>19.559999999999999</v>
      </c>
      <c r="K13" s="133">
        <f t="shared" si="7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20.079999999999998</v>
      </c>
      <c r="F14" s="135">
        <f t="shared" si="1"/>
        <v>9.2057728631420659</v>
      </c>
      <c r="G14" s="133">
        <f t="shared" si="5"/>
        <v>0</v>
      </c>
      <c r="H14" s="143">
        <f t="shared" si="6"/>
        <v>0</v>
      </c>
      <c r="I14" s="135">
        <f t="shared" si="2"/>
        <v>9.2057728631420659</v>
      </c>
      <c r="J14" s="135">
        <f t="shared" si="3"/>
        <v>20.079999999999998</v>
      </c>
      <c r="K14" s="133">
        <f t="shared" si="7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20.61</v>
      </c>
      <c r="F15" s="135">
        <f t="shared" si="1"/>
        <v>9.4487539197887447</v>
      </c>
      <c r="G15" s="133">
        <f t="shared" si="5"/>
        <v>0</v>
      </c>
      <c r="H15" s="143">
        <f t="shared" si="6"/>
        <v>0</v>
      </c>
      <c r="I15" s="135">
        <f t="shared" si="2"/>
        <v>9.4487539197887447</v>
      </c>
      <c r="J15" s="135">
        <f t="shared" si="3"/>
        <v>20.61</v>
      </c>
      <c r="K15" s="133">
        <f t="shared" si="7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21.13</v>
      </c>
      <c r="F16" s="135">
        <f t="shared" si="1"/>
        <v>9.6871504281968051</v>
      </c>
      <c r="G16" s="133">
        <f t="shared" si="5"/>
        <v>0</v>
      </c>
      <c r="H16" s="143">
        <f t="shared" si="6"/>
        <v>0</v>
      </c>
      <c r="I16" s="135">
        <f t="shared" si="2"/>
        <v>9.6871504281968051</v>
      </c>
      <c r="J16" s="135">
        <f t="shared" si="3"/>
        <v>21.13</v>
      </c>
      <c r="K16" s="133">
        <f t="shared" si="7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21.63</v>
      </c>
      <c r="F17" s="135">
        <f t="shared" si="1"/>
        <v>9.9163778401276339</v>
      </c>
      <c r="G17" s="133">
        <f t="shared" si="5"/>
        <v>0</v>
      </c>
      <c r="H17" s="143">
        <f t="shared" si="6"/>
        <v>0</v>
      </c>
      <c r="I17" s="135">
        <f t="shared" si="2"/>
        <v>9.9163778401276339</v>
      </c>
      <c r="J17" s="135">
        <f t="shared" si="3"/>
        <v>21.63</v>
      </c>
      <c r="K17" s="133">
        <f t="shared" si="7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22.14</v>
      </c>
      <c r="F18" s="135">
        <f t="shared" si="1"/>
        <v>10.150189800297079</v>
      </c>
      <c r="G18" s="133">
        <f t="shared" si="5"/>
        <v>0</v>
      </c>
      <c r="H18" s="143">
        <f t="shared" si="6"/>
        <v>0</v>
      </c>
      <c r="I18" s="135">
        <f t="shared" si="2"/>
        <v>10.150189800297079</v>
      </c>
      <c r="J18" s="135">
        <f t="shared" si="3"/>
        <v>22.14</v>
      </c>
      <c r="K18" s="133">
        <f t="shared" si="7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22.65</v>
      </c>
      <c r="F19" s="135">
        <f t="shared" si="1"/>
        <v>10.384001760466523</v>
      </c>
      <c r="G19" s="133">
        <f t="shared" si="5"/>
        <v>0</v>
      </c>
      <c r="H19" s="143">
        <f t="shared" si="6"/>
        <v>0</v>
      </c>
      <c r="I19" s="135">
        <f t="shared" si="2"/>
        <v>10.384001760466523</v>
      </c>
      <c r="J19" s="135">
        <f t="shared" si="3"/>
        <v>22.65</v>
      </c>
      <c r="K19" s="133">
        <f t="shared" si="7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8">ROUND(E19*(1+$G66),2)</f>
        <v>23.17</v>
      </c>
      <c r="F20" s="135">
        <f t="shared" si="1"/>
        <v>10.622398268874587</v>
      </c>
      <c r="G20" s="133">
        <f t="shared" ref="G20:G28" si="9">ROUND(G19*(1+$G66),2)</f>
        <v>0</v>
      </c>
      <c r="H20" s="143">
        <f t="shared" ref="H20:H28" si="10">ROUND(H19*(1+$G66),2)</f>
        <v>0</v>
      </c>
      <c r="I20" s="135">
        <f t="shared" si="2"/>
        <v>10.622398268874587</v>
      </c>
      <c r="J20" s="135">
        <f t="shared" si="3"/>
        <v>23.17</v>
      </c>
      <c r="K20" s="133">
        <f t="shared" ref="K20:K28" si="11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8"/>
        <v>23.68</v>
      </c>
      <c r="F21" s="135">
        <f t="shared" si="1"/>
        <v>10.856210229044031</v>
      </c>
      <c r="G21" s="133">
        <f t="shared" si="9"/>
        <v>0</v>
      </c>
      <c r="H21" s="143">
        <f t="shared" si="10"/>
        <v>0</v>
      </c>
      <c r="I21" s="135">
        <f t="shared" si="2"/>
        <v>10.856210229044031</v>
      </c>
      <c r="J21" s="135">
        <f t="shared" si="3"/>
        <v>23.68</v>
      </c>
      <c r="K21" s="133">
        <f t="shared" si="11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8"/>
        <v>24.19</v>
      </c>
      <c r="F22" s="135">
        <f t="shared" si="1"/>
        <v>11.090022189213476</v>
      </c>
      <c r="G22" s="133">
        <f t="shared" si="9"/>
        <v>0</v>
      </c>
      <c r="H22" s="143">
        <f t="shared" si="10"/>
        <v>0</v>
      </c>
      <c r="I22" s="135">
        <f t="shared" si="2"/>
        <v>11.090022189213476</v>
      </c>
      <c r="J22" s="135">
        <f t="shared" si="3"/>
        <v>24.19</v>
      </c>
      <c r="K22" s="133">
        <f t="shared" si="11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8"/>
        <v>24.72</v>
      </c>
      <c r="F23" s="135">
        <f t="shared" si="1"/>
        <v>11.333003245860153</v>
      </c>
      <c r="G23" s="133">
        <f t="shared" si="9"/>
        <v>0</v>
      </c>
      <c r="H23" s="143">
        <f t="shared" si="10"/>
        <v>0</v>
      </c>
      <c r="I23" s="135">
        <f t="shared" si="2"/>
        <v>11.333003245860153</v>
      </c>
      <c r="J23" s="135">
        <f t="shared" si="3"/>
        <v>24.72</v>
      </c>
      <c r="K23" s="133">
        <f t="shared" si="11"/>
        <v>0.84</v>
      </c>
      <c r="L23" s="124"/>
      <c r="P23" s="170"/>
    </row>
    <row r="24" spans="2:17">
      <c r="B24" s="141">
        <f t="shared" si="0"/>
        <v>2030</v>
      </c>
      <c r="C24" s="132">
        <f>$C$55</f>
        <v>1192.5044909019937</v>
      </c>
      <c r="D24" s="133">
        <f>C24*$C$62</f>
        <v>92.05729505283152</v>
      </c>
      <c r="E24" s="133">
        <f t="shared" si="8"/>
        <v>25.26</v>
      </c>
      <c r="F24" s="135">
        <f t="shared" si="1"/>
        <v>53.78467983937189</v>
      </c>
      <c r="G24" s="133">
        <f t="shared" si="9"/>
        <v>0</v>
      </c>
      <c r="H24" s="143">
        <f t="shared" si="10"/>
        <v>0</v>
      </c>
      <c r="I24" s="135">
        <f t="shared" si="2"/>
        <v>53.78467983937189</v>
      </c>
      <c r="J24" s="135">
        <f t="shared" si="3"/>
        <v>117.32</v>
      </c>
      <c r="K24" s="133">
        <f t="shared" si="11"/>
        <v>0.86</v>
      </c>
      <c r="L24" s="124"/>
      <c r="P24" s="170"/>
    </row>
    <row r="25" spans="2:17">
      <c r="B25" s="141">
        <f t="shared" si="0"/>
        <v>2031</v>
      </c>
      <c r="C25" s="142"/>
      <c r="D25" s="133">
        <f t="shared" ref="D25:D28" si="12">ROUND(D24*(1+$G71),2)</f>
        <v>94.02</v>
      </c>
      <c r="E25" s="133">
        <f t="shared" si="8"/>
        <v>25.8</v>
      </c>
      <c r="F25" s="135">
        <f t="shared" si="1"/>
        <v>54.9320569951037</v>
      </c>
      <c r="G25" s="133">
        <f t="shared" si="9"/>
        <v>0</v>
      </c>
      <c r="H25" s="143">
        <f t="shared" si="10"/>
        <v>0</v>
      </c>
      <c r="I25" s="135">
        <f t="shared" si="2"/>
        <v>54.9320569951037</v>
      </c>
      <c r="J25" s="135">
        <f t="shared" si="3"/>
        <v>119.82</v>
      </c>
      <c r="K25" s="133">
        <f t="shared" si="11"/>
        <v>0.88</v>
      </c>
      <c r="L25" s="124"/>
      <c r="P25" s="170"/>
    </row>
    <row r="26" spans="2:17">
      <c r="B26" s="141">
        <f t="shared" si="0"/>
        <v>2032</v>
      </c>
      <c r="C26" s="142"/>
      <c r="D26" s="133">
        <f t="shared" si="12"/>
        <v>95.99</v>
      </c>
      <c r="E26" s="133">
        <f t="shared" si="8"/>
        <v>26.34</v>
      </c>
      <c r="F26" s="135">
        <f t="shared" si="1"/>
        <v>56.082778602996463</v>
      </c>
      <c r="G26" s="133">
        <f t="shared" si="9"/>
        <v>0</v>
      </c>
      <c r="H26" s="143">
        <f t="shared" si="10"/>
        <v>0</v>
      </c>
      <c r="I26" s="135">
        <f t="shared" si="2"/>
        <v>56.082778602996463</v>
      </c>
      <c r="J26" s="135">
        <f t="shared" si="3"/>
        <v>122.33</v>
      </c>
      <c r="K26" s="133">
        <f t="shared" si="11"/>
        <v>0.9</v>
      </c>
      <c r="L26" s="124"/>
      <c r="P26" s="170"/>
    </row>
    <row r="27" spans="2:17">
      <c r="B27" s="141">
        <f t="shared" si="0"/>
        <v>2033</v>
      </c>
      <c r="C27" s="142"/>
      <c r="D27" s="133">
        <f t="shared" si="12"/>
        <v>97.99</v>
      </c>
      <c r="E27" s="133">
        <f t="shared" si="8"/>
        <v>26.89</v>
      </c>
      <c r="F27" s="135">
        <f t="shared" si="1"/>
        <v>57.251838403843685</v>
      </c>
      <c r="G27" s="133">
        <f t="shared" si="9"/>
        <v>0</v>
      </c>
      <c r="H27" s="143">
        <f t="shared" si="10"/>
        <v>0</v>
      </c>
      <c r="I27" s="135">
        <f t="shared" si="2"/>
        <v>57.251838403843685</v>
      </c>
      <c r="J27" s="135">
        <f t="shared" si="3"/>
        <v>124.88</v>
      </c>
      <c r="K27" s="133">
        <f t="shared" si="11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12"/>
        <v>100.01</v>
      </c>
      <c r="E28" s="133">
        <f t="shared" si="8"/>
        <v>27.45</v>
      </c>
      <c r="F28" s="135">
        <f t="shared" si="1"/>
        <v>58.434651849406769</v>
      </c>
      <c r="G28" s="133">
        <f t="shared" si="9"/>
        <v>0</v>
      </c>
      <c r="H28" s="143">
        <f t="shared" si="10"/>
        <v>0</v>
      </c>
      <c r="I28" s="135">
        <f t="shared" si="2"/>
        <v>58.434651849406769</v>
      </c>
      <c r="J28" s="135">
        <f t="shared" si="3"/>
        <v>127.46</v>
      </c>
      <c r="K28" s="133">
        <f t="shared" si="11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3">ROUND(D28*(1+$K66),2)</f>
        <v>102.06</v>
      </c>
      <c r="E29" s="133">
        <f t="shared" si="13"/>
        <v>28.01</v>
      </c>
      <c r="F29" s="135">
        <f t="shared" si="1"/>
        <v>59.631218939685688</v>
      </c>
      <c r="G29" s="133">
        <f t="shared" ref="G29:H36" si="14">ROUND(G28*(1+$K66),2)</f>
        <v>0</v>
      </c>
      <c r="H29" s="143">
        <f t="shared" si="14"/>
        <v>0</v>
      </c>
      <c r="I29" s="135">
        <f t="shared" si="2"/>
        <v>59.631218939685688</v>
      </c>
      <c r="J29" s="135">
        <f t="shared" si="3"/>
        <v>130.07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3"/>
        <v>104.14</v>
      </c>
      <c r="E30" s="133">
        <f t="shared" si="13"/>
        <v>28.58</v>
      </c>
      <c r="F30" s="135">
        <f t="shared" si="1"/>
        <v>60.84612422291908</v>
      </c>
      <c r="G30" s="133">
        <f t="shared" si="14"/>
        <v>0</v>
      </c>
      <c r="H30" s="143">
        <f t="shared" si="14"/>
        <v>0</v>
      </c>
      <c r="I30" s="135">
        <f t="shared" si="2"/>
        <v>60.84612422291908</v>
      </c>
      <c r="J30" s="135">
        <f t="shared" si="3"/>
        <v>132.72</v>
      </c>
      <c r="K30" s="133">
        <f t="shared" ref="K30:K36" si="15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3"/>
        <v>106.24</v>
      </c>
      <c r="E31" s="133">
        <f t="shared" si="13"/>
        <v>29.16</v>
      </c>
      <c r="F31" s="135">
        <f t="shared" si="1"/>
        <v>62.074783150868321</v>
      </c>
      <c r="G31" s="133">
        <f t="shared" si="14"/>
        <v>0</v>
      </c>
      <c r="H31" s="143">
        <f t="shared" si="14"/>
        <v>0</v>
      </c>
      <c r="I31" s="135">
        <f t="shared" si="2"/>
        <v>62.074783150868321</v>
      </c>
      <c r="J31" s="135">
        <f t="shared" si="3"/>
        <v>135.4</v>
      </c>
      <c r="K31" s="133">
        <f t="shared" si="15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3"/>
        <v>108.36</v>
      </c>
      <c r="E32" s="133">
        <f t="shared" si="13"/>
        <v>29.74</v>
      </c>
      <c r="F32" s="135">
        <f t="shared" si="1"/>
        <v>63.312611175294791</v>
      </c>
      <c r="G32" s="133">
        <f t="shared" si="14"/>
        <v>0</v>
      </c>
      <c r="H32" s="143">
        <f t="shared" si="14"/>
        <v>0</v>
      </c>
      <c r="I32" s="135">
        <f t="shared" si="2"/>
        <v>63.312611175294791</v>
      </c>
      <c r="J32" s="135">
        <f t="shared" si="3"/>
        <v>138.1</v>
      </c>
      <c r="K32" s="133">
        <f t="shared" si="15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3"/>
        <v>110.54</v>
      </c>
      <c r="E33" s="133">
        <f t="shared" si="13"/>
        <v>30.34</v>
      </c>
      <c r="F33" s="135">
        <f t="shared" si="1"/>
        <v>64.587115585630201</v>
      </c>
      <c r="G33" s="133">
        <f t="shared" si="14"/>
        <v>0</v>
      </c>
      <c r="H33" s="143">
        <f t="shared" si="14"/>
        <v>0</v>
      </c>
      <c r="I33" s="135">
        <f t="shared" si="2"/>
        <v>64.587115585630201</v>
      </c>
      <c r="J33" s="135">
        <f t="shared" si="3"/>
        <v>140.88</v>
      </c>
      <c r="K33" s="133">
        <f t="shared" si="15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3"/>
        <v>112.77</v>
      </c>
      <c r="E34" s="133">
        <f t="shared" si="13"/>
        <v>30.95</v>
      </c>
      <c r="F34" s="135">
        <f t="shared" si="1"/>
        <v>65.889127285397308</v>
      </c>
      <c r="G34" s="133">
        <f t="shared" si="14"/>
        <v>0</v>
      </c>
      <c r="H34" s="143">
        <f t="shared" si="14"/>
        <v>0</v>
      </c>
      <c r="I34" s="135">
        <f t="shared" si="2"/>
        <v>65.889127285397308</v>
      </c>
      <c r="J34" s="135">
        <f t="shared" si="3"/>
        <v>143.72</v>
      </c>
      <c r="K34" s="133">
        <f t="shared" si="15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3"/>
        <v>115.07</v>
      </c>
      <c r="E35" s="133">
        <f t="shared" si="13"/>
        <v>31.58</v>
      </c>
      <c r="F35" s="135">
        <f t="shared" si="1"/>
        <v>67.232399919311945</v>
      </c>
      <c r="G35" s="133">
        <f t="shared" si="14"/>
        <v>0</v>
      </c>
      <c r="H35" s="143">
        <f t="shared" si="14"/>
        <v>0</v>
      </c>
      <c r="I35" s="135">
        <f t="shared" si="2"/>
        <v>67.232399919311945</v>
      </c>
      <c r="J35" s="135">
        <f t="shared" si="3"/>
        <v>146.65</v>
      </c>
      <c r="K35" s="133">
        <f t="shared" si="15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3"/>
        <v>117.44</v>
      </c>
      <c r="E36" s="133">
        <f t="shared" si="13"/>
        <v>32.229999999999997</v>
      </c>
      <c r="F36" s="135">
        <f t="shared" si="1"/>
        <v>68.616933487374155</v>
      </c>
      <c r="G36" s="133">
        <f t="shared" si="14"/>
        <v>0</v>
      </c>
      <c r="H36" s="143">
        <f t="shared" si="14"/>
        <v>0</v>
      </c>
      <c r="I36" s="135">
        <f t="shared" si="2"/>
        <v>68.616933487374155</v>
      </c>
      <c r="J36" s="135">
        <f t="shared" si="3"/>
        <v>149.66999999999999</v>
      </c>
      <c r="K36" s="133">
        <f t="shared" si="15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tr">
        <f>'Table 3 EV2020 Wind_2020'!D44</f>
        <v>Plant Costs  - 2017 IRP Update - Table 5.4 &amp; 5.5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24.9%)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Yakima Solar Resource-2030 - 25%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81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122</v>
      </c>
      <c r="C55" s="186">
        <v>1192.5044909019937</v>
      </c>
      <c r="D55" s="122" t="s">
        <v>74</v>
      </c>
      <c r="H55" s="122" t="s">
        <v>9</v>
      </c>
    </row>
    <row r="56" spans="2:24">
      <c r="B56" s="86" t="s">
        <v>114</v>
      </c>
      <c r="C56" s="155">
        <v>18.74175672264068</v>
      </c>
      <c r="D56" s="122" t="s">
        <v>77</v>
      </c>
      <c r="H56" s="122" t="s">
        <v>9</v>
      </c>
    </row>
    <row r="57" spans="2:24">
      <c r="B57" s="86" t="s">
        <v>114</v>
      </c>
      <c r="C57" s="160">
        <v>0.61668809999999996</v>
      </c>
      <c r="D57" s="122" t="s">
        <v>82</v>
      </c>
      <c r="H57" s="122" t="s">
        <v>79</v>
      </c>
    </row>
    <row r="58" spans="2:24">
      <c r="B58" s="86" t="s">
        <v>114</v>
      </c>
      <c r="C58" s="155">
        <v>0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0.249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6">C66+1</f>
        <v>2018</v>
      </c>
      <c r="D67" s="41">
        <v>2.00162222805087E-2</v>
      </c>
      <c r="E67" s="86"/>
      <c r="F67" s="88">
        <f t="shared" ref="F67:F74" si="17">F66+1</f>
        <v>2027</v>
      </c>
      <c r="G67" s="41">
        <v>2.2017580891201094E-2</v>
      </c>
      <c r="H67" s="86"/>
      <c r="I67" s="88">
        <f t="shared" ref="I67:I74" si="18">I66+1</f>
        <v>2036</v>
      </c>
      <c r="J67" s="88"/>
      <c r="K67" s="41">
        <v>2.0338413275796441E-2</v>
      </c>
    </row>
    <row r="68" spans="3:11">
      <c r="C68" s="88">
        <f t="shared" si="16"/>
        <v>2019</v>
      </c>
      <c r="D68" s="41">
        <v>2.3023767536204609E-2</v>
      </c>
      <c r="E68" s="86"/>
      <c r="F68" s="88">
        <f t="shared" si="17"/>
        <v>2028</v>
      </c>
      <c r="G68" s="41">
        <v>2.1672038954803963E-2</v>
      </c>
      <c r="H68" s="86"/>
      <c r="I68" s="88">
        <f t="shared" si="18"/>
        <v>2037</v>
      </c>
      <c r="J68" s="88"/>
      <c r="K68" s="41">
        <v>2.0148107799243142E-2</v>
      </c>
    </row>
    <row r="69" spans="3:11">
      <c r="C69" s="88">
        <f t="shared" si="16"/>
        <v>2020</v>
      </c>
      <c r="D69" s="41">
        <v>2.6569957493475238E-2</v>
      </c>
      <c r="E69" s="86"/>
      <c r="F69" s="88">
        <f t="shared" si="17"/>
        <v>2029</v>
      </c>
      <c r="G69" s="41">
        <v>2.1882861611237647E-2</v>
      </c>
      <c r="H69" s="86"/>
      <c r="I69" s="88">
        <f t="shared" si="18"/>
        <v>2038</v>
      </c>
      <c r="J69" s="88"/>
      <c r="K69" s="41">
        <v>1.9981989666423283E-2</v>
      </c>
    </row>
    <row r="70" spans="3:11">
      <c r="C70" s="88">
        <f t="shared" si="16"/>
        <v>2021</v>
      </c>
      <c r="D70" s="41">
        <v>2.633678201148415E-2</v>
      </c>
      <c r="E70" s="86"/>
      <c r="F70" s="88">
        <f t="shared" si="17"/>
        <v>2030</v>
      </c>
      <c r="G70" s="41">
        <v>2.1716430930730724E-2</v>
      </c>
      <c r="H70" s="86"/>
      <c r="I70" s="88">
        <f t="shared" si="18"/>
        <v>2039</v>
      </c>
      <c r="J70" s="88"/>
      <c r="K70" s="41">
        <v>2.0091958569135482E-2</v>
      </c>
    </row>
    <row r="71" spans="3:11">
      <c r="C71" s="88">
        <f t="shared" si="16"/>
        <v>2022</v>
      </c>
      <c r="D71" s="41">
        <v>2.5190838317338926E-2</v>
      </c>
      <c r="E71" s="86"/>
      <c r="F71" s="88">
        <f t="shared" si="17"/>
        <v>2031</v>
      </c>
      <c r="G71" s="41">
        <v>2.1283257880358342E-2</v>
      </c>
      <c r="H71" s="86"/>
      <c r="I71" s="88">
        <f t="shared" si="18"/>
        <v>2040</v>
      </c>
      <c r="J71" s="88"/>
      <c r="K71" s="41">
        <v>2.016857640433245E-2</v>
      </c>
    </row>
    <row r="72" spans="3:11" s="124" customFormat="1">
      <c r="C72" s="88">
        <f t="shared" si="16"/>
        <v>2023</v>
      </c>
      <c r="D72" s="41">
        <v>2.3861027991437966E-2</v>
      </c>
      <c r="E72" s="87"/>
      <c r="F72" s="88">
        <f t="shared" si="17"/>
        <v>2032</v>
      </c>
      <c r="G72" s="41">
        <v>2.092650190640466E-2</v>
      </c>
      <c r="H72" s="87"/>
      <c r="I72" s="88">
        <f t="shared" si="18"/>
        <v>2041</v>
      </c>
      <c r="J72" s="88"/>
      <c r="K72" s="41">
        <v>2.0388834681983159E-2</v>
      </c>
    </row>
    <row r="73" spans="3:11" s="124" customFormat="1">
      <c r="C73" s="88">
        <f t="shared" si="16"/>
        <v>2024</v>
      </c>
      <c r="D73" s="41">
        <v>2.3386119938164196E-2</v>
      </c>
      <c r="E73" s="87"/>
      <c r="F73" s="88">
        <f t="shared" si="17"/>
        <v>2033</v>
      </c>
      <c r="G73" s="41">
        <v>2.0801762320284523E-2</v>
      </c>
      <c r="H73" s="87"/>
      <c r="I73" s="88">
        <f t="shared" si="18"/>
        <v>2042</v>
      </c>
      <c r="J73" s="88"/>
      <c r="K73" s="41">
        <v>2.0623380610534037E-2</v>
      </c>
    </row>
    <row r="74" spans="3:11" s="124" customFormat="1">
      <c r="C74" s="88">
        <f t="shared" si="16"/>
        <v>2025</v>
      </c>
      <c r="D74" s="41">
        <v>2.3124371179134462E-2</v>
      </c>
      <c r="E74" s="87"/>
      <c r="F74" s="88">
        <f t="shared" si="17"/>
        <v>2034</v>
      </c>
      <c r="G74" s="41">
        <v>2.065772177898717E-2</v>
      </c>
      <c r="H74" s="87"/>
      <c r="I74" s="88">
        <f t="shared" si="18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topLeftCell="A2" zoomScale="80" zoomScaleNormal="80" workbookViewId="0">
      <selection activeCell="C18" sqref="C18"/>
    </sheetView>
  </sheetViews>
  <sheetFormatPr defaultColWidth="9.33203125" defaultRowHeight="12.75"/>
  <cols>
    <col min="1" max="1" width="9.33203125" style="3"/>
    <col min="2" max="2" width="15" style="3" customWidth="1"/>
    <col min="3" max="3" width="27" style="3" customWidth="1"/>
    <col min="4" max="4" width="19.5" style="3" customWidth="1"/>
    <col min="5" max="5" width="17" style="3" customWidth="1"/>
    <col min="6" max="6" width="9.33203125" style="3"/>
    <col min="7" max="7" width="15" style="46" hidden="1" customWidth="1"/>
    <col min="8" max="8" width="16.6640625" style="32" hidden="1" customWidth="1"/>
    <col min="9" max="9" width="11.1640625" style="3" hidden="1" customWidth="1"/>
    <col min="10" max="10" width="9.33203125" style="3" hidden="1" customWidth="1"/>
    <col min="11" max="11" width="9.33203125" style="95" hidden="1" customWidth="1"/>
    <col min="12" max="12" width="10.33203125" style="95" hidden="1" customWidth="1"/>
    <col min="13" max="13" width="13.83203125" style="95" hidden="1" customWidth="1"/>
    <col min="14" max="14" width="12.83203125" style="3" hidden="1" customWidth="1"/>
    <col min="15" max="15" width="13.33203125" style="3" hidden="1" customWidth="1"/>
    <col min="16" max="16" width="9.33203125" style="3" customWidth="1"/>
    <col min="17" max="16384" width="9.33203125" style="3"/>
  </cols>
  <sheetData>
    <row r="1" spans="2:15" ht="15.75" hidden="1">
      <c r="B1" s="1" t="s">
        <v>37</v>
      </c>
      <c r="C1" s="1"/>
      <c r="G1" s="29"/>
    </row>
    <row r="2" spans="2:15" ht="5.25" customHeight="1">
      <c r="B2" s="1"/>
      <c r="C2" s="1"/>
      <c r="G2" s="29"/>
    </row>
    <row r="3" spans="2:15" ht="15.75">
      <c r="B3" s="1" t="s">
        <v>58</v>
      </c>
      <c r="C3" s="1"/>
      <c r="G3" s="29"/>
    </row>
    <row r="4" spans="2:15" ht="15.75">
      <c r="B4" s="1" t="s">
        <v>32</v>
      </c>
      <c r="C4" s="1"/>
      <c r="G4" s="96" t="s">
        <v>31</v>
      </c>
    </row>
    <row r="5" spans="2:15" ht="15.75">
      <c r="B5" s="1" t="str">
        <f ca="1">'Table 1'!$B$5</f>
        <v>QF - Sch37 - UT - Solar T - 10.0 MW and 31.1% CF</v>
      </c>
      <c r="C5" s="1"/>
      <c r="G5" s="97">
        <v>43189</v>
      </c>
    </row>
    <row r="6" spans="2:15">
      <c r="B6" s="11"/>
      <c r="C6" s="11"/>
      <c r="G6" s="29"/>
    </row>
    <row r="7" spans="2:15" ht="14.25">
      <c r="B7" s="21"/>
      <c r="C7" s="28" t="s">
        <v>28</v>
      </c>
      <c r="G7" s="29"/>
    </row>
    <row r="8" spans="2:15">
      <c r="B8" s="22"/>
      <c r="C8" s="16" t="s">
        <v>29</v>
      </c>
      <c r="D8" s="16" t="s">
        <v>29</v>
      </c>
      <c r="E8" s="16" t="s">
        <v>29</v>
      </c>
      <c r="G8" s="29"/>
    </row>
    <row r="9" spans="2:15">
      <c r="B9" s="22" t="s">
        <v>0</v>
      </c>
      <c r="C9" s="22" t="str">
        <f>M16</f>
        <v>IRP - Utah Greenfield</v>
      </c>
      <c r="D9" s="22" t="str">
        <f>N15</f>
        <v>IRP West Side</v>
      </c>
      <c r="E9" s="22" t="str">
        <f>O16</f>
        <v>IRP - Wyo NE</v>
      </c>
      <c r="G9" s="29"/>
    </row>
    <row r="10" spans="2:15">
      <c r="B10" s="23"/>
      <c r="C10" s="24" t="s">
        <v>23</v>
      </c>
      <c r="D10" s="24" t="s">
        <v>23</v>
      </c>
      <c r="E10" s="24" t="s">
        <v>23</v>
      </c>
      <c r="G10" s="98"/>
      <c r="H10" s="99"/>
    </row>
    <row r="11" spans="2:15" hidden="1">
      <c r="C11" s="12"/>
      <c r="G11" s="98"/>
      <c r="H11" s="99"/>
    </row>
    <row r="12" spans="2:15" hidden="1">
      <c r="C12" s="25"/>
      <c r="G12" s="98"/>
      <c r="H12" s="99"/>
    </row>
    <row r="13" spans="2:15" ht="6" customHeight="1">
      <c r="G13" s="100"/>
      <c r="H13" s="101"/>
    </row>
    <row r="14" spans="2:15">
      <c r="B14" s="26">
        <v>2016</v>
      </c>
      <c r="C14" s="27">
        <f>ROUND(SUMIF($K$17:$K$340,$B14,$H$17:$H$340)/COUNTIF($K$17:$K$340,$B14),2)</f>
        <v>2.3199999999999998</v>
      </c>
      <c r="D14" s="27">
        <f>ROUND(SUMIF($K$17:$K$340,$B14,$I$17:$I$340)/COUNTIF($K$17:$K$340,$B14),2)</f>
        <v>2.2999999999999998</v>
      </c>
      <c r="E14" s="27">
        <f>ROUND(SUMIF($K$17:$K$340,$B14,$J$17:$J$340)/COUNTIF($K$17:$K$340,$B14),2)</f>
        <v>2.35</v>
      </c>
      <c r="G14" s="102"/>
      <c r="H14" s="33"/>
    </row>
    <row r="15" spans="2:15" ht="13.5" thickBot="1">
      <c r="B15" s="26">
        <f t="shared" ref="B15:B40" si="0">B14+1</f>
        <v>2017</v>
      </c>
      <c r="C15" s="27">
        <f t="shared" ref="C15:C39" si="1">ROUND(SUMIF($K$17:$K$340,$B15,$H$17:$H$340)/COUNTIF($K$17:$K$340,$B15),2)</f>
        <v>2.71</v>
      </c>
      <c r="D15" s="27">
        <f t="shared" ref="D15:D40" si="2">ROUND(SUMIF($K$17:$K$340,$B15,$I$17:$I$340)/COUNTIF($K$17:$K$340,$B15),2)</f>
        <v>2.77</v>
      </c>
      <c r="E15" s="27">
        <f t="shared" ref="E15:E40" si="3">ROUND(SUMIF($K$17:$K$340,$B15,$J$17:$J$340)/COUNTIF($K$17:$K$340,$B15),2)</f>
        <v>2.76</v>
      </c>
      <c r="G15" s="30"/>
      <c r="H15" s="34" t="s">
        <v>66</v>
      </c>
      <c r="I15" s="3" t="s">
        <v>67</v>
      </c>
      <c r="J15" s="3" t="s">
        <v>68</v>
      </c>
      <c r="N15" s="3" t="s">
        <v>67</v>
      </c>
    </row>
    <row r="16" spans="2:15" ht="13.5" thickBot="1">
      <c r="B16" s="26">
        <f t="shared" si="0"/>
        <v>2018</v>
      </c>
      <c r="C16" s="27">
        <f t="shared" si="1"/>
        <v>2.21</v>
      </c>
      <c r="D16" s="27">
        <f t="shared" si="2"/>
        <v>2.09</v>
      </c>
      <c r="E16" s="27">
        <f t="shared" si="3"/>
        <v>2.21</v>
      </c>
      <c r="G16" s="30" t="s">
        <v>30</v>
      </c>
      <c r="H16" s="34" t="s">
        <v>29</v>
      </c>
      <c r="I16" s="34" t="s">
        <v>29</v>
      </c>
      <c r="J16" s="34" t="s">
        <v>29</v>
      </c>
      <c r="K16" s="103" t="s">
        <v>0</v>
      </c>
      <c r="M16" s="104" t="str">
        <f>IF(_30_Geo_West&gt;0,"IRP - Wyo NE",IF(_436_CCCT_WestMain&gt;0,"West Side","IRP - Utah Greenfield"))</f>
        <v>IRP - Utah Greenfield</v>
      </c>
      <c r="N16" s="104" t="s">
        <v>116</v>
      </c>
      <c r="O16" s="104" t="s">
        <v>68</v>
      </c>
    </row>
    <row r="17" spans="2:15" ht="13.5" thickBot="1">
      <c r="B17" s="26">
        <f t="shared" si="0"/>
        <v>2019</v>
      </c>
      <c r="C17" s="27">
        <f t="shared" si="1"/>
        <v>2.06</v>
      </c>
      <c r="D17" s="27">
        <f t="shared" si="2"/>
        <v>1.95</v>
      </c>
      <c r="E17" s="27">
        <f t="shared" si="3"/>
        <v>2.0299999999999998</v>
      </c>
      <c r="G17" s="31">
        <v>42370</v>
      </c>
      <c r="H17" s="35">
        <v>2.2763825364431489</v>
      </c>
      <c r="I17" s="35">
        <v>2.3748742653912789</v>
      </c>
      <c r="J17" s="35">
        <v>2.2757987901986261</v>
      </c>
      <c r="K17" s="105">
        <f t="shared" ref="K17:K64" si="4">YEAR(G17)</f>
        <v>2016</v>
      </c>
      <c r="M17" s="106">
        <v>47</v>
      </c>
      <c r="N17" s="106">
        <v>43</v>
      </c>
      <c r="O17" s="106">
        <v>46</v>
      </c>
    </row>
    <row r="18" spans="2:15">
      <c r="B18" s="26">
        <f t="shared" si="0"/>
        <v>2020</v>
      </c>
      <c r="C18" s="27">
        <f t="shared" si="1"/>
        <v>2.15</v>
      </c>
      <c r="D18" s="27">
        <f t="shared" si="2"/>
        <v>2.02</v>
      </c>
      <c r="E18" s="27">
        <f t="shared" si="3"/>
        <v>2.13</v>
      </c>
      <c r="G18" s="31">
        <v>42401</v>
      </c>
      <c r="H18" s="35">
        <v>1.8452064945978397</v>
      </c>
      <c r="I18" s="35">
        <v>1.7746276302006363</v>
      </c>
      <c r="J18" s="35">
        <v>1.8289735727586562</v>
      </c>
      <c r="K18" s="105">
        <f t="shared" si="4"/>
        <v>2016</v>
      </c>
    </row>
    <row r="19" spans="2:15">
      <c r="B19" s="26">
        <f t="shared" si="0"/>
        <v>2021</v>
      </c>
      <c r="C19" s="27">
        <f t="shared" si="1"/>
        <v>2.2400000000000002</v>
      </c>
      <c r="D19" s="27">
        <f t="shared" si="2"/>
        <v>2.15</v>
      </c>
      <c r="E19" s="27">
        <f t="shared" si="3"/>
        <v>2.23</v>
      </c>
      <c r="G19" s="31">
        <v>42430</v>
      </c>
      <c r="H19" s="35">
        <v>1.5253593249607535</v>
      </c>
      <c r="I19" s="35">
        <v>1.4851256469456469</v>
      </c>
      <c r="J19" s="35">
        <v>1.5765269848510393</v>
      </c>
      <c r="K19" s="105">
        <f t="shared" si="4"/>
        <v>2016</v>
      </c>
    </row>
    <row r="20" spans="2:15">
      <c r="B20" s="26">
        <f t="shared" si="0"/>
        <v>2022</v>
      </c>
      <c r="C20" s="27">
        <f t="shared" si="1"/>
        <v>2.33</v>
      </c>
      <c r="D20" s="27">
        <f t="shared" si="2"/>
        <v>2.23</v>
      </c>
      <c r="E20" s="27">
        <f t="shared" si="3"/>
        <v>2.34</v>
      </c>
      <c r="G20" s="31">
        <v>42461</v>
      </c>
      <c r="H20" s="35">
        <v>1.6910448299319725</v>
      </c>
      <c r="I20" s="35">
        <v>1.4973848492599942</v>
      </c>
      <c r="J20" s="35">
        <v>1.7513146360624383</v>
      </c>
      <c r="K20" s="105">
        <f t="shared" si="4"/>
        <v>2016</v>
      </c>
    </row>
    <row r="21" spans="2:15">
      <c r="B21" s="26">
        <f t="shared" si="0"/>
        <v>2023</v>
      </c>
      <c r="C21" s="27">
        <f t="shared" si="1"/>
        <v>2.42</v>
      </c>
      <c r="D21" s="27">
        <f t="shared" si="2"/>
        <v>2.38</v>
      </c>
      <c r="E21" s="27">
        <f t="shared" si="3"/>
        <v>2.42</v>
      </c>
      <c r="G21" s="31">
        <v>42491</v>
      </c>
      <c r="H21" s="35">
        <v>1.7310108163265305</v>
      </c>
      <c r="I21" s="35">
        <v>1.5718715629148743</v>
      </c>
      <c r="J21" s="35">
        <v>1.8004724578470166</v>
      </c>
      <c r="K21" s="105">
        <f t="shared" si="4"/>
        <v>2016</v>
      </c>
    </row>
    <row r="22" spans="2:15">
      <c r="B22" s="26">
        <f t="shared" si="0"/>
        <v>2024</v>
      </c>
      <c r="C22" s="27">
        <f t="shared" si="1"/>
        <v>2.88</v>
      </c>
      <c r="D22" s="27">
        <f t="shared" si="2"/>
        <v>2.86</v>
      </c>
      <c r="E22" s="27">
        <f t="shared" si="3"/>
        <v>2.91</v>
      </c>
      <c r="G22" s="31">
        <v>42522</v>
      </c>
      <c r="H22" s="35">
        <v>2.3388150491307629</v>
      </c>
      <c r="I22" s="35">
        <v>2.1751230113991165</v>
      </c>
      <c r="J22" s="35">
        <v>2.3647654677733372</v>
      </c>
      <c r="K22" s="105">
        <f t="shared" si="4"/>
        <v>2016</v>
      </c>
    </row>
    <row r="23" spans="2:15">
      <c r="B23" s="26">
        <f t="shared" si="0"/>
        <v>2025</v>
      </c>
      <c r="C23" s="27">
        <f t="shared" si="1"/>
        <v>3.56</v>
      </c>
      <c r="D23" s="27">
        <f t="shared" si="2"/>
        <v>3.54</v>
      </c>
      <c r="E23" s="27">
        <f t="shared" si="3"/>
        <v>3.59</v>
      </c>
      <c r="G23" s="31">
        <v>42552</v>
      </c>
      <c r="H23" s="35">
        <v>2.58101081632653</v>
      </c>
      <c r="I23" s="35">
        <v>2.5037871798230165</v>
      </c>
      <c r="J23" s="35">
        <v>2.6063456138089238</v>
      </c>
      <c r="K23" s="105">
        <f t="shared" si="4"/>
        <v>2016</v>
      </c>
    </row>
    <row r="24" spans="2:15">
      <c r="B24" s="26">
        <f t="shared" si="0"/>
        <v>2026</v>
      </c>
      <c r="C24" s="27">
        <f t="shared" si="1"/>
        <v>3.82</v>
      </c>
      <c r="D24" s="27">
        <f t="shared" si="2"/>
        <v>3.8</v>
      </c>
      <c r="E24" s="27">
        <f t="shared" si="3"/>
        <v>3.85</v>
      </c>
      <c r="G24" s="31">
        <v>42583</v>
      </c>
      <c r="H24" s="35">
        <v>2.6353985714285706</v>
      </c>
      <c r="I24" s="35">
        <v>2.6477537958754924</v>
      </c>
      <c r="J24" s="35">
        <v>2.6355990076984344</v>
      </c>
      <c r="K24" s="105">
        <f t="shared" si="4"/>
        <v>2016</v>
      </c>
    </row>
    <row r="25" spans="2:15">
      <c r="B25" s="26">
        <f t="shared" si="0"/>
        <v>2027</v>
      </c>
      <c r="C25" s="27">
        <f t="shared" si="1"/>
        <v>3.94</v>
      </c>
      <c r="D25" s="27">
        <f t="shared" si="2"/>
        <v>3.93</v>
      </c>
      <c r="E25" s="27">
        <f t="shared" si="3"/>
        <v>3.97</v>
      </c>
      <c r="G25" s="31">
        <v>42614</v>
      </c>
      <c r="H25" s="35">
        <v>2.7123373469387757</v>
      </c>
      <c r="I25" s="35">
        <v>2.7714741535603351</v>
      </c>
      <c r="J25" s="35">
        <v>2.7681537930798932</v>
      </c>
      <c r="K25" s="105">
        <f t="shared" si="4"/>
        <v>2016</v>
      </c>
    </row>
    <row r="26" spans="2:15">
      <c r="B26" s="26">
        <f t="shared" si="0"/>
        <v>2028</v>
      </c>
      <c r="C26" s="27">
        <f t="shared" si="1"/>
        <v>4.1500000000000004</v>
      </c>
      <c r="D26" s="27">
        <f t="shared" si="2"/>
        <v>4.1900000000000004</v>
      </c>
      <c r="E26" s="27">
        <f t="shared" si="3"/>
        <v>4.18</v>
      </c>
      <c r="G26" s="31">
        <v>42644</v>
      </c>
      <c r="H26" s="35">
        <v>2.6862698430141281</v>
      </c>
      <c r="I26" s="35">
        <v>2.6942040298820258</v>
      </c>
      <c r="J26" s="35">
        <v>2.7499682086675996</v>
      </c>
      <c r="K26" s="105">
        <f t="shared" si="4"/>
        <v>2016</v>
      </c>
    </row>
    <row r="27" spans="2:15">
      <c r="B27" s="26">
        <f t="shared" si="0"/>
        <v>2029</v>
      </c>
      <c r="C27" s="27">
        <f t="shared" si="1"/>
        <v>4.53</v>
      </c>
      <c r="D27" s="27">
        <f t="shared" si="2"/>
        <v>4.6399999999999997</v>
      </c>
      <c r="E27" s="27">
        <f t="shared" si="3"/>
        <v>4.5599999999999996</v>
      </c>
      <c r="G27" s="31">
        <v>42675</v>
      </c>
      <c r="H27" s="35">
        <v>2.269616258503401</v>
      </c>
      <c r="I27" s="35">
        <v>2.2676824839611038</v>
      </c>
      <c r="J27" s="35">
        <v>2.3066994090924613</v>
      </c>
      <c r="K27" s="105">
        <f t="shared" si="4"/>
        <v>2016</v>
      </c>
    </row>
    <row r="28" spans="2:15">
      <c r="B28" s="26">
        <f t="shared" si="0"/>
        <v>2030</v>
      </c>
      <c r="C28" s="27">
        <f t="shared" si="1"/>
        <v>4.9800000000000004</v>
      </c>
      <c r="D28" s="27">
        <f t="shared" si="2"/>
        <v>5.0999999999999996</v>
      </c>
      <c r="E28" s="27">
        <f t="shared" si="3"/>
        <v>5.0199999999999996</v>
      </c>
      <c r="G28" s="31">
        <v>42705</v>
      </c>
      <c r="H28" s="35">
        <v>3.5123636800526663</v>
      </c>
      <c r="I28" s="35">
        <v>3.8167860057158185</v>
      </c>
      <c r="J28" s="35">
        <v>3.5518748027461844</v>
      </c>
      <c r="K28" s="105">
        <f t="shared" si="4"/>
        <v>2016</v>
      </c>
    </row>
    <row r="29" spans="2:15">
      <c r="B29" s="26">
        <f t="shared" si="0"/>
        <v>2031</v>
      </c>
      <c r="C29" s="27">
        <f t="shared" si="1"/>
        <v>5.01</v>
      </c>
      <c r="D29" s="27">
        <f t="shared" si="2"/>
        <v>5.09</v>
      </c>
      <c r="E29" s="27">
        <f t="shared" si="3"/>
        <v>5.05</v>
      </c>
      <c r="G29" s="31">
        <v>42736</v>
      </c>
      <c r="H29" s="35">
        <v>3.2524393877551017</v>
      </c>
      <c r="I29" s="35">
        <v>3.5318468800105713</v>
      </c>
      <c r="J29" s="35">
        <v>3.2801653137385181</v>
      </c>
      <c r="K29" s="105">
        <f t="shared" si="4"/>
        <v>2017</v>
      </c>
    </row>
    <row r="30" spans="2:15">
      <c r="B30" s="26">
        <f t="shared" si="0"/>
        <v>2032</v>
      </c>
      <c r="C30" s="27">
        <f t="shared" si="1"/>
        <v>5.39</v>
      </c>
      <c r="D30" s="27">
        <f t="shared" si="2"/>
        <v>5.48</v>
      </c>
      <c r="E30" s="27">
        <f t="shared" si="3"/>
        <v>5.43</v>
      </c>
      <c r="G30" s="31">
        <v>42767</v>
      </c>
      <c r="H30" s="35">
        <v>2.6306099416909614</v>
      </c>
      <c r="I30" s="35">
        <v>2.6903633755419278</v>
      </c>
      <c r="J30" s="35">
        <v>2.6686241769502144</v>
      </c>
      <c r="K30" s="105">
        <f t="shared" si="4"/>
        <v>2017</v>
      </c>
    </row>
    <row r="31" spans="2:15">
      <c r="B31" s="26">
        <f t="shared" si="0"/>
        <v>2033</v>
      </c>
      <c r="C31" s="27">
        <f t="shared" si="1"/>
        <v>5.67</v>
      </c>
      <c r="D31" s="27">
        <f t="shared" si="2"/>
        <v>5.78</v>
      </c>
      <c r="E31" s="27">
        <f t="shared" si="3"/>
        <v>5.71</v>
      </c>
      <c r="G31" s="31">
        <v>42795</v>
      </c>
      <c r="H31" s="35">
        <v>2.5701319486504275</v>
      </c>
      <c r="I31" s="35">
        <v>2.5432095807524639</v>
      </c>
      <c r="J31" s="35">
        <v>2.6203938538123621</v>
      </c>
      <c r="K31" s="105">
        <f t="shared" si="4"/>
        <v>2017</v>
      </c>
    </row>
    <row r="32" spans="2:15">
      <c r="B32" s="26">
        <f t="shared" si="0"/>
        <v>2034</v>
      </c>
      <c r="C32" s="27">
        <f t="shared" si="1"/>
        <v>5.61</v>
      </c>
      <c r="D32" s="27">
        <f t="shared" si="2"/>
        <v>5.67</v>
      </c>
      <c r="E32" s="27">
        <f t="shared" si="3"/>
        <v>5.65</v>
      </c>
      <c r="G32" s="31">
        <v>42826</v>
      </c>
      <c r="H32" s="35">
        <v>2.7337319047619042</v>
      </c>
      <c r="I32" s="35">
        <v>2.7294485434555877</v>
      </c>
      <c r="J32" s="35">
        <v>2.8173391604331051</v>
      </c>
      <c r="K32" s="105">
        <f t="shared" si="4"/>
        <v>2017</v>
      </c>
    </row>
    <row r="33" spans="2:11">
      <c r="B33" s="26">
        <f t="shared" si="0"/>
        <v>2035</v>
      </c>
      <c r="C33" s="27">
        <f t="shared" si="1"/>
        <v>5.8</v>
      </c>
      <c r="D33" s="27">
        <f t="shared" si="2"/>
        <v>5.82</v>
      </c>
      <c r="E33" s="27">
        <f t="shared" si="3"/>
        <v>5.84</v>
      </c>
      <c r="G33" s="31">
        <v>42856</v>
      </c>
      <c r="H33" s="35">
        <v>2.793469670836076</v>
      </c>
      <c r="I33" s="35">
        <v>2.7211925722904748</v>
      </c>
      <c r="J33" s="35">
        <v>2.8496280759861037</v>
      </c>
      <c r="K33" s="105">
        <f t="shared" si="4"/>
        <v>2017</v>
      </c>
    </row>
    <row r="34" spans="2:11">
      <c r="B34" s="26">
        <f t="shared" si="0"/>
        <v>2036</v>
      </c>
      <c r="C34" s="27">
        <f t="shared" si="1"/>
        <v>5.75</v>
      </c>
      <c r="D34" s="27">
        <f t="shared" si="2"/>
        <v>5.77</v>
      </c>
      <c r="E34" s="27">
        <f t="shared" si="3"/>
        <v>5.79</v>
      </c>
      <c r="G34" s="31">
        <v>42887</v>
      </c>
      <c r="H34" s="35">
        <v>2.8754985714285715</v>
      </c>
      <c r="I34" s="35">
        <v>2.8528564316455696</v>
      </c>
      <c r="J34" s="35">
        <v>2.9027304231990985</v>
      </c>
      <c r="K34" s="105">
        <f t="shared" si="4"/>
        <v>2017</v>
      </c>
    </row>
    <row r="35" spans="2:11">
      <c r="B35" s="26">
        <f t="shared" si="0"/>
        <v>2037</v>
      </c>
      <c r="C35" s="27">
        <f t="shared" si="1"/>
        <v>6.09</v>
      </c>
      <c r="D35" s="27">
        <f t="shared" si="2"/>
        <v>6.15</v>
      </c>
      <c r="E35" s="27">
        <f t="shared" si="3"/>
        <v>6.13</v>
      </c>
      <c r="G35" s="31">
        <v>42917</v>
      </c>
      <c r="H35" s="35">
        <v>2.6189359863945567</v>
      </c>
      <c r="I35" s="35">
        <v>2.4945553517572598</v>
      </c>
      <c r="J35" s="35">
        <v>2.6888170462996945</v>
      </c>
      <c r="K35" s="105">
        <f t="shared" si="4"/>
        <v>2017</v>
      </c>
    </row>
    <row r="36" spans="2:11">
      <c r="B36" s="26">
        <f t="shared" si="0"/>
        <v>2038</v>
      </c>
      <c r="C36" s="27">
        <f t="shared" si="1"/>
        <v>6.5</v>
      </c>
      <c r="D36" s="27">
        <f t="shared" si="2"/>
        <v>6.59</v>
      </c>
      <c r="E36" s="27">
        <f t="shared" si="3"/>
        <v>6.54</v>
      </c>
      <c r="G36" s="31">
        <v>42948</v>
      </c>
      <c r="H36" s="35">
        <v>2.6204058600583098</v>
      </c>
      <c r="I36" s="35">
        <v>2.6662174520070065</v>
      </c>
      <c r="J36" s="35">
        <v>2.6400613898171748</v>
      </c>
      <c r="K36" s="105">
        <f t="shared" si="4"/>
        <v>2017</v>
      </c>
    </row>
    <row r="37" spans="2:11">
      <c r="B37" s="26">
        <f t="shared" si="0"/>
        <v>2039</v>
      </c>
      <c r="C37" s="27">
        <f t="shared" si="1"/>
        <v>6.74</v>
      </c>
      <c r="D37" s="27">
        <f t="shared" si="2"/>
        <v>6.86</v>
      </c>
      <c r="E37" s="27">
        <f t="shared" si="3"/>
        <v>6.78</v>
      </c>
      <c r="G37" s="31">
        <v>42979</v>
      </c>
      <c r="H37" s="35">
        <v>2.6225484658691061</v>
      </c>
      <c r="I37" s="35">
        <v>2.6887120624951599</v>
      </c>
      <c r="J37" s="35">
        <v>2.6856658332479428</v>
      </c>
      <c r="K37" s="105">
        <f t="shared" si="4"/>
        <v>2017</v>
      </c>
    </row>
    <row r="38" spans="2:11">
      <c r="B38" s="26">
        <f t="shared" si="0"/>
        <v>2040</v>
      </c>
      <c r="C38" s="27">
        <f t="shared" si="1"/>
        <v>7.13</v>
      </c>
      <c r="D38" s="27">
        <f t="shared" si="2"/>
        <v>7.27</v>
      </c>
      <c r="E38" s="27">
        <f t="shared" si="3"/>
        <v>7.17</v>
      </c>
      <c r="G38" s="31">
        <v>43009</v>
      </c>
      <c r="H38" s="35">
        <v>2.5740380272108854</v>
      </c>
      <c r="I38" s="35">
        <v>2.6534093301860455</v>
      </c>
      <c r="J38" s="35">
        <v>2.6111385427512732</v>
      </c>
      <c r="K38" s="105">
        <f t="shared" si="4"/>
        <v>2017</v>
      </c>
    </row>
    <row r="39" spans="2:11">
      <c r="B39" s="26">
        <f t="shared" si="0"/>
        <v>2041</v>
      </c>
      <c r="C39" s="27">
        <f t="shared" si="1"/>
        <v>7.28</v>
      </c>
      <c r="D39" s="27">
        <f t="shared" si="2"/>
        <v>7.42</v>
      </c>
      <c r="E39" s="27">
        <f t="shared" si="3"/>
        <v>7.32</v>
      </c>
      <c r="G39" s="31">
        <v>43040</v>
      </c>
      <c r="H39" s="35">
        <v>2.7398543537414972</v>
      </c>
      <c r="I39" s="35">
        <v>2.7910689165539582</v>
      </c>
      <c r="J39" s="35">
        <v>2.7824995252245799</v>
      </c>
      <c r="K39" s="105">
        <f t="shared" si="4"/>
        <v>2017</v>
      </c>
    </row>
    <row r="40" spans="2:11">
      <c r="B40" s="26">
        <f t="shared" si="0"/>
        <v>2042</v>
      </c>
      <c r="C40" s="27">
        <f>ROUND(SUMIF($K$17:$K$340,$B40,$H$17:$H$340)/COUNTIF($K$17:$K$340,$B40),2)</f>
        <v>4.8600000000000003</v>
      </c>
      <c r="D40" s="27">
        <f t="shared" si="2"/>
        <v>4.9400000000000004</v>
      </c>
      <c r="E40" s="27">
        <f t="shared" si="3"/>
        <v>4.9000000000000004</v>
      </c>
      <c r="G40" s="31">
        <v>43070</v>
      </c>
      <c r="H40" s="35">
        <v>2.5383676300197497</v>
      </c>
      <c r="I40" s="35">
        <v>2.822493172147158</v>
      </c>
      <c r="J40" s="35">
        <v>2.5594079648562609</v>
      </c>
      <c r="K40" s="105">
        <f t="shared" si="4"/>
        <v>2017</v>
      </c>
    </row>
    <row r="41" spans="2:11">
      <c r="B41" s="26"/>
      <c r="C41" s="27"/>
      <c r="G41" s="31">
        <v>43101</v>
      </c>
      <c r="H41" s="35">
        <v>2.9554183212639882</v>
      </c>
      <c r="I41" s="35">
        <v>2.8239902253470102</v>
      </c>
      <c r="J41" s="35">
        <v>3.1439800224110743</v>
      </c>
      <c r="K41" s="105">
        <f t="shared" si="4"/>
        <v>2018</v>
      </c>
    </row>
    <row r="42" spans="2:11">
      <c r="B42" s="26"/>
      <c r="C42" s="27"/>
      <c r="G42" s="31">
        <v>43132</v>
      </c>
      <c r="H42" s="35">
        <v>2.2568854518950432</v>
      </c>
      <c r="I42" s="35">
        <v>2.2686339840438139</v>
      </c>
      <c r="J42" s="35">
        <v>2.2929636145389605</v>
      </c>
      <c r="K42" s="105">
        <f t="shared" si="4"/>
        <v>2018</v>
      </c>
    </row>
    <row r="43" spans="2:11">
      <c r="G43" s="31">
        <v>43160</v>
      </c>
      <c r="H43" s="35">
        <v>2.1272418894009211</v>
      </c>
      <c r="I43" s="35">
        <v>2.1973902915865509</v>
      </c>
      <c r="J43" s="35">
        <v>2.2034090358279701</v>
      </c>
      <c r="K43" s="105">
        <f t="shared" si="4"/>
        <v>2018</v>
      </c>
    </row>
    <row r="44" spans="2:11">
      <c r="B44" s="107" t="str">
        <f>"Official Forward Price Curve Forecast dated   "&amp;TEXT(G5,"MMM dd, YYYY")</f>
        <v>Official Forward Price Curve Forecast dated   Mar 30, 2018</v>
      </c>
      <c r="G44" s="31">
        <v>43191</v>
      </c>
      <c r="H44" s="35">
        <v>1.9121332653061227</v>
      </c>
      <c r="I44" s="35">
        <v>1.8212140903125191</v>
      </c>
      <c r="J44" s="35">
        <v>1.8867451788093046</v>
      </c>
      <c r="K44" s="105">
        <f t="shared" si="4"/>
        <v>2018</v>
      </c>
    </row>
    <row r="45" spans="2:11">
      <c r="G45" s="31">
        <v>43221</v>
      </c>
      <c r="H45" s="35">
        <v>1.9662148979591838</v>
      </c>
      <c r="I45" s="35">
        <v>1.7263341852907605</v>
      </c>
      <c r="J45" s="35">
        <v>1.9564244492263554</v>
      </c>
      <c r="K45" s="105">
        <f t="shared" si="4"/>
        <v>2018</v>
      </c>
    </row>
    <row r="46" spans="2:11">
      <c r="G46" s="31">
        <v>43252</v>
      </c>
      <c r="H46" s="35">
        <v>2.0631536734693876</v>
      </c>
      <c r="I46" s="35">
        <v>1.7546950264657426</v>
      </c>
      <c r="J46" s="35">
        <v>2.053770488779588</v>
      </c>
      <c r="K46" s="105">
        <f t="shared" si="4"/>
        <v>2018</v>
      </c>
    </row>
    <row r="47" spans="2:11">
      <c r="G47" s="31">
        <v>43282</v>
      </c>
      <c r="H47" s="35">
        <v>2.1437659183673468</v>
      </c>
      <c r="I47" s="35">
        <v>1.8580831838399963</v>
      </c>
      <c r="J47" s="35">
        <v>2.1219127164668512</v>
      </c>
      <c r="K47" s="105">
        <f t="shared" si="4"/>
        <v>2018</v>
      </c>
    </row>
    <row r="48" spans="2:11">
      <c r="G48" s="31">
        <v>43313</v>
      </c>
      <c r="H48" s="35">
        <v>2.1973373469387756</v>
      </c>
      <c r="I48" s="35">
        <v>1.9560569988081169</v>
      </c>
      <c r="J48" s="35">
        <v>2.1731474741264472</v>
      </c>
      <c r="K48" s="105">
        <f t="shared" si="4"/>
        <v>2018</v>
      </c>
    </row>
    <row r="49" spans="7:13">
      <c r="G49" s="31">
        <v>43344</v>
      </c>
      <c r="H49" s="35">
        <v>2.152439387755102</v>
      </c>
      <c r="I49" s="35">
        <v>1.91325791121678</v>
      </c>
      <c r="J49" s="35">
        <v>2.1306226252689822</v>
      </c>
      <c r="K49" s="105">
        <f t="shared" si="4"/>
        <v>2018</v>
      </c>
      <c r="L49" s="3"/>
      <c r="M49" s="3"/>
    </row>
    <row r="50" spans="7:13">
      <c r="G50" s="31">
        <v>43374</v>
      </c>
      <c r="H50" s="35">
        <v>2.07897</v>
      </c>
      <c r="I50" s="35">
        <v>1.9434235331938066</v>
      </c>
      <c r="J50" s="35">
        <v>2.054282836356184</v>
      </c>
      <c r="K50" s="105">
        <f t="shared" si="4"/>
        <v>2018</v>
      </c>
      <c r="L50" s="3"/>
      <c r="M50" s="3"/>
    </row>
    <row r="51" spans="7:13">
      <c r="G51" s="31">
        <v>43405</v>
      </c>
      <c r="H51" s="35">
        <v>2.1356026530612242</v>
      </c>
      <c r="I51" s="35">
        <v>2.2056324011479607</v>
      </c>
      <c r="J51" s="35">
        <v>2.0855360385285375</v>
      </c>
      <c r="K51" s="105">
        <f t="shared" si="4"/>
        <v>2018</v>
      </c>
      <c r="L51" s="3"/>
      <c r="M51" s="3"/>
    </row>
    <row r="52" spans="7:13">
      <c r="G52" s="31">
        <v>43435</v>
      </c>
      <c r="H52" s="35">
        <v>2.5034597959183671</v>
      </c>
      <c r="I52" s="35">
        <v>2.6360468398526464</v>
      </c>
      <c r="J52" s="35">
        <v>2.4523769033712468</v>
      </c>
      <c r="K52" s="105">
        <f t="shared" si="4"/>
        <v>2018</v>
      </c>
      <c r="L52" s="3"/>
      <c r="M52" s="3"/>
    </row>
    <row r="53" spans="7:13">
      <c r="G53" s="31">
        <v>43466</v>
      </c>
      <c r="H53" s="35">
        <v>2.5907046938775511</v>
      </c>
      <c r="I53" s="35">
        <v>2.530235119687076</v>
      </c>
      <c r="J53" s="35">
        <v>2.5681674556819347</v>
      </c>
      <c r="K53" s="105">
        <f t="shared" si="4"/>
        <v>2019</v>
      </c>
      <c r="L53" s="3"/>
      <c r="M53" s="3"/>
    </row>
    <row r="54" spans="7:13">
      <c r="G54" s="31">
        <v>43497</v>
      </c>
      <c r="H54" s="35">
        <v>2.4825414285714285</v>
      </c>
      <c r="I54" s="35">
        <v>2.3635249387439528</v>
      </c>
      <c r="J54" s="35">
        <v>2.4313706527308128</v>
      </c>
      <c r="K54" s="105">
        <f t="shared" si="4"/>
        <v>2019</v>
      </c>
      <c r="L54" s="3"/>
      <c r="M54" s="3"/>
    </row>
    <row r="55" spans="7:13">
      <c r="G55" s="31">
        <v>43525</v>
      </c>
      <c r="H55" s="35">
        <v>2.1927455102040816</v>
      </c>
      <c r="I55" s="35">
        <v>2.0809993954753572</v>
      </c>
      <c r="J55" s="35">
        <v>2.1710980838200635</v>
      </c>
      <c r="K55" s="105">
        <f t="shared" si="4"/>
        <v>2019</v>
      </c>
      <c r="L55" s="3"/>
      <c r="M55" s="3"/>
    </row>
    <row r="56" spans="7:13">
      <c r="G56" s="31">
        <v>43556</v>
      </c>
      <c r="H56" s="35">
        <v>1.782031224489796</v>
      </c>
      <c r="I56" s="35">
        <v>1.5292005565417468</v>
      </c>
      <c r="J56" s="35">
        <v>1.7484113331283946</v>
      </c>
      <c r="K56" s="105">
        <f t="shared" si="4"/>
        <v>2019</v>
      </c>
      <c r="L56" s="3"/>
      <c r="M56" s="3"/>
    </row>
    <row r="57" spans="7:13">
      <c r="G57" s="31">
        <v>43586</v>
      </c>
      <c r="H57" s="35">
        <v>1.7657046938775509</v>
      </c>
      <c r="I57" s="35">
        <v>1.578445289854671</v>
      </c>
      <c r="J57" s="35">
        <v>1.7243309970283842</v>
      </c>
      <c r="K57" s="105">
        <f t="shared" si="4"/>
        <v>2019</v>
      </c>
      <c r="L57" s="3"/>
      <c r="M57" s="3"/>
    </row>
    <row r="58" spans="7:13">
      <c r="G58" s="31">
        <v>43617</v>
      </c>
      <c r="H58" s="35">
        <v>1.7871332653061225</v>
      </c>
      <c r="I58" s="35">
        <v>1.5814360694694871</v>
      </c>
      <c r="J58" s="35">
        <v>1.7484113331283946</v>
      </c>
      <c r="K58" s="105">
        <f t="shared" si="4"/>
        <v>2019</v>
      </c>
      <c r="L58" s="3"/>
      <c r="M58" s="3"/>
    </row>
    <row r="59" spans="7:13">
      <c r="G59" s="31">
        <v>43647</v>
      </c>
      <c r="H59" s="35">
        <v>1.9442761224489797</v>
      </c>
      <c r="I59" s="35">
        <v>1.749899466048882</v>
      </c>
      <c r="J59" s="35">
        <v>1.9087761246029307</v>
      </c>
      <c r="K59" s="105">
        <f t="shared" si="4"/>
        <v>2019</v>
      </c>
      <c r="L59" s="3"/>
      <c r="M59" s="3"/>
    </row>
    <row r="60" spans="7:13">
      <c r="G60" s="31">
        <v>43678</v>
      </c>
      <c r="H60" s="35">
        <v>1.9493781632653062</v>
      </c>
      <c r="I60" s="35">
        <v>1.7467024257709747</v>
      </c>
      <c r="J60" s="35">
        <v>1.9138996003688906</v>
      </c>
      <c r="K60" s="105">
        <f t="shared" si="4"/>
        <v>2019</v>
      </c>
      <c r="L60" s="3"/>
      <c r="M60" s="3"/>
    </row>
    <row r="61" spans="7:13">
      <c r="G61" s="31">
        <v>43709</v>
      </c>
      <c r="H61" s="35">
        <v>1.8340720408163267</v>
      </c>
      <c r="I61" s="35">
        <v>1.7403599103809331</v>
      </c>
      <c r="J61" s="35">
        <v>1.8057942617071425</v>
      </c>
      <c r="K61" s="105">
        <f t="shared" si="4"/>
        <v>2019</v>
      </c>
      <c r="L61" s="3"/>
      <c r="M61" s="3"/>
    </row>
    <row r="62" spans="7:13">
      <c r="G62" s="31">
        <v>43739</v>
      </c>
      <c r="H62" s="35">
        <v>1.8361128571428573</v>
      </c>
      <c r="I62" s="35">
        <v>1.7695457942082791</v>
      </c>
      <c r="J62" s="35">
        <v>1.8155288656624655</v>
      </c>
      <c r="K62" s="105">
        <f t="shared" si="4"/>
        <v>2019</v>
      </c>
      <c r="L62" s="3"/>
      <c r="M62" s="3"/>
    </row>
    <row r="63" spans="7:13">
      <c r="G63" s="31">
        <v>43770</v>
      </c>
      <c r="H63" s="35">
        <v>2.1794802040816328</v>
      </c>
      <c r="I63" s="35">
        <v>2.2319306356920356</v>
      </c>
      <c r="J63" s="35">
        <v>2.13984488164771</v>
      </c>
      <c r="K63" s="105">
        <f t="shared" si="4"/>
        <v>2019</v>
      </c>
      <c r="L63" s="3"/>
      <c r="M63" s="3"/>
    </row>
    <row r="64" spans="7:13">
      <c r="G64" s="31">
        <v>43800</v>
      </c>
      <c r="H64" s="35">
        <v>2.3922353061224491</v>
      </c>
      <c r="I64" s="35">
        <v>2.4914581150260098</v>
      </c>
      <c r="J64" s="35">
        <v>2.3586172968541859</v>
      </c>
      <c r="K64" s="105">
        <f t="shared" si="4"/>
        <v>2019</v>
      </c>
      <c r="L64" s="3"/>
      <c r="M64" s="3"/>
    </row>
    <row r="65" spans="7:13">
      <c r="G65" s="31">
        <v>43831</v>
      </c>
      <c r="H65" s="35">
        <v>2.4896842857142856</v>
      </c>
      <c r="I65" s="35">
        <v>2.4320034788900924</v>
      </c>
      <c r="J65" s="35">
        <v>2.4897782764627525</v>
      </c>
      <c r="K65" s="105">
        <f t="shared" ref="K65:K112" si="5">YEAR(G65)</f>
        <v>2020</v>
      </c>
      <c r="L65" s="3"/>
      <c r="M65" s="3"/>
    </row>
    <row r="66" spans="7:13">
      <c r="G66" s="31">
        <v>43862</v>
      </c>
      <c r="H66" s="35">
        <v>2.4519291836734691</v>
      </c>
      <c r="I66" s="35">
        <v>2.3848213522080766</v>
      </c>
      <c r="J66" s="35">
        <v>2.4800436725074291</v>
      </c>
      <c r="K66" s="105">
        <f t="shared" si="5"/>
        <v>2020</v>
      </c>
      <c r="L66" s="3"/>
      <c r="M66" s="3"/>
    </row>
    <row r="67" spans="7:13">
      <c r="G67" s="31">
        <v>43891</v>
      </c>
      <c r="H67" s="35">
        <v>2.3279495918367346</v>
      </c>
      <c r="I67" s="35">
        <v>2.3039671722764905</v>
      </c>
      <c r="J67" s="35">
        <v>2.286376288554155</v>
      </c>
      <c r="K67" s="105">
        <f t="shared" si="5"/>
        <v>2020</v>
      </c>
      <c r="L67" s="3"/>
      <c r="M67" s="3"/>
    </row>
    <row r="68" spans="7:13">
      <c r="G68" s="31">
        <v>43922</v>
      </c>
      <c r="H68" s="35">
        <v>1.9646842857142859</v>
      </c>
      <c r="I68" s="35">
        <v>1.6551742565244409</v>
      </c>
      <c r="J68" s="35">
        <v>1.8754735321241933</v>
      </c>
      <c r="K68" s="105">
        <f t="shared" si="5"/>
        <v>2020</v>
      </c>
      <c r="L68" s="3"/>
      <c r="M68" s="3"/>
    </row>
    <row r="69" spans="7:13">
      <c r="G69" s="31">
        <v>43952</v>
      </c>
      <c r="H69" s="35">
        <v>1.8820312244897961</v>
      </c>
      <c r="I69" s="35">
        <v>1.6392921854664508</v>
      </c>
      <c r="J69" s="35">
        <v>1.8616401475561024</v>
      </c>
      <c r="K69" s="105">
        <f t="shared" si="5"/>
        <v>2020</v>
      </c>
      <c r="L69" s="3"/>
      <c r="M69" s="3"/>
    </row>
    <row r="70" spans="7:13">
      <c r="G70" s="31">
        <v>43983</v>
      </c>
      <c r="H70" s="35">
        <v>1.9055006122448979</v>
      </c>
      <c r="I70" s="35">
        <v>1.6630121617218907</v>
      </c>
      <c r="J70" s="35">
        <v>1.890331611845476</v>
      </c>
      <c r="K70" s="105">
        <f t="shared" si="5"/>
        <v>2020</v>
      </c>
      <c r="L70" s="3"/>
      <c r="M70" s="3"/>
    </row>
    <row r="71" spans="7:13">
      <c r="G71" s="31">
        <v>44013</v>
      </c>
      <c r="H71" s="35">
        <v>1.9958067346938775</v>
      </c>
      <c r="I71" s="35">
        <v>1.8019802834793042</v>
      </c>
      <c r="J71" s="35">
        <v>1.975893657137002</v>
      </c>
      <c r="K71" s="105">
        <f t="shared" si="5"/>
        <v>2020</v>
      </c>
      <c r="L71" s="3"/>
      <c r="M71" s="3"/>
    </row>
    <row r="72" spans="7:13">
      <c r="G72" s="31">
        <v>44044</v>
      </c>
      <c r="H72" s="35">
        <v>1.9988679591836735</v>
      </c>
      <c r="I72" s="35">
        <v>1.8115198391472527</v>
      </c>
      <c r="J72" s="35">
        <v>1.9789677425965777</v>
      </c>
      <c r="K72" s="105">
        <f t="shared" si="5"/>
        <v>2020</v>
      </c>
      <c r="L72" s="3"/>
      <c r="M72" s="3"/>
    </row>
    <row r="73" spans="7:13">
      <c r="G73" s="31">
        <v>44075</v>
      </c>
      <c r="H73" s="35">
        <v>1.9810108163265308</v>
      </c>
      <c r="I73" s="35">
        <v>1.8160575737352498</v>
      </c>
      <c r="J73" s="35">
        <v>1.9661590531816786</v>
      </c>
      <c r="K73" s="105">
        <f t="shared" si="5"/>
        <v>2020</v>
      </c>
      <c r="L73" s="3"/>
      <c r="M73" s="3"/>
    </row>
    <row r="74" spans="7:13">
      <c r="G74" s="31">
        <v>44105</v>
      </c>
      <c r="H74" s="35">
        <v>2.0544802040816328</v>
      </c>
      <c r="I74" s="35">
        <v>1.8799983792933914</v>
      </c>
      <c r="J74" s="35">
        <v>2.0348136284455376</v>
      </c>
      <c r="K74" s="105">
        <f t="shared" si="5"/>
        <v>2020</v>
      </c>
      <c r="L74" s="3"/>
      <c r="M74" s="3"/>
    </row>
    <row r="75" spans="7:13">
      <c r="G75" s="31">
        <v>44136</v>
      </c>
      <c r="H75" s="35">
        <v>2.2611128571428574</v>
      </c>
      <c r="I75" s="35">
        <v>2.2854037125983204</v>
      </c>
      <c r="J75" s="35">
        <v>2.2320674454349834</v>
      </c>
      <c r="K75" s="105">
        <f t="shared" si="5"/>
        <v>2020</v>
      </c>
      <c r="L75" s="3"/>
      <c r="M75" s="3"/>
    </row>
    <row r="76" spans="7:13">
      <c r="G76" s="31">
        <v>44166</v>
      </c>
      <c r="H76" s="35">
        <v>2.4743781632653059</v>
      </c>
      <c r="I76" s="35">
        <v>2.5512221421565631</v>
      </c>
      <c r="J76" s="35">
        <v>2.4513522082180552</v>
      </c>
      <c r="K76" s="105">
        <f t="shared" si="5"/>
        <v>2020</v>
      </c>
      <c r="L76" s="3"/>
      <c r="M76" s="3"/>
    </row>
    <row r="77" spans="7:13">
      <c r="G77" s="31">
        <v>44197</v>
      </c>
      <c r="H77" s="35">
        <v>2.6090720408163262</v>
      </c>
      <c r="I77" s="35">
        <v>2.5745811622515942</v>
      </c>
      <c r="J77" s="35">
        <v>2.5994206578542882</v>
      </c>
      <c r="K77" s="105">
        <f t="shared" si="5"/>
        <v>2021</v>
      </c>
      <c r="L77" s="3"/>
      <c r="M77" s="3"/>
    </row>
    <row r="78" spans="7:13">
      <c r="G78" s="31">
        <v>44228</v>
      </c>
      <c r="H78" s="35">
        <v>2.6116230612244897</v>
      </c>
      <c r="I78" s="35">
        <v>2.5036790593141385</v>
      </c>
      <c r="J78" s="35">
        <v>2.6122293472691873</v>
      </c>
      <c r="K78" s="105">
        <f t="shared" si="5"/>
        <v>2021</v>
      </c>
      <c r="L78" s="3"/>
      <c r="M78" s="3"/>
    </row>
    <row r="79" spans="7:13">
      <c r="G79" s="31">
        <v>44256</v>
      </c>
      <c r="H79" s="35">
        <v>2.5146842857142859</v>
      </c>
      <c r="I79" s="35">
        <v>2.4102429789340154</v>
      </c>
      <c r="J79" s="35">
        <v>2.5174450455989348</v>
      </c>
      <c r="K79" s="105">
        <f t="shared" si="5"/>
        <v>2021</v>
      </c>
      <c r="L79" s="3"/>
      <c r="M79" s="3"/>
    </row>
    <row r="80" spans="7:13">
      <c r="G80" s="31">
        <v>44287</v>
      </c>
      <c r="H80" s="35">
        <v>2.027439387755102</v>
      </c>
      <c r="I80" s="35">
        <v>1.7707833581868233</v>
      </c>
      <c r="J80" s="35">
        <v>2.0204678963008504</v>
      </c>
      <c r="K80" s="105">
        <f t="shared" si="5"/>
        <v>2021</v>
      </c>
      <c r="L80" s="3"/>
      <c r="M80" s="3"/>
    </row>
    <row r="81" spans="7:13">
      <c r="G81" s="31">
        <v>44317</v>
      </c>
      <c r="H81" s="35">
        <v>1.9310108163265307</v>
      </c>
      <c r="I81" s="35">
        <v>1.7442272978138855</v>
      </c>
      <c r="J81" s="35">
        <v>1.9236342043242138</v>
      </c>
      <c r="K81" s="105">
        <f t="shared" si="5"/>
        <v>2021</v>
      </c>
      <c r="L81" s="3"/>
      <c r="M81" s="3"/>
    </row>
    <row r="82" spans="7:13">
      <c r="G82" s="31">
        <v>44348</v>
      </c>
      <c r="H82" s="35">
        <v>1.9692761224489796</v>
      </c>
      <c r="I82" s="35">
        <v>1.7758367444325476</v>
      </c>
      <c r="J82" s="35">
        <v>1.9620602725689109</v>
      </c>
      <c r="K82" s="105">
        <f t="shared" si="5"/>
        <v>2021</v>
      </c>
      <c r="L82" s="3"/>
      <c r="M82" s="3"/>
    </row>
    <row r="83" spans="7:13">
      <c r="G83" s="31">
        <v>44378</v>
      </c>
      <c r="H83" s="35">
        <v>2.0401944897959181</v>
      </c>
      <c r="I83" s="35">
        <v>1.8919614977526571</v>
      </c>
      <c r="J83" s="35">
        <v>2.0332765857157495</v>
      </c>
      <c r="K83" s="105">
        <f t="shared" si="5"/>
        <v>2021</v>
      </c>
      <c r="L83" s="3"/>
      <c r="M83" s="3"/>
    </row>
    <row r="84" spans="7:13">
      <c r="G84" s="31">
        <v>44409</v>
      </c>
      <c r="H84" s="35">
        <v>2.0503985714285715</v>
      </c>
      <c r="I84" s="35">
        <v>1.9093905237838278</v>
      </c>
      <c r="J84" s="35">
        <v>2.043523537247669</v>
      </c>
      <c r="K84" s="105">
        <f t="shared" si="5"/>
        <v>2021</v>
      </c>
      <c r="L84" s="3"/>
      <c r="M84" s="3"/>
    </row>
    <row r="85" spans="7:13">
      <c r="G85" s="31">
        <v>44440</v>
      </c>
      <c r="H85" s="35">
        <v>2.0600924489795918</v>
      </c>
      <c r="I85" s="35">
        <v>1.9314088495687687</v>
      </c>
      <c r="J85" s="35">
        <v>2.053258141202992</v>
      </c>
      <c r="K85" s="105">
        <f t="shared" si="5"/>
        <v>2021</v>
      </c>
      <c r="L85" s="3"/>
      <c r="M85" s="3"/>
    </row>
    <row r="86" spans="7:13">
      <c r="G86" s="31">
        <v>44470</v>
      </c>
      <c r="H86" s="35">
        <v>2.1003985714285713</v>
      </c>
      <c r="I86" s="35">
        <v>2.1307082152802352</v>
      </c>
      <c r="J86" s="35">
        <v>2.0937335997540729</v>
      </c>
      <c r="K86" s="105">
        <f t="shared" si="5"/>
        <v>2021</v>
      </c>
      <c r="L86" s="3"/>
      <c r="M86" s="3"/>
    </row>
    <row r="87" spans="7:13">
      <c r="G87" s="31">
        <v>44501</v>
      </c>
      <c r="H87" s="35">
        <v>2.3815210204081634</v>
      </c>
      <c r="I87" s="35">
        <v>2.4973365439240967</v>
      </c>
      <c r="J87" s="35">
        <v>2.3709136386924889</v>
      </c>
      <c r="K87" s="105">
        <f t="shared" si="5"/>
        <v>2021</v>
      </c>
      <c r="L87" s="3"/>
      <c r="M87" s="3"/>
    </row>
    <row r="88" spans="7:13">
      <c r="G88" s="31">
        <v>44531</v>
      </c>
      <c r="H88" s="35">
        <v>2.584582244897959</v>
      </c>
      <c r="I88" s="35">
        <v>2.6735862805351687</v>
      </c>
      <c r="J88" s="35">
        <v>2.5799514499436418</v>
      </c>
      <c r="K88" s="105">
        <f t="shared" si="5"/>
        <v>2021</v>
      </c>
      <c r="L88" s="3"/>
      <c r="M88" s="3"/>
    </row>
    <row r="89" spans="7:13">
      <c r="G89" s="31">
        <v>44562</v>
      </c>
      <c r="H89" s="35">
        <v>2.7009087755102037</v>
      </c>
      <c r="I89" s="35">
        <v>2.6351702320345112</v>
      </c>
      <c r="J89" s="35">
        <v>2.6942049595245416</v>
      </c>
      <c r="K89" s="105">
        <f t="shared" si="5"/>
        <v>2022</v>
      </c>
      <c r="L89" s="3"/>
      <c r="M89" s="3"/>
    </row>
    <row r="90" spans="7:13">
      <c r="G90" s="31">
        <v>44593</v>
      </c>
      <c r="H90" s="35">
        <v>2.6856026530612245</v>
      </c>
      <c r="I90" s="35">
        <v>2.5700434276635971</v>
      </c>
      <c r="J90" s="35">
        <v>2.6942049595245416</v>
      </c>
      <c r="K90" s="105">
        <f t="shared" si="5"/>
        <v>2022</v>
      </c>
      <c r="L90" s="3"/>
      <c r="M90" s="3"/>
    </row>
    <row r="91" spans="7:13">
      <c r="G91" s="31">
        <v>44621</v>
      </c>
      <c r="H91" s="35">
        <v>2.6320312244897957</v>
      </c>
      <c r="I91" s="35">
        <v>2.48630159844874</v>
      </c>
      <c r="J91" s="35">
        <v>2.6378467260989855</v>
      </c>
      <c r="K91" s="105">
        <f t="shared" si="5"/>
        <v>2022</v>
      </c>
      <c r="L91" s="3"/>
      <c r="M91" s="3"/>
    </row>
    <row r="92" spans="7:13">
      <c r="G92" s="31">
        <v>44652</v>
      </c>
      <c r="H92" s="35">
        <v>2.1243781632653058</v>
      </c>
      <c r="I92" s="35">
        <v>1.8681383911656719</v>
      </c>
      <c r="J92" s="35">
        <v>2.1280608873860025</v>
      </c>
      <c r="K92" s="105">
        <f t="shared" si="5"/>
        <v>2022</v>
      </c>
      <c r="L92" s="3"/>
      <c r="M92" s="3"/>
    </row>
    <row r="93" spans="7:13">
      <c r="G93" s="31">
        <v>44682</v>
      </c>
      <c r="H93" s="35">
        <v>2.033051632653061</v>
      </c>
      <c r="I93" s="35">
        <v>1.8499358876479104</v>
      </c>
      <c r="J93" s="35">
        <v>2.044035884824265</v>
      </c>
      <c r="K93" s="105">
        <f t="shared" si="5"/>
        <v>2022</v>
      </c>
      <c r="L93" s="3"/>
      <c r="M93" s="3"/>
    </row>
    <row r="94" spans="7:13">
      <c r="G94" s="31">
        <v>44713</v>
      </c>
      <c r="H94" s="35">
        <v>2.0611128571428572</v>
      </c>
      <c r="I94" s="35">
        <v>1.8718510831013058</v>
      </c>
      <c r="J94" s="35">
        <v>2.0645297878881035</v>
      </c>
      <c r="K94" s="105">
        <f t="shared" si="5"/>
        <v>2022</v>
      </c>
      <c r="L94" s="3"/>
      <c r="M94" s="3"/>
    </row>
    <row r="95" spans="7:13">
      <c r="G95" s="31">
        <v>44743</v>
      </c>
      <c r="H95" s="35">
        <v>2.1269291836734689</v>
      </c>
      <c r="I95" s="35">
        <v>1.9950918292980468</v>
      </c>
      <c r="J95" s="35">
        <v>2.138307838917922</v>
      </c>
      <c r="K95" s="105">
        <f t="shared" si="5"/>
        <v>2022</v>
      </c>
      <c r="L95" s="3"/>
      <c r="M95" s="3"/>
    </row>
    <row r="96" spans="7:13">
      <c r="G96" s="31">
        <v>44774</v>
      </c>
      <c r="H96" s="35">
        <v>2.1452965306122449</v>
      </c>
      <c r="I96" s="35">
        <v>2.0188118055534869</v>
      </c>
      <c r="J96" s="35">
        <v>2.1567523516753764</v>
      </c>
      <c r="K96" s="105">
        <f t="shared" si="5"/>
        <v>2022</v>
      </c>
      <c r="L96" s="3"/>
      <c r="M96" s="3"/>
    </row>
    <row r="97" spans="7:13">
      <c r="G97" s="31">
        <v>44805</v>
      </c>
      <c r="H97" s="35">
        <v>2.148867959183673</v>
      </c>
      <c r="I97" s="35">
        <v>2.0359830057557939</v>
      </c>
      <c r="J97" s="35">
        <v>2.1526535710626087</v>
      </c>
      <c r="K97" s="105">
        <f t="shared" si="5"/>
        <v>2022</v>
      </c>
      <c r="L97" s="3"/>
      <c r="M97" s="3"/>
    </row>
    <row r="98" spans="7:13">
      <c r="G98" s="31">
        <v>44835</v>
      </c>
      <c r="H98" s="35">
        <v>2.199378163265306</v>
      </c>
      <c r="I98" s="35">
        <v>2.2327041131786256</v>
      </c>
      <c r="J98" s="35">
        <v>2.2110611947945484</v>
      </c>
      <c r="K98" s="105">
        <f t="shared" si="5"/>
        <v>2022</v>
      </c>
      <c r="L98" s="3"/>
      <c r="M98" s="3"/>
    </row>
    <row r="99" spans="7:13">
      <c r="G99" s="31">
        <v>44866</v>
      </c>
      <c r="H99" s="35">
        <v>2.4799904081632649</v>
      </c>
      <c r="I99" s="35">
        <v>2.4924378531756908</v>
      </c>
      <c r="J99" s="35">
        <v>2.4595497694435906</v>
      </c>
      <c r="K99" s="105">
        <f t="shared" si="5"/>
        <v>2022</v>
      </c>
      <c r="L99" s="3"/>
      <c r="M99" s="3"/>
    </row>
    <row r="100" spans="7:13">
      <c r="G100" s="31">
        <v>44896</v>
      </c>
      <c r="H100" s="35">
        <v>2.6636638775510204</v>
      </c>
      <c r="I100" s="35">
        <v>2.7219028408641837</v>
      </c>
      <c r="J100" s="35">
        <v>2.649118372784097</v>
      </c>
      <c r="K100" s="105">
        <f t="shared" si="5"/>
        <v>2022</v>
      </c>
      <c r="L100" s="3"/>
      <c r="M100" s="3"/>
    </row>
    <row r="101" spans="7:13">
      <c r="G101" s="31">
        <v>44927</v>
      </c>
      <c r="H101" s="35">
        <v>2.7697863265306122</v>
      </c>
      <c r="I101" s="35">
        <v>2.7492323787237125</v>
      </c>
      <c r="J101" s="35">
        <v>2.7531249308330774</v>
      </c>
      <c r="K101" s="105">
        <f t="shared" si="5"/>
        <v>2023</v>
      </c>
      <c r="L101" s="3"/>
      <c r="M101" s="3"/>
    </row>
    <row r="102" spans="7:13">
      <c r="G102" s="31">
        <v>44958</v>
      </c>
      <c r="H102" s="35">
        <v>2.7662148979591832</v>
      </c>
      <c r="I102" s="35">
        <v>2.6721424558935332</v>
      </c>
      <c r="J102" s="35">
        <v>2.7623471872118048</v>
      </c>
      <c r="K102" s="105">
        <f t="shared" si="5"/>
        <v>2023</v>
      </c>
      <c r="L102" s="3"/>
      <c r="M102" s="3"/>
    </row>
    <row r="103" spans="7:13">
      <c r="G103" s="31">
        <v>44986</v>
      </c>
      <c r="H103" s="35">
        <v>2.6871332653061226</v>
      </c>
      <c r="I103" s="35">
        <v>2.6057780875440741</v>
      </c>
      <c r="J103" s="35">
        <v>2.6829333128394302</v>
      </c>
      <c r="K103" s="105">
        <f t="shared" si="5"/>
        <v>2023</v>
      </c>
      <c r="L103" s="3"/>
      <c r="M103" s="3"/>
    </row>
    <row r="104" spans="7:13">
      <c r="G104" s="31">
        <v>45017</v>
      </c>
      <c r="H104" s="35">
        <v>2.2177455102040815</v>
      </c>
      <c r="I104" s="35">
        <v>2.0514525554876024</v>
      </c>
      <c r="J104" s="35">
        <v>2.2269439696690236</v>
      </c>
      <c r="K104" s="105">
        <f t="shared" si="5"/>
        <v>2023</v>
      </c>
      <c r="L104" s="3"/>
      <c r="M104" s="3"/>
    </row>
    <row r="105" spans="7:13">
      <c r="G105" s="31">
        <v>45047</v>
      </c>
      <c r="H105" s="35">
        <v>2.1340720408163265</v>
      </c>
      <c r="I105" s="35">
        <v>2.0358283102584762</v>
      </c>
      <c r="J105" s="35">
        <v>2.1454807049902653</v>
      </c>
      <c r="K105" s="105">
        <f t="shared" si="5"/>
        <v>2023</v>
      </c>
      <c r="L105" s="3"/>
      <c r="M105" s="3"/>
    </row>
    <row r="106" spans="7:13">
      <c r="G106" s="31">
        <v>45078</v>
      </c>
      <c r="H106" s="35">
        <v>2.1646842857142858</v>
      </c>
      <c r="I106" s="35">
        <v>2.0512978599902842</v>
      </c>
      <c r="J106" s="35">
        <v>2.1736598217030436</v>
      </c>
      <c r="K106" s="105">
        <f t="shared" si="5"/>
        <v>2023</v>
      </c>
      <c r="L106" s="3"/>
      <c r="M106" s="3"/>
    </row>
    <row r="107" spans="7:13">
      <c r="G107" s="31">
        <v>45108</v>
      </c>
      <c r="H107" s="35">
        <v>2.204990408163265</v>
      </c>
      <c r="I107" s="35">
        <v>2.1848516393415647</v>
      </c>
      <c r="J107" s="35">
        <v>2.2166970181371042</v>
      </c>
      <c r="K107" s="105">
        <f t="shared" si="5"/>
        <v>2023</v>
      </c>
      <c r="L107" s="3"/>
      <c r="M107" s="3"/>
    </row>
    <row r="108" spans="7:13">
      <c r="G108" s="31">
        <v>45139</v>
      </c>
      <c r="H108" s="35">
        <v>2.2284597959183672</v>
      </c>
      <c r="I108" s="35">
        <v>2.2124390030299566</v>
      </c>
      <c r="J108" s="35">
        <v>2.2402650066605188</v>
      </c>
      <c r="K108" s="105">
        <f t="shared" si="5"/>
        <v>2023</v>
      </c>
      <c r="L108" s="3"/>
      <c r="M108" s="3"/>
    </row>
    <row r="109" spans="7:13">
      <c r="G109" s="31">
        <v>45170</v>
      </c>
      <c r="H109" s="35">
        <v>2.2356026530612243</v>
      </c>
      <c r="I109" s="35">
        <v>2.2280632482590832</v>
      </c>
      <c r="J109" s="35">
        <v>2.2448761348498825</v>
      </c>
      <c r="K109" s="105">
        <f t="shared" si="5"/>
        <v>2023</v>
      </c>
      <c r="L109" s="3"/>
      <c r="M109" s="3"/>
    </row>
    <row r="110" spans="7:13">
      <c r="G110" s="31">
        <v>45200</v>
      </c>
      <c r="H110" s="35">
        <v>2.2947863265306121</v>
      </c>
      <c r="I110" s="35">
        <v>2.4064787218326082</v>
      </c>
      <c r="J110" s="35">
        <v>2.3068701916179934</v>
      </c>
      <c r="K110" s="105">
        <f t="shared" si="5"/>
        <v>2023</v>
      </c>
      <c r="L110" s="3"/>
      <c r="M110" s="3"/>
    </row>
    <row r="111" spans="7:13">
      <c r="G111" s="31">
        <v>45231</v>
      </c>
      <c r="H111" s="35">
        <v>2.5524393877551019</v>
      </c>
      <c r="I111" s="35">
        <v>2.5508611859961547</v>
      </c>
      <c r="J111" s="35">
        <v>2.5553587662670356</v>
      </c>
      <c r="K111" s="105">
        <f t="shared" si="5"/>
        <v>2023</v>
      </c>
      <c r="L111" s="3"/>
      <c r="M111" s="3"/>
    </row>
    <row r="112" spans="7:13">
      <c r="G112" s="31">
        <v>45261</v>
      </c>
      <c r="H112" s="35">
        <v>2.7259087755102041</v>
      </c>
      <c r="I112" s="35">
        <v>2.8073978857153126</v>
      </c>
      <c r="J112" s="35">
        <v>2.7218717286607235</v>
      </c>
      <c r="K112" s="105">
        <f t="shared" si="5"/>
        <v>2023</v>
      </c>
      <c r="L112" s="3"/>
      <c r="M112" s="3"/>
    </row>
    <row r="113" spans="7:13">
      <c r="G113" s="31">
        <v>45292</v>
      </c>
      <c r="H113" s="35">
        <v>2.7348883673469384</v>
      </c>
      <c r="I113" s="35">
        <v>2.8224549141209399</v>
      </c>
      <c r="J113" s="35">
        <v>2.8156313351777849</v>
      </c>
      <c r="K113" s="105">
        <f t="shared" ref="K113:K159" si="6">YEAR(G113)</f>
        <v>2024</v>
      </c>
      <c r="L113" s="3"/>
      <c r="M113" s="3"/>
    </row>
    <row r="114" spans="7:13">
      <c r="G114" s="31">
        <v>45323</v>
      </c>
      <c r="H114" s="35">
        <v>2.8464189795918369</v>
      </c>
      <c r="I114" s="35">
        <v>2.7433539498256243</v>
      </c>
      <c r="J114" s="35">
        <v>2.8228042012501282</v>
      </c>
      <c r="K114" s="105">
        <f t="shared" si="6"/>
        <v>2024</v>
      </c>
      <c r="L114" s="3"/>
      <c r="M114" s="3"/>
    </row>
    <row r="115" spans="7:13">
      <c r="G115" s="31">
        <v>45352</v>
      </c>
      <c r="H115" s="35">
        <v>2.6623373469387754</v>
      </c>
      <c r="I115" s="35">
        <v>2.6769380163103942</v>
      </c>
      <c r="J115" s="35">
        <v>2.743390326877754</v>
      </c>
      <c r="K115" s="105">
        <f t="shared" si="6"/>
        <v>2024</v>
      </c>
      <c r="L115" s="3"/>
      <c r="M115" s="3"/>
    </row>
    <row r="116" spans="7:13">
      <c r="G116" s="31">
        <v>45383</v>
      </c>
      <c r="H116" s="35">
        <v>2.1916230612244894</v>
      </c>
      <c r="I116" s="35">
        <v>2.1122994510993829</v>
      </c>
      <c r="J116" s="35">
        <v>2.277154032175428</v>
      </c>
      <c r="K116" s="105">
        <f t="shared" si="6"/>
        <v>2024</v>
      </c>
      <c r="L116" s="3"/>
      <c r="M116" s="3"/>
    </row>
    <row r="117" spans="7:13">
      <c r="G117" s="31">
        <v>45413</v>
      </c>
      <c r="H117" s="35">
        <v>2.809990408163265</v>
      </c>
      <c r="I117" s="35">
        <v>2.7078255506082378</v>
      </c>
      <c r="J117" s="35">
        <v>2.8242387744645971</v>
      </c>
      <c r="K117" s="105">
        <f t="shared" si="6"/>
        <v>2024</v>
      </c>
      <c r="L117" s="3"/>
      <c r="M117" s="3"/>
    </row>
    <row r="118" spans="7:13">
      <c r="G118" s="31">
        <v>45444</v>
      </c>
      <c r="H118" s="35">
        <v>2.8385618367346934</v>
      </c>
      <c r="I118" s="35">
        <v>2.7389193455691734</v>
      </c>
      <c r="J118" s="35">
        <v>2.8503685008709914</v>
      </c>
      <c r="K118" s="105">
        <f t="shared" si="6"/>
        <v>2024</v>
      </c>
      <c r="L118" s="3"/>
      <c r="M118" s="3"/>
    </row>
    <row r="119" spans="7:13">
      <c r="G119" s="31">
        <v>45474</v>
      </c>
      <c r="H119" s="35">
        <v>2.9246842857142856</v>
      </c>
      <c r="I119" s="35">
        <v>2.8890771082992606</v>
      </c>
      <c r="J119" s="35">
        <v>2.9394145096833695</v>
      </c>
      <c r="K119" s="105">
        <f t="shared" si="6"/>
        <v>2024</v>
      </c>
      <c r="L119" s="3"/>
      <c r="M119" s="3"/>
    </row>
    <row r="120" spans="7:13">
      <c r="G120" s="31">
        <v>45505</v>
      </c>
      <c r="H120" s="35">
        <v>2.9562148979591836</v>
      </c>
      <c r="I120" s="35">
        <v>2.9128486497204742</v>
      </c>
      <c r="J120" s="35">
        <v>2.9710775899169999</v>
      </c>
      <c r="K120" s="105">
        <f t="shared" si="6"/>
        <v>2024</v>
      </c>
      <c r="L120" s="3"/>
      <c r="M120" s="3"/>
    </row>
    <row r="121" spans="7:13">
      <c r="G121" s="31">
        <v>45536</v>
      </c>
      <c r="H121" s="35">
        <v>2.9597863265306121</v>
      </c>
      <c r="I121" s="35">
        <v>2.9272868961368284</v>
      </c>
      <c r="J121" s="35">
        <v>2.9721022850701919</v>
      </c>
      <c r="K121" s="105">
        <f t="shared" si="6"/>
        <v>2024</v>
      </c>
      <c r="L121" s="3"/>
      <c r="M121" s="3"/>
    </row>
    <row r="122" spans="7:13">
      <c r="G122" s="31">
        <v>45566</v>
      </c>
      <c r="H122" s="35">
        <v>2.9695822448979587</v>
      </c>
      <c r="I122" s="35">
        <v>3.0198463686988157</v>
      </c>
      <c r="J122" s="35">
        <v>2.9845010964238141</v>
      </c>
      <c r="K122" s="105">
        <f t="shared" si="6"/>
        <v>2024</v>
      </c>
      <c r="L122" s="3"/>
      <c r="M122" s="3"/>
    </row>
    <row r="123" spans="7:13">
      <c r="G123" s="31">
        <v>45597</v>
      </c>
      <c r="H123" s="35">
        <v>3.2633577551020405</v>
      </c>
      <c r="I123" s="35">
        <v>3.2687514238836153</v>
      </c>
      <c r="J123" s="35">
        <v>3.26926387949585</v>
      </c>
      <c r="K123" s="105">
        <f t="shared" si="6"/>
        <v>2024</v>
      </c>
      <c r="L123" s="3"/>
      <c r="M123" s="3"/>
    </row>
    <row r="124" spans="7:13">
      <c r="G124" s="31">
        <v>45627</v>
      </c>
      <c r="H124" s="35">
        <v>3.4226434693877548</v>
      </c>
      <c r="I124" s="35">
        <v>3.5403967171741724</v>
      </c>
      <c r="J124" s="35">
        <v>3.4215335792601702</v>
      </c>
      <c r="K124" s="105">
        <f t="shared" si="6"/>
        <v>2024</v>
      </c>
      <c r="L124" s="3"/>
      <c r="M124" s="3"/>
    </row>
    <row r="125" spans="7:13">
      <c r="G125" s="31">
        <v>45658</v>
      </c>
      <c r="H125" s="35">
        <v>3.4679495918367342</v>
      </c>
      <c r="I125" s="35">
        <v>3.5626213036222047</v>
      </c>
      <c r="J125" s="35">
        <v>3.5517723332308639</v>
      </c>
      <c r="K125" s="105">
        <f t="shared" si="6"/>
        <v>2025</v>
      </c>
      <c r="L125" s="3"/>
      <c r="M125" s="3"/>
    </row>
    <row r="126" spans="7:13">
      <c r="G126" s="31">
        <v>45689</v>
      </c>
      <c r="H126" s="35">
        <v>3.5034597959183671</v>
      </c>
      <c r="I126" s="35">
        <v>3.4616567090392674</v>
      </c>
      <c r="J126" s="35">
        <v>3.4826054103904092</v>
      </c>
      <c r="K126" s="105">
        <f t="shared" si="6"/>
        <v>2025</v>
      </c>
      <c r="L126" s="3"/>
      <c r="M126" s="3"/>
    </row>
    <row r="127" spans="7:13">
      <c r="G127" s="31">
        <v>45717</v>
      </c>
      <c r="H127" s="35">
        <v>3.2088679591836735</v>
      </c>
      <c r="I127" s="35">
        <v>3.1999119275770673</v>
      </c>
      <c r="J127" s="35">
        <v>3.2922170509273494</v>
      </c>
      <c r="K127" s="105">
        <f t="shared" si="6"/>
        <v>2025</v>
      </c>
      <c r="L127" s="3"/>
      <c r="M127" s="3"/>
    </row>
    <row r="128" spans="7:13">
      <c r="G128" s="31">
        <v>45748</v>
      </c>
      <c r="H128" s="35">
        <v>2.8317251020408163</v>
      </c>
      <c r="I128" s="35">
        <v>2.7197371039017306</v>
      </c>
      <c r="J128" s="35">
        <v>2.9199453017727226</v>
      </c>
      <c r="K128" s="105">
        <f t="shared" si="6"/>
        <v>2025</v>
      </c>
      <c r="L128" s="3"/>
      <c r="M128" s="3"/>
    </row>
    <row r="129" spans="7:13">
      <c r="G129" s="31">
        <v>45778</v>
      </c>
      <c r="H129" s="35">
        <v>3.4859087755102043</v>
      </c>
      <c r="I129" s="35">
        <v>3.3797712257922274</v>
      </c>
      <c r="J129" s="35">
        <v>3.5029968439389285</v>
      </c>
      <c r="K129" s="105">
        <f t="shared" si="6"/>
        <v>2025</v>
      </c>
      <c r="L129" s="3"/>
      <c r="M129" s="3"/>
    </row>
    <row r="130" spans="7:13">
      <c r="G130" s="31">
        <v>45809</v>
      </c>
      <c r="H130" s="35">
        <v>3.5123373469387755</v>
      </c>
      <c r="I130" s="35">
        <v>3.4264892659822892</v>
      </c>
      <c r="J130" s="35">
        <v>3.5269747105236195</v>
      </c>
      <c r="K130" s="105">
        <f t="shared" si="6"/>
        <v>2025</v>
      </c>
      <c r="L130" s="3"/>
      <c r="M130" s="3"/>
    </row>
    <row r="131" spans="7:13">
      <c r="G131" s="31">
        <v>45839</v>
      </c>
      <c r="H131" s="35">
        <v>3.6442761224489795</v>
      </c>
      <c r="I131" s="35">
        <v>3.593199446925412</v>
      </c>
      <c r="J131" s="35">
        <v>3.6620295317143152</v>
      </c>
      <c r="K131" s="105">
        <f t="shared" si="6"/>
        <v>2025</v>
      </c>
      <c r="L131" s="3"/>
      <c r="M131" s="3"/>
    </row>
    <row r="132" spans="7:13">
      <c r="G132" s="31">
        <v>45870</v>
      </c>
      <c r="H132" s="35">
        <v>3.6838679591836736</v>
      </c>
      <c r="I132" s="35">
        <v>3.6132067312452185</v>
      </c>
      <c r="J132" s="35">
        <v>3.7017877036581619</v>
      </c>
      <c r="K132" s="105">
        <f t="shared" si="6"/>
        <v>2025</v>
      </c>
      <c r="L132" s="3"/>
      <c r="M132" s="3"/>
    </row>
    <row r="133" spans="7:13">
      <c r="G133" s="31">
        <v>45901</v>
      </c>
      <c r="H133" s="35">
        <v>3.6838679591836736</v>
      </c>
      <c r="I133" s="35">
        <v>3.6265621091803464</v>
      </c>
      <c r="J133" s="35">
        <v>3.6992259657751823</v>
      </c>
      <c r="K133" s="105">
        <f t="shared" si="6"/>
        <v>2025</v>
      </c>
      <c r="L133" s="3"/>
      <c r="M133" s="3"/>
    </row>
    <row r="134" spans="7:13">
      <c r="G134" s="31">
        <v>45931</v>
      </c>
      <c r="H134" s="35">
        <v>3.6442761224489795</v>
      </c>
      <c r="I134" s="35">
        <v>3.6332140155650237</v>
      </c>
      <c r="J134" s="35">
        <v>3.6620295317143152</v>
      </c>
      <c r="K134" s="105">
        <f t="shared" si="6"/>
        <v>2025</v>
      </c>
      <c r="L134" s="3"/>
      <c r="M134" s="3"/>
    </row>
    <row r="135" spans="7:13">
      <c r="G135" s="31">
        <v>45962</v>
      </c>
      <c r="H135" s="35">
        <v>3.9742761224489791</v>
      </c>
      <c r="I135" s="35">
        <v>3.9866932269368487</v>
      </c>
      <c r="J135" s="35">
        <v>3.9831689927246643</v>
      </c>
      <c r="K135" s="105">
        <f t="shared" si="6"/>
        <v>2025</v>
      </c>
      <c r="L135" s="3"/>
      <c r="M135" s="3"/>
    </row>
    <row r="136" spans="7:13">
      <c r="G136" s="31">
        <v>45992</v>
      </c>
      <c r="H136" s="35">
        <v>4.1193781632653064</v>
      </c>
      <c r="I136" s="35">
        <v>4.2734471137988059</v>
      </c>
      <c r="J136" s="35">
        <v>4.1211954298596174</v>
      </c>
      <c r="K136" s="105">
        <f t="shared" si="6"/>
        <v>2025</v>
      </c>
      <c r="L136" s="3"/>
      <c r="M136" s="3"/>
    </row>
    <row r="137" spans="7:13">
      <c r="G137" s="31">
        <v>46023</v>
      </c>
      <c r="H137" s="35">
        <v>4.2009087755102046</v>
      </c>
      <c r="I137" s="35">
        <v>4.3027876931234692</v>
      </c>
      <c r="J137" s="35">
        <v>4.2878108617686239</v>
      </c>
      <c r="K137" s="105">
        <f t="shared" ref="K137:K148" si="7">YEAR(G137)</f>
        <v>2026</v>
      </c>
      <c r="L137" s="3"/>
      <c r="M137" s="3"/>
    </row>
    <row r="138" spans="7:13">
      <c r="G138" s="31">
        <v>46054</v>
      </c>
      <c r="H138" s="35">
        <v>4.1603985714285709</v>
      </c>
      <c r="I138" s="35">
        <v>4.1799594682529104</v>
      </c>
      <c r="J138" s="35">
        <v>4.142304150015371</v>
      </c>
      <c r="K138" s="105">
        <f t="shared" si="7"/>
        <v>2026</v>
      </c>
      <c r="L138" s="3"/>
      <c r="M138" s="3"/>
    </row>
    <row r="139" spans="7:13">
      <c r="G139" s="31">
        <v>46082</v>
      </c>
      <c r="H139" s="35">
        <v>3.7553985714285716</v>
      </c>
      <c r="I139" s="35">
        <v>3.7228858388437405</v>
      </c>
      <c r="J139" s="35">
        <v>3.8410437749769444</v>
      </c>
      <c r="K139" s="105">
        <f t="shared" si="7"/>
        <v>2026</v>
      </c>
      <c r="L139" s="3"/>
      <c r="M139" s="3"/>
    </row>
    <row r="140" spans="7:13">
      <c r="G140" s="31">
        <v>46113</v>
      </c>
      <c r="H140" s="35">
        <v>3.4719291836734691</v>
      </c>
      <c r="I140" s="35">
        <v>3.3271747567040784</v>
      </c>
      <c r="J140" s="35">
        <v>3.5627365713700176</v>
      </c>
      <c r="K140" s="105">
        <f t="shared" si="7"/>
        <v>2026</v>
      </c>
      <c r="L140" s="3"/>
      <c r="M140" s="3"/>
    </row>
    <row r="141" spans="7:13">
      <c r="G141" s="31">
        <v>46143</v>
      </c>
      <c r="H141" s="35">
        <v>3.5123373469387755</v>
      </c>
      <c r="I141" s="35">
        <v>3.374924100209594</v>
      </c>
      <c r="J141" s="35">
        <v>3.5295364484065992</v>
      </c>
      <c r="K141" s="105">
        <f t="shared" si="7"/>
        <v>2026</v>
      </c>
      <c r="L141" s="3"/>
      <c r="M141" s="3"/>
    </row>
    <row r="142" spans="7:13">
      <c r="G142" s="31">
        <v>46174</v>
      </c>
      <c r="H142" s="35">
        <v>3.5393781632653063</v>
      </c>
      <c r="I142" s="35">
        <v>3.4431448145268697</v>
      </c>
      <c r="J142" s="35">
        <v>3.5541291320832054</v>
      </c>
      <c r="K142" s="105">
        <f t="shared" si="7"/>
        <v>2026</v>
      </c>
      <c r="L142" s="3"/>
      <c r="M142" s="3"/>
    </row>
    <row r="143" spans="7:13">
      <c r="G143" s="31">
        <v>46204</v>
      </c>
      <c r="H143" s="35">
        <v>3.7148883673469384</v>
      </c>
      <c r="I143" s="35">
        <v>3.6750849301724529</v>
      </c>
      <c r="J143" s="35">
        <v>3.7329384363151967</v>
      </c>
      <c r="K143" s="105">
        <f t="shared" si="7"/>
        <v>2026</v>
      </c>
      <c r="L143" s="3"/>
      <c r="M143" s="3"/>
    </row>
    <row r="144" spans="7:13">
      <c r="G144" s="31">
        <v>46235</v>
      </c>
      <c r="H144" s="35">
        <v>3.7283577551020408</v>
      </c>
      <c r="I144" s="35">
        <v>3.668278328290457</v>
      </c>
      <c r="J144" s="35">
        <v>3.7464644123373296</v>
      </c>
      <c r="K144" s="105">
        <f t="shared" si="7"/>
        <v>2026</v>
      </c>
      <c r="L144" s="3"/>
      <c r="M144" s="3"/>
    </row>
    <row r="145" spans="7:13">
      <c r="G145" s="31">
        <v>46266</v>
      </c>
      <c r="H145" s="35">
        <v>3.7283577551020408</v>
      </c>
      <c r="I145" s="35">
        <v>3.6546651245264647</v>
      </c>
      <c r="J145" s="35">
        <v>3.74390267445435</v>
      </c>
      <c r="K145" s="105">
        <f t="shared" si="7"/>
        <v>2026</v>
      </c>
      <c r="L145" s="3"/>
      <c r="M145" s="3"/>
    </row>
    <row r="146" spans="7:13">
      <c r="G146" s="31">
        <v>46296</v>
      </c>
      <c r="H146" s="35">
        <v>3.6878475510204081</v>
      </c>
      <c r="I146" s="35">
        <v>3.6819430972202207</v>
      </c>
      <c r="J146" s="35">
        <v>3.7057840147556105</v>
      </c>
      <c r="K146" s="105">
        <f t="shared" si="7"/>
        <v>2026</v>
      </c>
      <c r="L146" s="3"/>
      <c r="M146" s="3"/>
    </row>
    <row r="147" spans="7:13">
      <c r="G147" s="31">
        <v>46327</v>
      </c>
      <c r="H147" s="35">
        <v>4.0524393877551015</v>
      </c>
      <c r="I147" s="35">
        <v>4.0844607812418792</v>
      </c>
      <c r="J147" s="35">
        <v>4.0616606414591656</v>
      </c>
      <c r="K147" s="105">
        <f t="shared" si="7"/>
        <v>2026</v>
      </c>
      <c r="L147" s="3"/>
      <c r="M147" s="3"/>
    </row>
    <row r="148" spans="7:13">
      <c r="G148" s="31">
        <v>46357</v>
      </c>
      <c r="H148" s="35">
        <v>4.2414189795918373</v>
      </c>
      <c r="I148" s="35">
        <v>4.4528938906877862</v>
      </c>
      <c r="J148" s="35">
        <v>4.2437489701813709</v>
      </c>
      <c r="K148" s="105">
        <f t="shared" si="7"/>
        <v>2026</v>
      </c>
      <c r="L148" s="3"/>
      <c r="M148" s="3"/>
    </row>
    <row r="149" spans="7:13">
      <c r="G149" s="31">
        <v>46388</v>
      </c>
      <c r="H149" s="35">
        <v>4.2935618367346944</v>
      </c>
      <c r="I149" s="35">
        <v>4.4455200719822887</v>
      </c>
      <c r="J149" s="35">
        <v>4.3808531816784502</v>
      </c>
      <c r="K149" s="105">
        <f t="shared" si="6"/>
        <v>2027</v>
      </c>
      <c r="L149" s="3"/>
      <c r="M149" s="3"/>
    </row>
    <row r="150" spans="7:13">
      <c r="G150" s="31">
        <v>46419</v>
      </c>
      <c r="H150" s="35">
        <v>4.2384597959183674</v>
      </c>
      <c r="I150" s="35">
        <v>4.2991781315193798</v>
      </c>
      <c r="J150" s="35">
        <v>4.2206933292345523</v>
      </c>
      <c r="K150" s="105">
        <f t="shared" si="6"/>
        <v>2027</v>
      </c>
      <c r="L150" s="3"/>
      <c r="M150" s="3"/>
    </row>
    <row r="151" spans="7:13">
      <c r="G151" s="31">
        <v>46447</v>
      </c>
      <c r="H151" s="35">
        <v>3.8520312244897958</v>
      </c>
      <c r="I151" s="35">
        <v>3.8598429191360188</v>
      </c>
      <c r="J151" s="35">
        <v>3.9381848754995392</v>
      </c>
      <c r="K151" s="105">
        <f t="shared" si="6"/>
        <v>2027</v>
      </c>
      <c r="L151" s="3"/>
      <c r="M151" s="3"/>
    </row>
    <row r="152" spans="7:13">
      <c r="G152" s="31">
        <v>46478</v>
      </c>
      <c r="H152" s="35">
        <v>3.6036638775510199</v>
      </c>
      <c r="I152" s="35">
        <v>3.5112108333468273</v>
      </c>
      <c r="J152" s="35">
        <v>3.6951271851624146</v>
      </c>
      <c r="K152" s="105">
        <f t="shared" si="6"/>
        <v>2027</v>
      </c>
      <c r="L152" s="3"/>
      <c r="M152" s="3"/>
    </row>
    <row r="153" spans="7:13">
      <c r="G153" s="31">
        <v>46508</v>
      </c>
      <c r="H153" s="35">
        <v>3.6450924489795917</v>
      </c>
      <c r="I153" s="35">
        <v>3.5321462906505414</v>
      </c>
      <c r="J153" s="35">
        <v>3.662849287836869</v>
      </c>
      <c r="K153" s="105">
        <f t="shared" si="6"/>
        <v>2027</v>
      </c>
      <c r="L153" s="3"/>
      <c r="M153" s="3"/>
    </row>
    <row r="154" spans="7:13">
      <c r="G154" s="31">
        <v>46539</v>
      </c>
      <c r="H154" s="35">
        <v>3.6727455102040816</v>
      </c>
      <c r="I154" s="35">
        <v>3.5042495359675137</v>
      </c>
      <c r="J154" s="35">
        <v>3.6880567886053903</v>
      </c>
      <c r="K154" s="105">
        <f t="shared" si="6"/>
        <v>2027</v>
      </c>
      <c r="L154" s="3"/>
      <c r="M154" s="3"/>
    </row>
    <row r="155" spans="7:13">
      <c r="G155" s="31">
        <v>46569</v>
      </c>
      <c r="H155" s="35">
        <v>3.8659087755102037</v>
      </c>
      <c r="I155" s="35">
        <v>3.7831655176320216</v>
      </c>
      <c r="J155" s="35">
        <v>3.8845933189876014</v>
      </c>
      <c r="K155" s="105">
        <f t="shared" si="6"/>
        <v>2027</v>
      </c>
      <c r="L155" s="3"/>
      <c r="M155" s="3"/>
    </row>
    <row r="156" spans="7:13">
      <c r="G156" s="31">
        <v>46600</v>
      </c>
      <c r="H156" s="35">
        <v>3.8796842857142857</v>
      </c>
      <c r="I156" s="35">
        <v>3.7970881123906488</v>
      </c>
      <c r="J156" s="35">
        <v>3.8984267035556921</v>
      </c>
      <c r="K156" s="105">
        <f t="shared" si="6"/>
        <v>2027</v>
      </c>
      <c r="L156" s="3"/>
      <c r="M156" s="3"/>
    </row>
    <row r="157" spans="7:13">
      <c r="G157" s="31">
        <v>46631</v>
      </c>
      <c r="H157" s="35">
        <v>3.8520312244897958</v>
      </c>
      <c r="I157" s="35">
        <v>3.7692429228733935</v>
      </c>
      <c r="J157" s="35">
        <v>3.8680957270212115</v>
      </c>
      <c r="K157" s="105">
        <f t="shared" si="6"/>
        <v>2027</v>
      </c>
      <c r="L157" s="3"/>
      <c r="M157" s="3"/>
    </row>
    <row r="158" spans="7:13">
      <c r="G158" s="31">
        <v>46661</v>
      </c>
      <c r="H158" s="35">
        <v>3.8244802040816324</v>
      </c>
      <c r="I158" s="35">
        <v>3.7970881123906488</v>
      </c>
      <c r="J158" s="35">
        <v>3.8429906957680089</v>
      </c>
      <c r="K158" s="105">
        <f t="shared" si="6"/>
        <v>2027</v>
      </c>
      <c r="L158" s="3"/>
      <c r="M158" s="3"/>
    </row>
    <row r="159" spans="7:13">
      <c r="G159" s="31">
        <v>46692</v>
      </c>
      <c r="H159" s="35">
        <v>4.1556026530612247</v>
      </c>
      <c r="I159" s="35">
        <v>4.250294354366865</v>
      </c>
      <c r="J159" s="35">
        <v>4.1652573214468696</v>
      </c>
      <c r="K159" s="105">
        <f t="shared" si="6"/>
        <v>2027</v>
      </c>
      <c r="L159" s="3"/>
      <c r="M159" s="3"/>
    </row>
    <row r="160" spans="7:13">
      <c r="G160" s="31">
        <v>46722</v>
      </c>
      <c r="H160" s="35">
        <v>4.3901944897959178</v>
      </c>
      <c r="I160" s="35">
        <v>4.6407973547634853</v>
      </c>
      <c r="J160" s="35">
        <v>4.3931495235167537</v>
      </c>
      <c r="K160" s="105">
        <f t="shared" ref="K160:K223" si="8">YEAR(G160)</f>
        <v>2027</v>
      </c>
      <c r="L160" s="3"/>
      <c r="M160" s="3"/>
    </row>
    <row r="161" spans="7:13">
      <c r="G161" s="31">
        <v>46753</v>
      </c>
      <c r="H161" s="35">
        <v>4.4446842857142856</v>
      </c>
      <c r="I161" s="35">
        <v>4.6495118677790712</v>
      </c>
      <c r="J161" s="35">
        <v>4.5326105338661753</v>
      </c>
      <c r="K161" s="105">
        <f t="shared" si="8"/>
        <v>2028</v>
      </c>
      <c r="L161" s="3"/>
      <c r="M161" s="3"/>
    </row>
    <row r="162" spans="7:13">
      <c r="G162" s="31">
        <v>46784</v>
      </c>
      <c r="H162" s="35">
        <v>4.360092448979592</v>
      </c>
      <c r="I162" s="35">
        <v>4.4500062414045143</v>
      </c>
      <c r="J162" s="35">
        <v>4.3428369914950302</v>
      </c>
      <c r="K162" s="105">
        <f t="shared" si="8"/>
        <v>2028</v>
      </c>
      <c r="L162" s="3"/>
      <c r="M162" s="3"/>
    </row>
    <row r="163" spans="7:13">
      <c r="G163" s="31">
        <v>46813</v>
      </c>
      <c r="H163" s="35">
        <v>4.0780516326530609</v>
      </c>
      <c r="I163" s="35">
        <v>4.1364384683407556</v>
      </c>
      <c r="J163" s="35">
        <v>4.1651548519315504</v>
      </c>
      <c r="K163" s="105">
        <f t="shared" si="8"/>
        <v>2028</v>
      </c>
      <c r="L163" s="3"/>
      <c r="M163" s="3"/>
    </row>
    <row r="164" spans="7:13">
      <c r="G164" s="31">
        <v>46844</v>
      </c>
      <c r="H164" s="35">
        <v>3.8101944897959186</v>
      </c>
      <c r="I164" s="35">
        <v>3.7089116789193399</v>
      </c>
      <c r="J164" s="35">
        <v>3.9024230146531411</v>
      </c>
      <c r="K164" s="105">
        <f t="shared" si="8"/>
        <v>2028</v>
      </c>
      <c r="L164" s="3"/>
      <c r="M164" s="3"/>
    </row>
    <row r="165" spans="7:13">
      <c r="G165" s="31">
        <v>46874</v>
      </c>
      <c r="H165" s="35">
        <v>3.8101944897959186</v>
      </c>
      <c r="I165" s="35">
        <v>3.7160276717959722</v>
      </c>
      <c r="J165" s="35">
        <v>3.8286449636233222</v>
      </c>
      <c r="K165" s="105">
        <f t="shared" si="8"/>
        <v>2028</v>
      </c>
      <c r="L165" s="3"/>
      <c r="M165" s="3"/>
    </row>
    <row r="166" spans="7:13">
      <c r="G166" s="31">
        <v>46905</v>
      </c>
      <c r="H166" s="35">
        <v>3.8383577551020407</v>
      </c>
      <c r="I166" s="35">
        <v>3.7445432084682726</v>
      </c>
      <c r="J166" s="35">
        <v>3.8543648119684399</v>
      </c>
      <c r="K166" s="105">
        <f t="shared" si="8"/>
        <v>2028</v>
      </c>
      <c r="L166" s="3"/>
      <c r="M166" s="3"/>
    </row>
    <row r="167" spans="7:13">
      <c r="G167" s="31">
        <v>46935</v>
      </c>
      <c r="H167" s="35">
        <v>4.0075414285714288</v>
      </c>
      <c r="I167" s="35">
        <v>4.0580594163662589</v>
      </c>
      <c r="J167" s="35">
        <v>4.0268210062506409</v>
      </c>
      <c r="K167" s="105">
        <f t="shared" si="8"/>
        <v>2028</v>
      </c>
      <c r="L167" s="3"/>
      <c r="M167" s="3"/>
    </row>
    <row r="168" spans="7:13">
      <c r="G168" s="31">
        <v>46966</v>
      </c>
      <c r="H168" s="35">
        <v>4.0780516326530609</v>
      </c>
      <c r="I168" s="35">
        <v>4.0936909459151911</v>
      </c>
      <c r="J168" s="35">
        <v>4.0976274413362024</v>
      </c>
      <c r="K168" s="105">
        <f t="shared" si="8"/>
        <v>2028</v>
      </c>
      <c r="L168" s="3"/>
      <c r="M168" s="3"/>
    </row>
    <row r="169" spans="7:13">
      <c r="G169" s="31">
        <v>46997</v>
      </c>
      <c r="H169" s="35">
        <v>4.0639700000000003</v>
      </c>
      <c r="I169" s="35">
        <v>4.0295954448597318</v>
      </c>
      <c r="J169" s="35">
        <v>4.0809249103391743</v>
      </c>
      <c r="K169" s="105">
        <f t="shared" si="8"/>
        <v>2028</v>
      </c>
      <c r="L169" s="3"/>
      <c r="M169" s="3"/>
    </row>
    <row r="170" spans="7:13">
      <c r="G170" s="31">
        <v>47027</v>
      </c>
      <c r="H170" s="35">
        <v>4.1485618367346939</v>
      </c>
      <c r="I170" s="35">
        <v>4.1364900335065276</v>
      </c>
      <c r="J170" s="35">
        <v>4.1684338764217648</v>
      </c>
      <c r="K170" s="105">
        <f t="shared" si="8"/>
        <v>2028</v>
      </c>
      <c r="L170" s="3"/>
      <c r="M170" s="3"/>
    </row>
    <row r="171" spans="7:13">
      <c r="G171" s="31">
        <v>47058</v>
      </c>
      <c r="H171" s="35">
        <v>4.3883577551020414</v>
      </c>
      <c r="I171" s="35">
        <v>4.5070373147491143</v>
      </c>
      <c r="J171" s="35">
        <v>4.3989902858899477</v>
      </c>
      <c r="K171" s="105">
        <f t="shared" si="8"/>
        <v>2028</v>
      </c>
      <c r="L171" s="3"/>
      <c r="M171" s="3"/>
    </row>
    <row r="172" spans="7:13">
      <c r="G172" s="31">
        <v>47088</v>
      </c>
      <c r="H172" s="35">
        <v>4.7972353061224489</v>
      </c>
      <c r="I172" s="35">
        <v>5.0201107141874308</v>
      </c>
      <c r="J172" s="35">
        <v>4.8019004201250137</v>
      </c>
      <c r="K172" s="105">
        <f t="shared" si="8"/>
        <v>2028</v>
      </c>
      <c r="L172" s="3"/>
      <c r="M172" s="3"/>
    </row>
    <row r="173" spans="7:13">
      <c r="G173" s="31">
        <v>47119</v>
      </c>
      <c r="H173" s="35">
        <v>4.6724393877551016</v>
      </c>
      <c r="I173" s="35">
        <v>4.9842213588096351</v>
      </c>
      <c r="J173" s="35">
        <v>4.7613224920586132</v>
      </c>
      <c r="K173" s="105">
        <f t="shared" si="8"/>
        <v>2029</v>
      </c>
      <c r="L173" s="3"/>
      <c r="M173" s="3"/>
    </row>
    <row r="174" spans="7:13">
      <c r="G174" s="31">
        <v>47150</v>
      </c>
      <c r="H174" s="35">
        <v>4.658051632653061</v>
      </c>
      <c r="I174" s="35">
        <v>4.8166861352141481</v>
      </c>
      <c r="J174" s="35">
        <v>4.6420479762270723</v>
      </c>
      <c r="K174" s="105">
        <f t="shared" si="8"/>
        <v>2029</v>
      </c>
      <c r="L174" s="3"/>
      <c r="M174" s="3"/>
    </row>
    <row r="175" spans="7:13">
      <c r="G175" s="31">
        <v>47178</v>
      </c>
      <c r="H175" s="35">
        <v>4.4130516326530609</v>
      </c>
      <c r="I175" s="35">
        <v>4.5399358905120941</v>
      </c>
      <c r="J175" s="35">
        <v>4.5014598012091405</v>
      </c>
      <c r="K175" s="105">
        <f t="shared" si="8"/>
        <v>2029</v>
      </c>
      <c r="L175" s="3"/>
      <c r="M175" s="3"/>
    </row>
    <row r="176" spans="7:13">
      <c r="G176" s="31">
        <v>47209</v>
      </c>
      <c r="H176" s="35">
        <v>4.1247863265306126</v>
      </c>
      <c r="I176" s="35">
        <v>4.1029726757542759</v>
      </c>
      <c r="J176" s="35">
        <v>4.2184389998975309</v>
      </c>
      <c r="K176" s="105">
        <f t="shared" si="8"/>
        <v>2029</v>
      </c>
      <c r="L176" s="3"/>
      <c r="M176" s="3"/>
    </row>
    <row r="177" spans="7:13">
      <c r="G177" s="31">
        <v>47239</v>
      </c>
      <c r="H177" s="35">
        <v>4.1247863265306126</v>
      </c>
      <c r="I177" s="35">
        <v>4.1175656176679487</v>
      </c>
      <c r="J177" s="35">
        <v>4.1445584793523924</v>
      </c>
      <c r="K177" s="105">
        <f t="shared" si="8"/>
        <v>2029</v>
      </c>
      <c r="L177" s="3"/>
      <c r="M177" s="3"/>
    </row>
    <row r="178" spans="7:13">
      <c r="G178" s="31">
        <v>47270</v>
      </c>
      <c r="H178" s="35">
        <v>4.2400924489795919</v>
      </c>
      <c r="I178" s="35">
        <v>4.2049685736526676</v>
      </c>
      <c r="J178" s="35">
        <v>4.2577872937801002</v>
      </c>
      <c r="K178" s="105">
        <f t="shared" si="8"/>
        <v>2029</v>
      </c>
      <c r="L178" s="3"/>
      <c r="M178" s="3"/>
    </row>
    <row r="179" spans="7:13">
      <c r="G179" s="31">
        <v>47300</v>
      </c>
      <c r="H179" s="35">
        <v>4.5139700000000005</v>
      </c>
      <c r="I179" s="35">
        <v>4.5982045278352386</v>
      </c>
      <c r="J179" s="35">
        <v>4.5353772107797932</v>
      </c>
      <c r="K179" s="105">
        <f t="shared" si="8"/>
        <v>2029</v>
      </c>
      <c r="L179" s="3"/>
      <c r="M179" s="3"/>
    </row>
    <row r="180" spans="7:13">
      <c r="G180" s="31">
        <v>47331</v>
      </c>
      <c r="H180" s="35">
        <v>4.6003985714285713</v>
      </c>
      <c r="I180" s="35">
        <v>4.6418802232447121</v>
      </c>
      <c r="J180" s="35">
        <v>4.622168890255149</v>
      </c>
      <c r="K180" s="105">
        <f t="shared" si="8"/>
        <v>2029</v>
      </c>
      <c r="L180" s="3"/>
      <c r="M180" s="3"/>
    </row>
    <row r="181" spans="7:13">
      <c r="G181" s="31">
        <v>47362</v>
      </c>
      <c r="H181" s="35">
        <v>4.4563169387755099</v>
      </c>
      <c r="I181" s="35">
        <v>4.4889379415628987</v>
      </c>
      <c r="J181" s="35">
        <v>4.4749201967414693</v>
      </c>
      <c r="K181" s="105">
        <f t="shared" si="8"/>
        <v>2029</v>
      </c>
      <c r="L181" s="3"/>
      <c r="M181" s="3"/>
    </row>
    <row r="182" spans="7:13">
      <c r="G182" s="31">
        <v>47392</v>
      </c>
      <c r="H182" s="35">
        <v>4.5283577551020411</v>
      </c>
      <c r="I182" s="35">
        <v>4.5909338394612895</v>
      </c>
      <c r="J182" s="35">
        <v>4.549825412439799</v>
      </c>
      <c r="K182" s="105">
        <f t="shared" si="8"/>
        <v>2029</v>
      </c>
      <c r="L182" s="3"/>
      <c r="M182" s="3"/>
    </row>
    <row r="183" spans="7:13">
      <c r="G183" s="31">
        <v>47423</v>
      </c>
      <c r="H183" s="35">
        <v>4.8165210204081639</v>
      </c>
      <c r="I183" s="35">
        <v>5.0206263658451578</v>
      </c>
      <c r="J183" s="35">
        <v>4.8289523721692795</v>
      </c>
      <c r="K183" s="105">
        <f t="shared" si="8"/>
        <v>2029</v>
      </c>
      <c r="L183" s="3"/>
      <c r="M183" s="3"/>
    </row>
    <row r="184" spans="7:13">
      <c r="G184" s="31">
        <v>47453</v>
      </c>
      <c r="H184" s="35">
        <v>5.2057046938775509</v>
      </c>
      <c r="I184" s="35">
        <v>5.5158066527603484</v>
      </c>
      <c r="J184" s="35">
        <v>5.2120858899477405</v>
      </c>
      <c r="K184" s="105">
        <f t="shared" si="8"/>
        <v>2029</v>
      </c>
      <c r="L184" s="3"/>
      <c r="M184" s="3"/>
    </row>
    <row r="185" spans="7:13">
      <c r="G185" s="31">
        <v>47484</v>
      </c>
      <c r="H185" s="35">
        <v>5.1289699999999998</v>
      </c>
      <c r="I185" s="35">
        <v>5.4950258909539524</v>
      </c>
      <c r="J185" s="35">
        <v>5.2197711035966803</v>
      </c>
      <c r="K185" s="105">
        <f t="shared" si="8"/>
        <v>2030</v>
      </c>
      <c r="L185" s="3"/>
      <c r="M185" s="3"/>
    </row>
    <row r="186" spans="7:13">
      <c r="G186" s="31">
        <v>47515</v>
      </c>
      <c r="H186" s="35">
        <v>5.055296530612245</v>
      </c>
      <c r="I186" s="35">
        <v>5.2792256721952242</v>
      </c>
      <c r="J186" s="35">
        <v>5.0410642688800085</v>
      </c>
      <c r="K186" s="105">
        <f t="shared" si="8"/>
        <v>2030</v>
      </c>
      <c r="L186" s="3"/>
      <c r="M186" s="3"/>
    </row>
    <row r="187" spans="7:13">
      <c r="G187" s="31">
        <v>47543</v>
      </c>
      <c r="H187" s="35">
        <v>4.8049904081632651</v>
      </c>
      <c r="I187" s="35">
        <v>4.9294075875932597</v>
      </c>
      <c r="J187" s="35">
        <v>4.8950452095501591</v>
      </c>
      <c r="K187" s="105">
        <f t="shared" si="8"/>
        <v>2030</v>
      </c>
      <c r="L187" s="3"/>
      <c r="M187" s="3"/>
    </row>
    <row r="188" spans="7:13">
      <c r="G188" s="31">
        <v>47574</v>
      </c>
      <c r="H188" s="35">
        <v>4.5250924489795912</v>
      </c>
      <c r="I188" s="35">
        <v>4.5348825042663705</v>
      </c>
      <c r="J188" s="35">
        <v>4.6204269084947232</v>
      </c>
      <c r="K188" s="105">
        <f t="shared" si="8"/>
        <v>2030</v>
      </c>
      <c r="L188" s="3"/>
      <c r="M188" s="3"/>
    </row>
    <row r="189" spans="7:13">
      <c r="G189" s="31">
        <v>47604</v>
      </c>
      <c r="H189" s="35">
        <v>4.5397863265306126</v>
      </c>
      <c r="I189" s="35">
        <v>4.5572102210459473</v>
      </c>
      <c r="J189" s="35">
        <v>4.5613019981555496</v>
      </c>
      <c r="K189" s="105">
        <f t="shared" si="8"/>
        <v>2030</v>
      </c>
      <c r="L189" s="3"/>
      <c r="M189" s="3"/>
    </row>
    <row r="190" spans="7:13">
      <c r="G190" s="31">
        <v>47635</v>
      </c>
      <c r="H190" s="35">
        <v>4.6134597959183665</v>
      </c>
      <c r="I190" s="35">
        <v>4.61676798751341</v>
      </c>
      <c r="J190" s="35">
        <v>4.6327232503330258</v>
      </c>
      <c r="K190" s="105">
        <f t="shared" si="8"/>
        <v>2030</v>
      </c>
      <c r="L190" s="3"/>
      <c r="M190" s="3"/>
    </row>
    <row r="191" spans="7:13">
      <c r="G191" s="31">
        <v>47665</v>
      </c>
      <c r="H191" s="35">
        <v>4.9964189795918363</v>
      </c>
      <c r="I191" s="35">
        <v>5.1005523727928352</v>
      </c>
      <c r="J191" s="35">
        <v>5.0198530792089358</v>
      </c>
      <c r="K191" s="105">
        <f t="shared" si="8"/>
        <v>2030</v>
      </c>
      <c r="L191" s="3"/>
      <c r="M191" s="3"/>
    </row>
    <row r="192" spans="7:13">
      <c r="G192" s="31">
        <v>47696</v>
      </c>
      <c r="H192" s="35">
        <v>5.0406026530612245</v>
      </c>
      <c r="I192" s="35">
        <v>5.1452593715177617</v>
      </c>
      <c r="J192" s="35">
        <v>5.0642223793421453</v>
      </c>
      <c r="K192" s="105">
        <f t="shared" si="8"/>
        <v>2030</v>
      </c>
      <c r="L192" s="3"/>
      <c r="M192" s="3"/>
    </row>
    <row r="193" spans="7:13">
      <c r="G193" s="31">
        <v>47727</v>
      </c>
      <c r="H193" s="35">
        <v>4.9817251020408158</v>
      </c>
      <c r="I193" s="35">
        <v>5.0261438385828363</v>
      </c>
      <c r="J193" s="35">
        <v>5.0025357311199921</v>
      </c>
      <c r="K193" s="105">
        <f t="shared" si="8"/>
        <v>2030</v>
      </c>
      <c r="L193" s="3"/>
      <c r="M193" s="3"/>
    </row>
    <row r="194" spans="7:13">
      <c r="G194" s="31">
        <v>47757</v>
      </c>
      <c r="H194" s="35">
        <v>5.0111128571428569</v>
      </c>
      <c r="I194" s="35">
        <v>5.0633738882707213</v>
      </c>
      <c r="J194" s="35">
        <v>5.0346086894148998</v>
      </c>
      <c r="K194" s="105">
        <f t="shared" si="8"/>
        <v>2030</v>
      </c>
      <c r="L194" s="3"/>
      <c r="M194" s="3"/>
    </row>
    <row r="195" spans="7:13">
      <c r="G195" s="31">
        <v>47788</v>
      </c>
      <c r="H195" s="35">
        <v>5.4088679591836737</v>
      </c>
      <c r="I195" s="35">
        <v>5.5248305567705698</v>
      </c>
      <c r="J195" s="35">
        <v>5.4237879085971921</v>
      </c>
      <c r="K195" s="105">
        <f t="shared" si="8"/>
        <v>2030</v>
      </c>
      <c r="L195" s="3"/>
      <c r="M195" s="3"/>
    </row>
    <row r="196" spans="7:13">
      <c r="G196" s="31">
        <v>47818</v>
      </c>
      <c r="H196" s="35">
        <v>5.6739700000000006</v>
      </c>
      <c r="I196" s="35">
        <v>5.9193040749316861</v>
      </c>
      <c r="J196" s="35">
        <v>5.6823184957475155</v>
      </c>
      <c r="K196" s="105">
        <f t="shared" si="8"/>
        <v>2030</v>
      </c>
      <c r="L196" s="3"/>
      <c r="M196" s="3"/>
    </row>
    <row r="197" spans="7:13">
      <c r="G197" s="31">
        <v>47849</v>
      </c>
      <c r="H197" s="35">
        <v>5.6880516326530612</v>
      </c>
      <c r="I197" s="35">
        <v>5.9289467609311819</v>
      </c>
      <c r="J197" s="35">
        <v>5.7812015780305357</v>
      </c>
      <c r="K197" s="105">
        <f t="shared" si="8"/>
        <v>2031</v>
      </c>
      <c r="L197" s="3"/>
      <c r="M197" s="3"/>
    </row>
    <row r="198" spans="7:13">
      <c r="G198" s="31">
        <v>47880</v>
      </c>
      <c r="H198" s="35">
        <v>5.5226434693877549</v>
      </c>
      <c r="I198" s="35">
        <v>5.7085572424186832</v>
      </c>
      <c r="J198" s="35">
        <v>5.5102721795265914</v>
      </c>
      <c r="K198" s="105">
        <f t="shared" si="8"/>
        <v>2031</v>
      </c>
      <c r="L198" s="3"/>
      <c r="M198" s="3"/>
    </row>
    <row r="199" spans="7:13">
      <c r="G199" s="31">
        <v>47908</v>
      </c>
      <c r="H199" s="35">
        <v>4.8309087755102045</v>
      </c>
      <c r="I199" s="35">
        <v>4.9410613150578895</v>
      </c>
      <c r="J199" s="35">
        <v>4.9210724664412338</v>
      </c>
      <c r="K199" s="105">
        <f t="shared" si="8"/>
        <v>2031</v>
      </c>
      <c r="L199" s="3"/>
      <c r="M199" s="3"/>
    </row>
    <row r="200" spans="7:13">
      <c r="G200" s="31">
        <v>47939</v>
      </c>
      <c r="H200" s="35">
        <v>4.545194489795918</v>
      </c>
      <c r="I200" s="35">
        <v>4.4850705541299458</v>
      </c>
      <c r="J200" s="35">
        <v>4.6406134030126047</v>
      </c>
      <c r="K200" s="105">
        <f t="shared" si="8"/>
        <v>2031</v>
      </c>
      <c r="L200" s="3"/>
      <c r="M200" s="3"/>
    </row>
    <row r="201" spans="7:13">
      <c r="G201" s="31">
        <v>47969</v>
      </c>
      <c r="H201" s="35">
        <v>4.545194489795918</v>
      </c>
      <c r="I201" s="35">
        <v>4.492702198664305</v>
      </c>
      <c r="J201" s="35">
        <v>4.5667328824674653</v>
      </c>
      <c r="K201" s="105">
        <f t="shared" si="8"/>
        <v>2031</v>
      </c>
      <c r="L201" s="3"/>
      <c r="M201" s="3"/>
    </row>
    <row r="202" spans="7:13">
      <c r="G202" s="31">
        <v>48000</v>
      </c>
      <c r="H202" s="35">
        <v>4.6052965306122449</v>
      </c>
      <c r="I202" s="35">
        <v>4.5154940019358358</v>
      </c>
      <c r="J202" s="35">
        <v>4.6245256891074904</v>
      </c>
      <c r="K202" s="105">
        <f t="shared" si="8"/>
        <v>2031</v>
      </c>
      <c r="L202" s="3"/>
      <c r="M202" s="3"/>
    </row>
    <row r="203" spans="7:13">
      <c r="G203" s="31">
        <v>48030</v>
      </c>
      <c r="H203" s="35">
        <v>4.800806734693877</v>
      </c>
      <c r="I203" s="35">
        <v>4.8574741813403506</v>
      </c>
      <c r="J203" s="35">
        <v>4.8234190183420438</v>
      </c>
      <c r="K203" s="105">
        <f t="shared" si="8"/>
        <v>2031</v>
      </c>
      <c r="L203" s="3"/>
      <c r="M203" s="3"/>
    </row>
    <row r="204" spans="7:13">
      <c r="G204" s="31">
        <v>48061</v>
      </c>
      <c r="H204" s="35">
        <v>4.9211128571428571</v>
      </c>
      <c r="I204" s="35">
        <v>4.9334296705235303</v>
      </c>
      <c r="J204" s="35">
        <v>4.9442305769033714</v>
      </c>
      <c r="K204" s="105">
        <f t="shared" si="8"/>
        <v>2031</v>
      </c>
      <c r="L204" s="3"/>
      <c r="M204" s="3"/>
    </row>
    <row r="205" spans="7:13">
      <c r="G205" s="31">
        <v>48092</v>
      </c>
      <c r="H205" s="35">
        <v>4.9061128571428574</v>
      </c>
      <c r="I205" s="35">
        <v>4.9106378672519995</v>
      </c>
      <c r="J205" s="35">
        <v>4.9266058202684704</v>
      </c>
      <c r="K205" s="105">
        <f t="shared" si="8"/>
        <v>2031</v>
      </c>
      <c r="L205" s="3"/>
      <c r="M205" s="3"/>
    </row>
    <row r="206" spans="7:13">
      <c r="G206" s="31">
        <v>48122</v>
      </c>
      <c r="H206" s="35">
        <v>4.9662148979591842</v>
      </c>
      <c r="I206" s="35">
        <v>4.9790132770665929</v>
      </c>
      <c r="J206" s="35">
        <v>4.9895221026744547</v>
      </c>
      <c r="K206" s="105">
        <f t="shared" si="8"/>
        <v>2031</v>
      </c>
      <c r="L206" s="3"/>
      <c r="M206" s="3"/>
    </row>
    <row r="207" spans="7:13">
      <c r="G207" s="31">
        <v>48153</v>
      </c>
      <c r="H207" s="35">
        <v>5.2068271428571427</v>
      </c>
      <c r="I207" s="35">
        <v>5.3665770630141694</v>
      </c>
      <c r="J207" s="35">
        <v>5.2208982682651914</v>
      </c>
      <c r="K207" s="105">
        <f t="shared" si="8"/>
        <v>2031</v>
      </c>
      <c r="L207" s="3"/>
      <c r="M207" s="3"/>
    </row>
    <row r="208" spans="7:13">
      <c r="G208" s="31">
        <v>48183</v>
      </c>
      <c r="H208" s="35">
        <v>5.5978475510204087</v>
      </c>
      <c r="I208" s="35">
        <v>5.9061549576596502</v>
      </c>
      <c r="J208" s="35">
        <v>5.6058762373193973</v>
      </c>
      <c r="K208" s="105">
        <f t="shared" si="8"/>
        <v>2031</v>
      </c>
      <c r="L208" s="3"/>
      <c r="M208" s="3"/>
    </row>
    <row r="209" spans="7:13">
      <c r="G209" s="31">
        <v>48214</v>
      </c>
      <c r="H209" s="35">
        <v>5.5621332653061222</v>
      </c>
      <c r="I209" s="35">
        <v>5.8278274708509263</v>
      </c>
      <c r="J209" s="35">
        <v>5.6547541961266532</v>
      </c>
      <c r="K209" s="105">
        <f t="shared" si="8"/>
        <v>2032</v>
      </c>
      <c r="L209" s="3"/>
      <c r="M209" s="3"/>
    </row>
    <row r="210" spans="7:13">
      <c r="G210" s="31">
        <v>48245</v>
      </c>
      <c r="H210" s="35">
        <v>5.3932557142857149</v>
      </c>
      <c r="I210" s="35">
        <v>5.5872759725213044</v>
      </c>
      <c r="J210" s="35">
        <v>5.3803408341018555</v>
      </c>
      <c r="K210" s="105">
        <f t="shared" si="8"/>
        <v>2032</v>
      </c>
      <c r="L210" s="3"/>
      <c r="M210" s="3"/>
    </row>
    <row r="211" spans="7:13">
      <c r="G211" s="31">
        <v>48274</v>
      </c>
      <c r="H211" s="35">
        <v>5.2242761224489795</v>
      </c>
      <c r="I211" s="35">
        <v>5.3312033592940997</v>
      </c>
      <c r="J211" s="35">
        <v>5.3161949175120409</v>
      </c>
      <c r="K211" s="105">
        <f t="shared" si="8"/>
        <v>2032</v>
      </c>
      <c r="L211" s="3"/>
      <c r="M211" s="3"/>
    </row>
    <row r="212" spans="7:13">
      <c r="G212" s="31">
        <v>48305</v>
      </c>
      <c r="H212" s="35">
        <v>4.9479495918367347</v>
      </c>
      <c r="I212" s="35">
        <v>4.9122363873909531</v>
      </c>
      <c r="J212" s="35">
        <v>5.0450605799774566</v>
      </c>
      <c r="K212" s="105">
        <f t="shared" si="8"/>
        <v>2032</v>
      </c>
      <c r="L212" s="3"/>
      <c r="M212" s="3"/>
    </row>
    <row r="213" spans="7:13">
      <c r="G213" s="31">
        <v>48335</v>
      </c>
      <c r="H213" s="35">
        <v>4.9479495918367347</v>
      </c>
      <c r="I213" s="35">
        <v>4.92002272742263</v>
      </c>
      <c r="J213" s="35">
        <v>4.971180059432319</v>
      </c>
      <c r="K213" s="105">
        <f t="shared" si="8"/>
        <v>2032</v>
      </c>
      <c r="L213" s="3"/>
      <c r="M213" s="3"/>
    </row>
    <row r="214" spans="7:13">
      <c r="G214" s="31">
        <v>48366</v>
      </c>
      <c r="H214" s="35">
        <v>5.0246842857142857</v>
      </c>
      <c r="I214" s="35">
        <v>4.9897903967130857</v>
      </c>
      <c r="J214" s="35">
        <v>5.0456753970693722</v>
      </c>
      <c r="K214" s="105">
        <f t="shared" si="8"/>
        <v>2032</v>
      </c>
      <c r="L214" s="3"/>
      <c r="M214" s="3"/>
    </row>
    <row r="215" spans="7:13">
      <c r="G215" s="31">
        <v>48396</v>
      </c>
      <c r="H215" s="35">
        <v>5.3164189795918366</v>
      </c>
      <c r="I215" s="35">
        <v>5.3932878188844251</v>
      </c>
      <c r="J215" s="35">
        <v>5.3411974792499235</v>
      </c>
      <c r="K215" s="105">
        <f t="shared" si="8"/>
        <v>2032</v>
      </c>
      <c r="L215" s="3"/>
      <c r="M215" s="3"/>
    </row>
    <row r="216" spans="7:13">
      <c r="G216" s="31">
        <v>48427</v>
      </c>
      <c r="H216" s="35">
        <v>5.4545822448979591</v>
      </c>
      <c r="I216" s="35">
        <v>5.4864145082699123</v>
      </c>
      <c r="J216" s="35">
        <v>5.4799412029921104</v>
      </c>
      <c r="K216" s="105">
        <f t="shared" si="8"/>
        <v>2032</v>
      </c>
      <c r="L216" s="3"/>
      <c r="M216" s="3"/>
    </row>
    <row r="217" spans="7:13">
      <c r="G217" s="31">
        <v>48458</v>
      </c>
      <c r="H217" s="35">
        <v>5.4392761224489794</v>
      </c>
      <c r="I217" s="35">
        <v>5.4475859384430727</v>
      </c>
      <c r="J217" s="35">
        <v>5.4620090378112511</v>
      </c>
      <c r="K217" s="105">
        <f t="shared" si="8"/>
        <v>2032</v>
      </c>
      <c r="L217" s="3"/>
      <c r="M217" s="3"/>
    </row>
    <row r="218" spans="7:13">
      <c r="G218" s="31">
        <v>48488</v>
      </c>
      <c r="H218" s="35">
        <v>5.4852965306122448</v>
      </c>
      <c r="I218" s="35">
        <v>5.5407126278285608</v>
      </c>
      <c r="J218" s="35">
        <v>5.510784527103187</v>
      </c>
      <c r="K218" s="105">
        <f t="shared" si="8"/>
        <v>2032</v>
      </c>
      <c r="L218" s="3"/>
      <c r="M218" s="3"/>
    </row>
    <row r="219" spans="7:13">
      <c r="G219" s="31">
        <v>48519</v>
      </c>
      <c r="H219" s="35">
        <v>5.7310108163265303</v>
      </c>
      <c r="I219" s="35">
        <v>5.8976467053071557</v>
      </c>
      <c r="J219" s="35">
        <v>5.7472841684598839</v>
      </c>
      <c r="K219" s="105">
        <f t="shared" si="8"/>
        <v>2032</v>
      </c>
      <c r="L219" s="3"/>
      <c r="M219" s="3"/>
    </row>
    <row r="220" spans="7:13">
      <c r="G220" s="31">
        <v>48549</v>
      </c>
      <c r="H220" s="35">
        <v>6.1762148979591833</v>
      </c>
      <c r="I220" s="35">
        <v>6.4329446911935033</v>
      </c>
      <c r="J220" s="35">
        <v>6.1866734501485814</v>
      </c>
      <c r="K220" s="105">
        <f t="shared" si="8"/>
        <v>2032</v>
      </c>
      <c r="L220" s="3"/>
      <c r="M220" s="3"/>
    </row>
    <row r="221" spans="7:13">
      <c r="G221" s="31">
        <v>48580</v>
      </c>
      <c r="H221" s="35">
        <v>6.1493781632653057</v>
      </c>
      <c r="I221" s="35">
        <v>6.4089153239434262</v>
      </c>
      <c r="J221" s="35">
        <v>6.2445687263039247</v>
      </c>
      <c r="K221" s="105">
        <f t="shared" si="8"/>
        <v>2033</v>
      </c>
      <c r="L221" s="3"/>
      <c r="M221" s="3"/>
    </row>
    <row r="222" spans="7:13">
      <c r="G222" s="31">
        <v>48611</v>
      </c>
      <c r="H222" s="35">
        <v>6.0553985714285714</v>
      </c>
      <c r="I222" s="35">
        <v>6.2267355932684954</v>
      </c>
      <c r="J222" s="35">
        <v>6.0452655190080957</v>
      </c>
      <c r="K222" s="105">
        <f t="shared" si="8"/>
        <v>2033</v>
      </c>
      <c r="L222" s="3"/>
      <c r="M222" s="3"/>
    </row>
    <row r="223" spans="7:13">
      <c r="G223" s="31">
        <v>48639</v>
      </c>
      <c r="H223" s="35">
        <v>5.5067251020408161</v>
      </c>
      <c r="I223" s="35">
        <v>5.6484838242934936</v>
      </c>
      <c r="J223" s="35">
        <v>5.5997280664002469</v>
      </c>
      <c r="K223" s="105">
        <f t="shared" si="8"/>
        <v>2033</v>
      </c>
      <c r="L223" s="3"/>
      <c r="M223" s="3"/>
    </row>
    <row r="224" spans="7:13">
      <c r="G224" s="31">
        <v>48670</v>
      </c>
      <c r="H224" s="35">
        <v>5.1775414285714287</v>
      </c>
      <c r="I224" s="35">
        <v>5.1810455965640125</v>
      </c>
      <c r="J224" s="35">
        <v>5.2755145199303213</v>
      </c>
      <c r="K224" s="105">
        <f t="shared" ref="K224:K311" si="9">YEAR(G224)</f>
        <v>2033</v>
      </c>
      <c r="L224" s="3"/>
      <c r="M224" s="3"/>
    </row>
    <row r="225" spans="7:13">
      <c r="G225" s="31">
        <v>48700</v>
      </c>
      <c r="H225" s="35">
        <v>5.1461128571428567</v>
      </c>
      <c r="I225" s="35">
        <v>5.1493845847795772</v>
      </c>
      <c r="J225" s="35">
        <v>5.1701758581821915</v>
      </c>
      <c r="K225" s="105">
        <f t="shared" si="9"/>
        <v>2033</v>
      </c>
      <c r="L225" s="3"/>
      <c r="M225" s="3"/>
    </row>
    <row r="226" spans="7:13">
      <c r="G226" s="31">
        <v>48731</v>
      </c>
      <c r="H226" s="35">
        <v>5.2244802040816332</v>
      </c>
      <c r="I226" s="35">
        <v>5.212758173514219</v>
      </c>
      <c r="J226" s="35">
        <v>5.2463107080643514</v>
      </c>
      <c r="K226" s="105">
        <f t="shared" si="9"/>
        <v>2033</v>
      </c>
      <c r="L226" s="3"/>
      <c r="M226" s="3"/>
    </row>
    <row r="227" spans="7:13">
      <c r="G227" s="31">
        <v>48761</v>
      </c>
      <c r="H227" s="35">
        <v>5.5537659183673469</v>
      </c>
      <c r="I227" s="35">
        <v>5.66431433018571</v>
      </c>
      <c r="J227" s="35">
        <v>5.5795415718823653</v>
      </c>
      <c r="K227" s="105">
        <f t="shared" si="9"/>
        <v>2033</v>
      </c>
      <c r="L227" s="3"/>
      <c r="M227" s="3"/>
    </row>
    <row r="228" spans="7:13">
      <c r="G228" s="31">
        <v>48792</v>
      </c>
      <c r="H228" s="35">
        <v>5.6791740816326532</v>
      </c>
      <c r="I228" s="35">
        <v>5.7514078951757925</v>
      </c>
      <c r="J228" s="35">
        <v>5.7054766062096531</v>
      </c>
      <c r="K228" s="105">
        <f t="shared" si="9"/>
        <v>2033</v>
      </c>
      <c r="L228" s="3"/>
      <c r="M228" s="3"/>
    </row>
    <row r="229" spans="7:13">
      <c r="G229" s="31">
        <v>48823</v>
      </c>
      <c r="H229" s="35">
        <v>5.6008067346938768</v>
      </c>
      <c r="I229" s="35">
        <v>5.6326017532355035</v>
      </c>
      <c r="J229" s="35">
        <v>5.6242182805615331</v>
      </c>
      <c r="K229" s="105">
        <f t="shared" si="9"/>
        <v>2033</v>
      </c>
      <c r="L229" s="3"/>
      <c r="M229" s="3"/>
    </row>
    <row r="230" spans="7:13">
      <c r="G230" s="31">
        <v>48853</v>
      </c>
      <c r="H230" s="35">
        <v>5.6321332653061225</v>
      </c>
      <c r="I230" s="35">
        <v>5.6801448360779272</v>
      </c>
      <c r="J230" s="35">
        <v>5.6582381596475058</v>
      </c>
      <c r="K230" s="105">
        <f t="shared" si="9"/>
        <v>2033</v>
      </c>
      <c r="L230" s="3"/>
      <c r="M230" s="3"/>
    </row>
    <row r="231" spans="7:13">
      <c r="G231" s="31">
        <v>48884</v>
      </c>
      <c r="H231" s="35">
        <v>5.9770312244897958</v>
      </c>
      <c r="I231" s="35">
        <v>6.1237599572204227</v>
      </c>
      <c r="J231" s="35">
        <v>5.9943381698944567</v>
      </c>
      <c r="K231" s="105">
        <f t="shared" si="9"/>
        <v>2033</v>
      </c>
      <c r="L231" s="3"/>
      <c r="M231" s="3"/>
    </row>
    <row r="232" spans="7:13">
      <c r="G232" s="31">
        <v>48914</v>
      </c>
      <c r="H232" s="35">
        <v>6.353255714285714</v>
      </c>
      <c r="I232" s="35">
        <v>6.6386897026265563</v>
      </c>
      <c r="J232" s="35">
        <v>6.3644580592273803</v>
      </c>
      <c r="K232" s="105">
        <f t="shared" si="9"/>
        <v>2033</v>
      </c>
      <c r="L232" s="3"/>
      <c r="M232" s="3"/>
    </row>
    <row r="233" spans="7:13">
      <c r="G233" s="31">
        <v>48945</v>
      </c>
      <c r="H233" s="35">
        <v>6.3108067346938777</v>
      </c>
      <c r="I233" s="35">
        <v>6.5995001766393075</v>
      </c>
      <c r="J233" s="35">
        <v>6.4065730300235684</v>
      </c>
      <c r="K233" s="105">
        <f t="shared" si="9"/>
        <v>2034</v>
      </c>
      <c r="L233" s="3"/>
      <c r="M233" s="3"/>
    </row>
    <row r="234" spans="7:13">
      <c r="G234" s="31">
        <v>48976</v>
      </c>
      <c r="H234" s="35">
        <v>6.2468271428571436</v>
      </c>
      <c r="I234" s="35">
        <v>6.4215487895577379</v>
      </c>
      <c r="J234" s="35">
        <v>6.2374983297469004</v>
      </c>
      <c r="K234" s="105">
        <f t="shared" si="9"/>
        <v>2034</v>
      </c>
      <c r="L234" s="3"/>
      <c r="M234" s="3"/>
    </row>
    <row r="235" spans="7:13">
      <c r="G235" s="31">
        <v>49004</v>
      </c>
      <c r="H235" s="35">
        <v>5.4144802040816327</v>
      </c>
      <c r="I235" s="35">
        <v>5.5156519572630298</v>
      </c>
      <c r="J235" s="35">
        <v>5.5071980940670153</v>
      </c>
      <c r="K235" s="105">
        <f t="shared" si="9"/>
        <v>2034</v>
      </c>
      <c r="L235" s="3"/>
      <c r="M235" s="3"/>
    </row>
    <row r="236" spans="7:13">
      <c r="G236" s="31">
        <v>49035</v>
      </c>
      <c r="H236" s="35">
        <v>5.0783577551020409</v>
      </c>
      <c r="I236" s="35">
        <v>5.0061365542630307</v>
      </c>
      <c r="J236" s="35">
        <v>5.1760166205553855</v>
      </c>
      <c r="K236" s="105">
        <f t="shared" si="9"/>
        <v>2034</v>
      </c>
      <c r="L236" s="3"/>
      <c r="M236" s="3"/>
    </row>
    <row r="237" spans="7:13">
      <c r="G237" s="31">
        <v>49065</v>
      </c>
      <c r="H237" s="35">
        <v>5.0624393877551022</v>
      </c>
      <c r="I237" s="35">
        <v>5.0141807201235711</v>
      </c>
      <c r="J237" s="35">
        <v>5.0861508556204535</v>
      </c>
      <c r="K237" s="105">
        <f t="shared" si="9"/>
        <v>2034</v>
      </c>
      <c r="L237" s="3"/>
      <c r="M237" s="3"/>
    </row>
    <row r="238" spans="7:13">
      <c r="G238" s="31">
        <v>49096</v>
      </c>
      <c r="H238" s="35">
        <v>5.1264189795918362</v>
      </c>
      <c r="I238" s="35">
        <v>5.0627551062814495</v>
      </c>
      <c r="J238" s="35">
        <v>5.1478375038426076</v>
      </c>
      <c r="K238" s="105">
        <f t="shared" si="9"/>
        <v>2034</v>
      </c>
      <c r="L238" s="3"/>
      <c r="M238" s="3"/>
    </row>
    <row r="239" spans="7:13">
      <c r="G239" s="31">
        <v>49126</v>
      </c>
      <c r="H239" s="35">
        <v>5.4465210204081638</v>
      </c>
      <c r="I239" s="35">
        <v>5.4833205983235507</v>
      </c>
      <c r="J239" s="35">
        <v>5.4718461112818941</v>
      </c>
      <c r="K239" s="105">
        <f t="shared" si="9"/>
        <v>2034</v>
      </c>
      <c r="L239" s="3"/>
      <c r="M239" s="3"/>
    </row>
    <row r="240" spans="7:13">
      <c r="G240" s="31">
        <v>49157</v>
      </c>
      <c r="H240" s="35">
        <v>5.5745822448979592</v>
      </c>
      <c r="I240" s="35">
        <v>5.5722705092814486</v>
      </c>
      <c r="J240" s="35">
        <v>5.6004453530074807</v>
      </c>
      <c r="K240" s="105">
        <f t="shared" si="9"/>
        <v>2034</v>
      </c>
      <c r="L240" s="3"/>
      <c r="M240" s="3"/>
    </row>
    <row r="241" spans="7:13">
      <c r="G241" s="31">
        <v>49188</v>
      </c>
      <c r="H241" s="35">
        <v>5.4945822448979591</v>
      </c>
      <c r="I241" s="35">
        <v>5.4509892393840707</v>
      </c>
      <c r="J241" s="35">
        <v>5.5175475151142539</v>
      </c>
      <c r="K241" s="105">
        <f t="shared" si="9"/>
        <v>2034</v>
      </c>
      <c r="L241" s="3"/>
      <c r="M241" s="3"/>
    </row>
    <row r="242" spans="7:13">
      <c r="G242" s="31">
        <v>49218</v>
      </c>
      <c r="H242" s="35">
        <v>5.526521020408163</v>
      </c>
      <c r="I242" s="35">
        <v>5.4833205983235498</v>
      </c>
      <c r="J242" s="35">
        <v>5.5521822112921413</v>
      </c>
      <c r="K242" s="105">
        <f t="shared" si="9"/>
        <v>2034</v>
      </c>
      <c r="L242" s="3"/>
      <c r="M242" s="3"/>
    </row>
    <row r="243" spans="7:13">
      <c r="G243" s="31">
        <v>49249</v>
      </c>
      <c r="H243" s="35">
        <v>5.8626434693877556</v>
      </c>
      <c r="I243" s="35">
        <v>5.9605046423840706</v>
      </c>
      <c r="J243" s="35">
        <v>5.8794698432216421</v>
      </c>
      <c r="K243" s="105">
        <f t="shared" si="9"/>
        <v>2034</v>
      </c>
      <c r="L243" s="3"/>
      <c r="M243" s="3"/>
    </row>
    <row r="244" spans="7:13">
      <c r="G244" s="31">
        <v>49279</v>
      </c>
      <c r="H244" s="35">
        <v>6.2147863265306116</v>
      </c>
      <c r="I244" s="35">
        <v>6.4862630726024708</v>
      </c>
      <c r="J244" s="35">
        <v>6.225406926939236</v>
      </c>
      <c r="K244" s="105">
        <f t="shared" si="9"/>
        <v>2034</v>
      </c>
      <c r="L244" s="3"/>
      <c r="M244" s="3"/>
    </row>
    <row r="245" spans="7:13">
      <c r="G245" s="31">
        <v>49310</v>
      </c>
      <c r="H245" s="35">
        <v>6.1984597959183674</v>
      </c>
      <c r="I245" s="35">
        <v>6.4318618227122766</v>
      </c>
      <c r="J245" s="35">
        <v>6.293754093657137</v>
      </c>
      <c r="K245" s="105">
        <f t="shared" si="9"/>
        <v>2035</v>
      </c>
      <c r="L245" s="3"/>
      <c r="M245" s="3"/>
    </row>
    <row r="246" spans="7:13">
      <c r="G246" s="31">
        <v>49341</v>
      </c>
      <c r="H246" s="35">
        <v>6.1821332653061223</v>
      </c>
      <c r="I246" s="35">
        <v>6.3162527210498949</v>
      </c>
      <c r="J246" s="35">
        <v>6.1725326570345329</v>
      </c>
      <c r="K246" s="105">
        <f t="shared" si="9"/>
        <v>2035</v>
      </c>
      <c r="L246" s="3"/>
      <c r="M246" s="3"/>
    </row>
    <row r="247" spans="7:13">
      <c r="G247" s="31">
        <v>49369</v>
      </c>
      <c r="H247" s="35">
        <v>5.7082557142857144</v>
      </c>
      <c r="I247" s="35">
        <v>5.7712604839982795</v>
      </c>
      <c r="J247" s="35">
        <v>5.802105359155652</v>
      </c>
      <c r="K247" s="105">
        <f t="shared" si="9"/>
        <v>2035</v>
      </c>
      <c r="L247" s="3"/>
      <c r="M247" s="3"/>
    </row>
    <row r="248" spans="7:13">
      <c r="G248" s="31">
        <v>49400</v>
      </c>
      <c r="H248" s="35">
        <v>5.4140720408163263</v>
      </c>
      <c r="I248" s="35">
        <v>5.3666286281799414</v>
      </c>
      <c r="J248" s="35">
        <v>5.5131413259555284</v>
      </c>
      <c r="K248" s="105">
        <f t="shared" si="9"/>
        <v>2035</v>
      </c>
      <c r="L248" s="3"/>
      <c r="M248" s="3"/>
    </row>
    <row r="249" spans="7:13">
      <c r="G249" s="31">
        <v>49430</v>
      </c>
      <c r="H249" s="35">
        <v>5.4303985714285714</v>
      </c>
      <c r="I249" s="35">
        <v>5.32527336523024</v>
      </c>
      <c r="J249" s="35">
        <v>5.4556559278614616</v>
      </c>
      <c r="K249" s="105">
        <f t="shared" si="9"/>
        <v>2035</v>
      </c>
      <c r="L249" s="3"/>
      <c r="M249" s="3"/>
    </row>
    <row r="250" spans="7:13">
      <c r="G250" s="31">
        <v>49461</v>
      </c>
      <c r="H250" s="35">
        <v>5.4303985714285714</v>
      </c>
      <c r="I250" s="35">
        <v>5.32527336523024</v>
      </c>
      <c r="J250" s="35">
        <v>5.4530941899784819</v>
      </c>
      <c r="K250" s="105">
        <f t="shared" si="9"/>
        <v>2035</v>
      </c>
      <c r="L250" s="3"/>
      <c r="M250" s="3"/>
    </row>
    <row r="251" spans="7:13">
      <c r="G251" s="31">
        <v>49491</v>
      </c>
      <c r="H251" s="35">
        <v>5.6428475510204077</v>
      </c>
      <c r="I251" s="35">
        <v>5.6803510967410178</v>
      </c>
      <c r="J251" s="35">
        <v>5.6689974587560199</v>
      </c>
      <c r="K251" s="105">
        <f t="shared" si="9"/>
        <v>2035</v>
      </c>
      <c r="L251" s="3"/>
      <c r="M251" s="3"/>
    </row>
    <row r="252" spans="7:13">
      <c r="G252" s="31">
        <v>49522</v>
      </c>
      <c r="H252" s="35">
        <v>5.8062148979591841</v>
      </c>
      <c r="I252" s="35">
        <v>5.7629584923088757</v>
      </c>
      <c r="J252" s="35">
        <v>5.8330511527820477</v>
      </c>
      <c r="K252" s="105">
        <f t="shared" si="9"/>
        <v>2035</v>
      </c>
      <c r="L252" s="3"/>
      <c r="M252" s="3"/>
    </row>
    <row r="253" spans="7:13">
      <c r="G253" s="31">
        <v>49553</v>
      </c>
      <c r="H253" s="35">
        <v>5.7082557142857144</v>
      </c>
      <c r="I253" s="35">
        <v>5.6225981110756003</v>
      </c>
      <c r="J253" s="35">
        <v>5.7321186801926434</v>
      </c>
      <c r="K253" s="105">
        <f t="shared" si="9"/>
        <v>2035</v>
      </c>
      <c r="L253" s="3"/>
      <c r="M253" s="3"/>
    </row>
    <row r="254" spans="7:13">
      <c r="G254" s="31">
        <v>49583</v>
      </c>
      <c r="H254" s="35">
        <v>5.7572353061224488</v>
      </c>
      <c r="I254" s="35">
        <v>5.6308485375992312</v>
      </c>
      <c r="J254" s="35">
        <v>5.7838657854288353</v>
      </c>
      <c r="K254" s="105">
        <f t="shared" si="9"/>
        <v>2035</v>
      </c>
      <c r="L254" s="3"/>
      <c r="M254" s="3"/>
    </row>
    <row r="255" spans="7:13">
      <c r="G255" s="31">
        <v>49614</v>
      </c>
      <c r="H255" s="35">
        <v>6.0186638775510204</v>
      </c>
      <c r="I255" s="35">
        <v>6.0602316729884631</v>
      </c>
      <c r="J255" s="35">
        <v>6.0361457321446874</v>
      </c>
      <c r="K255" s="105">
        <f t="shared" si="9"/>
        <v>2035</v>
      </c>
      <c r="L255" s="3"/>
      <c r="M255" s="3"/>
    </row>
    <row r="256" spans="7:13">
      <c r="G256" s="31">
        <v>49644</v>
      </c>
      <c r="H256" s="35">
        <v>6.3291740816326527</v>
      </c>
      <c r="I256" s="35">
        <v>6.5392204978510273</v>
      </c>
      <c r="J256" s="35">
        <v>6.3402752536120506</v>
      </c>
      <c r="K256" s="105">
        <f t="shared" si="9"/>
        <v>2035</v>
      </c>
      <c r="L256" s="3"/>
      <c r="M256" s="3"/>
    </row>
    <row r="257" spans="7:13">
      <c r="G257" s="31">
        <v>49675</v>
      </c>
      <c r="H257" s="35">
        <v>6.2453985714285718</v>
      </c>
      <c r="I257" s="35">
        <v>6.4397512930754992</v>
      </c>
      <c r="J257" s="35">
        <v>6.3408900707039662</v>
      </c>
      <c r="K257" s="105">
        <f t="shared" si="9"/>
        <v>2036</v>
      </c>
      <c r="L257" s="3"/>
      <c r="M257" s="3"/>
    </row>
    <row r="258" spans="7:13">
      <c r="G258" s="31">
        <v>49706</v>
      </c>
      <c r="H258" s="35">
        <v>6.2453985714285718</v>
      </c>
      <c r="I258" s="35">
        <v>6.3638989342238643</v>
      </c>
      <c r="J258" s="35">
        <v>6.2361662260477519</v>
      </c>
      <c r="K258" s="105">
        <f t="shared" si="9"/>
        <v>2036</v>
      </c>
      <c r="L258" s="3"/>
      <c r="M258" s="3"/>
    </row>
    <row r="259" spans="7:13">
      <c r="G259" s="31">
        <v>49735</v>
      </c>
      <c r="H259" s="35">
        <v>5.5279495918367347</v>
      </c>
      <c r="I259" s="35">
        <v>5.5291620306954776</v>
      </c>
      <c r="J259" s="35">
        <v>5.6211441951019578</v>
      </c>
      <c r="K259" s="105">
        <f t="shared" si="9"/>
        <v>2036</v>
      </c>
      <c r="L259" s="3"/>
      <c r="M259" s="3"/>
    </row>
    <row r="260" spans="7:13">
      <c r="G260" s="31">
        <v>49766</v>
      </c>
      <c r="H260" s="35">
        <v>5.2610108163265306</v>
      </c>
      <c r="I260" s="35">
        <v>5.1835207245211006</v>
      </c>
      <c r="J260" s="35">
        <v>5.3594370529767392</v>
      </c>
      <c r="K260" s="105">
        <f t="shared" si="9"/>
        <v>2036</v>
      </c>
      <c r="L260" s="3"/>
      <c r="M260" s="3"/>
    </row>
    <row r="261" spans="7:13">
      <c r="G261" s="31">
        <v>49796</v>
      </c>
      <c r="H261" s="35">
        <v>5.2443781632653064</v>
      </c>
      <c r="I261" s="35">
        <v>5.1329352968980881</v>
      </c>
      <c r="J261" s="35">
        <v>5.2688540014345735</v>
      </c>
      <c r="K261" s="105">
        <f t="shared" si="9"/>
        <v>2036</v>
      </c>
      <c r="L261" s="3"/>
      <c r="M261" s="3"/>
    </row>
    <row r="262" spans="7:13">
      <c r="G262" s="31">
        <v>49827</v>
      </c>
      <c r="H262" s="35">
        <v>5.2610108163265306</v>
      </c>
      <c r="I262" s="35">
        <v>5.1666589153134304</v>
      </c>
      <c r="J262" s="35">
        <v>5.282994794548622</v>
      </c>
      <c r="K262" s="105">
        <f t="shared" si="9"/>
        <v>2036</v>
      </c>
      <c r="L262" s="3"/>
      <c r="M262" s="3"/>
    </row>
    <row r="263" spans="7:13">
      <c r="G263" s="31">
        <v>49857</v>
      </c>
      <c r="H263" s="35">
        <v>5.6615210204081636</v>
      </c>
      <c r="I263" s="35">
        <v>5.6472462603149491</v>
      </c>
      <c r="J263" s="35">
        <v>5.687749380059433</v>
      </c>
      <c r="K263" s="105">
        <f t="shared" si="9"/>
        <v>2036</v>
      </c>
      <c r="L263" s="3"/>
      <c r="M263" s="3"/>
    </row>
    <row r="264" spans="7:13">
      <c r="G264" s="31">
        <v>49888</v>
      </c>
      <c r="H264" s="35">
        <v>5.7616230612244896</v>
      </c>
      <c r="I264" s="35">
        <v>5.7400119935400262</v>
      </c>
      <c r="J264" s="35">
        <v>5.7882719745875608</v>
      </c>
      <c r="K264" s="105">
        <f t="shared" si="9"/>
        <v>2036</v>
      </c>
      <c r="L264" s="3"/>
      <c r="M264" s="3"/>
    </row>
    <row r="265" spans="7:13">
      <c r="G265" s="31">
        <v>49919</v>
      </c>
      <c r="H265" s="35">
        <v>5.6447863265306122</v>
      </c>
      <c r="I265" s="35">
        <v>5.6219277639205547</v>
      </c>
      <c r="J265" s="35">
        <v>5.6683826416641061</v>
      </c>
      <c r="K265" s="105">
        <f t="shared" si="9"/>
        <v>2036</v>
      </c>
      <c r="L265" s="3"/>
      <c r="M265" s="3"/>
    </row>
    <row r="266" spans="7:13">
      <c r="G266" s="31">
        <v>49949</v>
      </c>
      <c r="H266" s="35">
        <v>5.7115210204081635</v>
      </c>
      <c r="I266" s="35">
        <v>5.6809698787302896</v>
      </c>
      <c r="J266" s="35">
        <v>5.7379594425658373</v>
      </c>
      <c r="K266" s="105">
        <f t="shared" si="9"/>
        <v>2036</v>
      </c>
      <c r="L266" s="3"/>
      <c r="M266" s="3"/>
    </row>
    <row r="267" spans="7:13">
      <c r="G267" s="31">
        <v>49980</v>
      </c>
      <c r="H267" s="35">
        <v>6.0619291836734694</v>
      </c>
      <c r="I267" s="35">
        <v>6.1278336053164661</v>
      </c>
      <c r="J267" s="35">
        <v>6.0795928066400258</v>
      </c>
      <c r="K267" s="105">
        <f t="shared" si="9"/>
        <v>2036</v>
      </c>
      <c r="L267" s="3"/>
      <c r="M267" s="3"/>
    </row>
    <row r="268" spans="7:13">
      <c r="G268" s="31">
        <v>50010</v>
      </c>
      <c r="H268" s="35">
        <v>6.395602653061224</v>
      </c>
      <c r="I268" s="35">
        <v>6.6253343246914289</v>
      </c>
      <c r="J268" s="35">
        <v>6.4069829080848448</v>
      </c>
      <c r="K268" s="105">
        <f t="shared" si="9"/>
        <v>2036</v>
      </c>
      <c r="L268" s="3"/>
      <c r="M268" s="3"/>
    </row>
    <row r="269" spans="7:13">
      <c r="G269" s="31">
        <v>50041</v>
      </c>
      <c r="H269" s="35">
        <v>6.4216230612244898</v>
      </c>
      <c r="I269" s="35">
        <v>6.628170408808927</v>
      </c>
      <c r="J269" s="35">
        <v>6.5178549236602112</v>
      </c>
      <c r="K269" s="105">
        <f t="shared" si="9"/>
        <v>2037</v>
      </c>
      <c r="L269" s="3"/>
      <c r="M269" s="3"/>
    </row>
    <row r="270" spans="7:13">
      <c r="G270" s="31">
        <v>50072</v>
      </c>
      <c r="H270" s="35">
        <v>6.4045822448979592</v>
      </c>
      <c r="I270" s="35">
        <v>6.5335483296160302</v>
      </c>
      <c r="J270" s="35">
        <v>6.3959162004303725</v>
      </c>
      <c r="K270" s="105">
        <f t="shared" si="9"/>
        <v>2037</v>
      </c>
      <c r="L270" s="3"/>
      <c r="M270" s="3"/>
    </row>
    <row r="271" spans="7:13">
      <c r="G271" s="31">
        <v>50100</v>
      </c>
      <c r="H271" s="35">
        <v>5.8599904081632657</v>
      </c>
      <c r="I271" s="35">
        <v>5.8885712361311615</v>
      </c>
      <c r="J271" s="35">
        <v>5.95457999795061</v>
      </c>
      <c r="K271" s="105">
        <f t="shared" si="9"/>
        <v>2037</v>
      </c>
      <c r="L271" s="3"/>
      <c r="M271" s="3"/>
    </row>
    <row r="272" spans="7:13">
      <c r="G272" s="31">
        <v>50131</v>
      </c>
      <c r="H272" s="35">
        <v>5.6558067346938774</v>
      </c>
      <c r="I272" s="35">
        <v>5.5961451810342071</v>
      </c>
      <c r="J272" s="35">
        <v>5.7558916077466957</v>
      </c>
      <c r="K272" s="105">
        <f t="shared" si="9"/>
        <v>2037</v>
      </c>
      <c r="L272" s="3"/>
      <c r="M272" s="3"/>
    </row>
    <row r="273" spans="7:13">
      <c r="G273" s="31">
        <v>50161</v>
      </c>
      <c r="H273" s="35">
        <v>5.6387659183673469</v>
      </c>
      <c r="I273" s="35">
        <v>5.5875337983501669</v>
      </c>
      <c r="J273" s="35">
        <v>5.6648986781432527</v>
      </c>
      <c r="K273" s="105">
        <f t="shared" si="9"/>
        <v>2037</v>
      </c>
      <c r="L273" s="3"/>
      <c r="M273" s="3"/>
    </row>
    <row r="274" spans="7:13">
      <c r="G274" s="31">
        <v>50192</v>
      </c>
      <c r="H274" s="35">
        <v>5.6898883673469385</v>
      </c>
      <c r="I274" s="35">
        <v>5.630539146604594</v>
      </c>
      <c r="J274" s="35">
        <v>5.7136741674351885</v>
      </c>
      <c r="K274" s="105">
        <f t="shared" si="9"/>
        <v>2037</v>
      </c>
      <c r="L274" s="3"/>
      <c r="M274" s="3"/>
    </row>
    <row r="275" spans="7:13">
      <c r="G275" s="31">
        <v>50222</v>
      </c>
      <c r="H275" s="35">
        <v>5.9962148979591836</v>
      </c>
      <c r="I275" s="35">
        <v>6.0605926291488723</v>
      </c>
      <c r="J275" s="35">
        <v>6.0238493903063848</v>
      </c>
      <c r="K275" s="105">
        <f t="shared" si="9"/>
        <v>2037</v>
      </c>
      <c r="L275" s="3"/>
      <c r="M275" s="3"/>
    </row>
    <row r="276" spans="7:13">
      <c r="G276" s="31">
        <v>50253</v>
      </c>
      <c r="H276" s="35">
        <v>6.1323373469387752</v>
      </c>
      <c r="I276" s="35">
        <v>6.180945726062343</v>
      </c>
      <c r="J276" s="35">
        <v>6.1605437237421876</v>
      </c>
      <c r="K276" s="105">
        <f t="shared" si="9"/>
        <v>2037</v>
      </c>
      <c r="L276" s="3"/>
      <c r="M276" s="3"/>
    </row>
    <row r="277" spans="7:13">
      <c r="G277" s="31">
        <v>50284</v>
      </c>
      <c r="H277" s="35">
        <v>5.9962148979591836</v>
      </c>
      <c r="I277" s="35">
        <v>6.0433182986150191</v>
      </c>
      <c r="J277" s="35">
        <v>6.0212876524234042</v>
      </c>
      <c r="K277" s="105">
        <f t="shared" si="9"/>
        <v>2037</v>
      </c>
      <c r="L277" s="3"/>
      <c r="M277" s="3"/>
    </row>
    <row r="278" spans="7:13">
      <c r="G278" s="31">
        <v>50314</v>
      </c>
      <c r="H278" s="35">
        <v>6.0642761224489794</v>
      </c>
      <c r="I278" s="35">
        <v>6.0605410639830994</v>
      </c>
      <c r="J278" s="35">
        <v>6.0921965570242858</v>
      </c>
      <c r="K278" s="105">
        <f t="shared" si="9"/>
        <v>2037</v>
      </c>
      <c r="L278" s="3"/>
      <c r="M278" s="3"/>
    </row>
    <row r="279" spans="7:13">
      <c r="G279" s="31">
        <v>50345</v>
      </c>
      <c r="H279" s="35">
        <v>6.4045822448979592</v>
      </c>
      <c r="I279" s="35">
        <v>6.4991543640456442</v>
      </c>
      <c r="J279" s="35">
        <v>6.4236854390818738</v>
      </c>
      <c r="K279" s="105">
        <f t="shared" si="9"/>
        <v>2037</v>
      </c>
      <c r="L279" s="3"/>
      <c r="M279" s="3"/>
    </row>
    <row r="280" spans="7:13">
      <c r="G280" s="31">
        <v>50375</v>
      </c>
      <c r="H280" s="35">
        <v>6.7960108163265307</v>
      </c>
      <c r="I280" s="35">
        <v>7.1097374919601268</v>
      </c>
      <c r="J280" s="35">
        <v>6.8090732861973571</v>
      </c>
      <c r="K280" s="105">
        <f t="shared" si="9"/>
        <v>2037</v>
      </c>
      <c r="L280" s="3"/>
      <c r="M280" s="3"/>
    </row>
    <row r="281" spans="7:13">
      <c r="G281" s="31">
        <v>50406</v>
      </c>
      <c r="H281" s="35">
        <v>6.7585618367346942</v>
      </c>
      <c r="I281" s="35">
        <v>7.031977221974901</v>
      </c>
      <c r="J281" s="35">
        <v>6.8562092632441853</v>
      </c>
      <c r="K281" s="105">
        <f t="shared" ref="K281:K304" si="10">YEAR(G281)</f>
        <v>2038</v>
      </c>
      <c r="L281" s="3"/>
      <c r="M281" s="3"/>
    </row>
    <row r="282" spans="7:13">
      <c r="G282" s="31">
        <v>50437</v>
      </c>
      <c r="H282" s="35">
        <v>6.7585618367346942</v>
      </c>
      <c r="I282" s="35">
        <v>6.9004344840887573</v>
      </c>
      <c r="J282" s="35">
        <v>6.7513829490726511</v>
      </c>
      <c r="K282" s="105">
        <f t="shared" si="10"/>
        <v>2038</v>
      </c>
      <c r="L282" s="3"/>
      <c r="M282" s="3"/>
    </row>
    <row r="283" spans="7:13">
      <c r="G283" s="31">
        <v>50465</v>
      </c>
      <c r="H283" s="35">
        <v>6.2378475510204083</v>
      </c>
      <c r="I283" s="35">
        <v>6.2863964900675038</v>
      </c>
      <c r="J283" s="35">
        <v>6.333922143662261</v>
      </c>
      <c r="K283" s="105">
        <f t="shared" si="10"/>
        <v>2038</v>
      </c>
      <c r="L283" s="3"/>
      <c r="M283" s="3"/>
    </row>
    <row r="284" spans="7:13">
      <c r="G284" s="31">
        <v>50496</v>
      </c>
      <c r="H284" s="35">
        <v>6.0642761224489794</v>
      </c>
      <c r="I284" s="35">
        <v>6.0319739621450266</v>
      </c>
      <c r="J284" s="35">
        <v>6.1660770775694234</v>
      </c>
      <c r="K284" s="105">
        <f t="shared" si="10"/>
        <v>2038</v>
      </c>
      <c r="L284" s="3"/>
      <c r="M284" s="3"/>
    </row>
    <row r="285" spans="7:13">
      <c r="G285" s="31">
        <v>50526</v>
      </c>
      <c r="H285" s="35">
        <v>6.0294802040816329</v>
      </c>
      <c r="I285" s="35">
        <v>6.005675727600952</v>
      </c>
      <c r="J285" s="35">
        <v>6.057254452300441</v>
      </c>
      <c r="K285" s="105">
        <f t="shared" si="10"/>
        <v>2038</v>
      </c>
      <c r="L285" s="3"/>
      <c r="M285" s="3"/>
    </row>
    <row r="286" spans="7:13">
      <c r="G286" s="31">
        <v>50557</v>
      </c>
      <c r="H286" s="35">
        <v>6.0816230612244899</v>
      </c>
      <c r="I286" s="35">
        <v>6.0758559182175897</v>
      </c>
      <c r="J286" s="35">
        <v>6.1070546367455689</v>
      </c>
      <c r="K286" s="105">
        <f t="shared" si="10"/>
        <v>2038</v>
      </c>
      <c r="L286" s="3"/>
      <c r="M286" s="3"/>
    </row>
    <row r="287" spans="7:13">
      <c r="G287" s="31">
        <v>50587</v>
      </c>
      <c r="H287" s="35">
        <v>6.4808067346938776</v>
      </c>
      <c r="I287" s="35">
        <v>6.5583511743526977</v>
      </c>
      <c r="J287" s="35">
        <v>6.5104771185572297</v>
      </c>
      <c r="K287" s="105">
        <f t="shared" si="10"/>
        <v>2038</v>
      </c>
      <c r="L287" s="3"/>
      <c r="M287" s="3"/>
    </row>
    <row r="288" spans="7:13">
      <c r="G288" s="31">
        <v>50618</v>
      </c>
      <c r="H288" s="35">
        <v>6.5329495918367346</v>
      </c>
      <c r="I288" s="35">
        <v>6.6284797998035625</v>
      </c>
      <c r="J288" s="35">
        <v>6.5628390408853372</v>
      </c>
      <c r="K288" s="105">
        <f t="shared" si="10"/>
        <v>2038</v>
      </c>
      <c r="L288" s="3"/>
      <c r="M288" s="3"/>
    </row>
    <row r="289" spans="7:13">
      <c r="G289" s="31">
        <v>50649</v>
      </c>
      <c r="H289" s="35">
        <v>6.4114189795918364</v>
      </c>
      <c r="I289" s="35">
        <v>6.4881709837360599</v>
      </c>
      <c r="J289" s="35">
        <v>6.4382361102571988</v>
      </c>
      <c r="K289" s="105">
        <f t="shared" si="10"/>
        <v>2038</v>
      </c>
      <c r="L289" s="3"/>
      <c r="M289" s="3"/>
    </row>
    <row r="290" spans="7:13">
      <c r="G290" s="31">
        <v>50679</v>
      </c>
      <c r="H290" s="35">
        <v>6.4982557142857145</v>
      </c>
      <c r="I290" s="35">
        <v>6.5144692182801336</v>
      </c>
      <c r="J290" s="35">
        <v>6.5279994056768116</v>
      </c>
      <c r="K290" s="105">
        <f t="shared" si="10"/>
        <v>2038</v>
      </c>
      <c r="L290" s="3"/>
      <c r="M290" s="3"/>
    </row>
    <row r="291" spans="7:13">
      <c r="G291" s="31">
        <v>50710</v>
      </c>
      <c r="H291" s="35">
        <v>6.8627455102040811</v>
      </c>
      <c r="I291" s="35">
        <v>6.9881468310681107</v>
      </c>
      <c r="J291" s="35">
        <v>6.8837735628650485</v>
      </c>
      <c r="K291" s="105">
        <f t="shared" si="10"/>
        <v>2038</v>
      </c>
      <c r="L291" s="3"/>
      <c r="M291" s="3"/>
    </row>
    <row r="292" spans="7:13">
      <c r="G292" s="31">
        <v>50740</v>
      </c>
      <c r="H292" s="35">
        <v>7.262031224489796</v>
      </c>
      <c r="I292" s="35">
        <v>7.5758865905452897</v>
      </c>
      <c r="J292" s="35">
        <v>7.2770515626601089</v>
      </c>
      <c r="K292" s="105">
        <f t="shared" si="10"/>
        <v>2038</v>
      </c>
      <c r="L292" s="3"/>
      <c r="M292" s="3"/>
    </row>
    <row r="293" spans="7:13">
      <c r="G293" s="31">
        <v>50771</v>
      </c>
      <c r="H293" s="35">
        <v>7.2127455102040816</v>
      </c>
      <c r="I293" s="35">
        <v>7.529890462676045</v>
      </c>
      <c r="J293" s="35">
        <v>7.312301075929911</v>
      </c>
      <c r="K293" s="105">
        <f t="shared" si="10"/>
        <v>2039</v>
      </c>
      <c r="L293" s="3"/>
      <c r="M293" s="3"/>
    </row>
    <row r="294" spans="7:13">
      <c r="G294" s="31">
        <v>50802</v>
      </c>
      <c r="H294" s="35">
        <v>7.2303985714285712</v>
      </c>
      <c r="I294" s="35">
        <v>7.3599316762892428</v>
      </c>
      <c r="J294" s="35">
        <v>7.2252019879085978</v>
      </c>
      <c r="K294" s="105">
        <f t="shared" si="10"/>
        <v>2039</v>
      </c>
      <c r="L294" s="3"/>
      <c r="M294" s="3"/>
    </row>
    <row r="295" spans="7:13">
      <c r="G295" s="31">
        <v>50830</v>
      </c>
      <c r="H295" s="35">
        <v>6.380500612244898</v>
      </c>
      <c r="I295" s="35">
        <v>6.4472798072783117</v>
      </c>
      <c r="J295" s="35">
        <v>6.4772769955938116</v>
      </c>
      <c r="K295" s="105">
        <f t="shared" si="10"/>
        <v>2039</v>
      </c>
      <c r="L295" s="3"/>
      <c r="M295" s="3"/>
    </row>
    <row r="296" spans="7:13">
      <c r="G296" s="31">
        <v>50861</v>
      </c>
      <c r="H296" s="35">
        <v>6.1502965306122448</v>
      </c>
      <c r="I296" s="35">
        <v>6.1699107805869859</v>
      </c>
      <c r="J296" s="35">
        <v>6.2524588789835027</v>
      </c>
      <c r="K296" s="105">
        <f t="shared" si="10"/>
        <v>2039</v>
      </c>
      <c r="L296" s="3"/>
      <c r="M296" s="3"/>
    </row>
    <row r="297" spans="7:13">
      <c r="G297" s="31">
        <v>50891</v>
      </c>
      <c r="H297" s="35">
        <v>6.1680516326530608</v>
      </c>
      <c r="I297" s="35">
        <v>6.2325108918350391</v>
      </c>
      <c r="J297" s="35">
        <v>6.1964080541039044</v>
      </c>
      <c r="K297" s="105">
        <f t="shared" si="10"/>
        <v>2039</v>
      </c>
      <c r="L297" s="3"/>
      <c r="M297" s="3"/>
    </row>
    <row r="298" spans="7:13">
      <c r="G298" s="31">
        <v>50922</v>
      </c>
      <c r="H298" s="35">
        <v>6.2388679591836729</v>
      </c>
      <c r="I298" s="35">
        <v>6.2682971168812891</v>
      </c>
      <c r="J298" s="35">
        <v>6.2649601598524445</v>
      </c>
      <c r="K298" s="105">
        <f t="shared" si="10"/>
        <v>2039</v>
      </c>
      <c r="L298" s="3"/>
      <c r="M298" s="3"/>
    </row>
    <row r="299" spans="7:13">
      <c r="G299" s="31">
        <v>50952</v>
      </c>
      <c r="H299" s="35">
        <v>6.6992761224489792</v>
      </c>
      <c r="I299" s="35">
        <v>6.7425419464927643</v>
      </c>
      <c r="J299" s="35">
        <v>6.7298643508556211</v>
      </c>
      <c r="K299" s="105">
        <f t="shared" si="10"/>
        <v>2039</v>
      </c>
      <c r="L299" s="3"/>
      <c r="M299" s="3"/>
    </row>
    <row r="300" spans="7:13">
      <c r="G300" s="31">
        <v>50983</v>
      </c>
      <c r="H300" s="35">
        <v>6.8231536734693883</v>
      </c>
      <c r="I300" s="35">
        <v>6.9304454105684652</v>
      </c>
      <c r="J300" s="35">
        <v>6.8542623424531204</v>
      </c>
      <c r="K300" s="105">
        <f t="shared" si="10"/>
        <v>2039</v>
      </c>
      <c r="L300" s="3"/>
      <c r="M300" s="3"/>
    </row>
    <row r="301" spans="7:13">
      <c r="G301" s="31">
        <v>51014</v>
      </c>
      <c r="H301" s="35">
        <v>6.6107046938775502</v>
      </c>
      <c r="I301" s="35">
        <v>6.7604350590158893</v>
      </c>
      <c r="J301" s="35">
        <v>6.6383590736755815</v>
      </c>
      <c r="K301" s="105">
        <f t="shared" si="10"/>
        <v>2039</v>
      </c>
      <c r="L301" s="3"/>
      <c r="M301" s="3"/>
    </row>
    <row r="302" spans="7:13">
      <c r="G302" s="31">
        <v>51044</v>
      </c>
      <c r="H302" s="35">
        <v>6.6815210204081632</v>
      </c>
      <c r="I302" s="35">
        <v>6.7962212840621392</v>
      </c>
      <c r="J302" s="35">
        <v>6.7120346551900809</v>
      </c>
      <c r="K302" s="105">
        <f t="shared" si="10"/>
        <v>2039</v>
      </c>
      <c r="L302" s="3"/>
      <c r="M302" s="3"/>
    </row>
    <row r="303" spans="7:13">
      <c r="G303" s="31">
        <v>51075</v>
      </c>
      <c r="H303" s="35">
        <v>7.1241740816326535</v>
      </c>
      <c r="I303" s="35">
        <v>7.2525730011504912</v>
      </c>
      <c r="J303" s="35">
        <v>7.1463004611128191</v>
      </c>
      <c r="K303" s="105">
        <f t="shared" si="10"/>
        <v>2039</v>
      </c>
      <c r="L303" s="3"/>
      <c r="M303" s="3"/>
    </row>
    <row r="304" spans="7:13">
      <c r="G304" s="31">
        <v>51105</v>
      </c>
      <c r="H304" s="35">
        <v>7.5136638775510205</v>
      </c>
      <c r="I304" s="35">
        <v>7.834124940734946</v>
      </c>
      <c r="J304" s="35">
        <v>7.5297413874372383</v>
      </c>
      <c r="K304" s="105">
        <f t="shared" si="10"/>
        <v>2039</v>
      </c>
      <c r="L304" s="3"/>
      <c r="M304" s="3"/>
    </row>
    <row r="305" spans="7:13">
      <c r="G305" s="31">
        <v>51136</v>
      </c>
      <c r="H305" s="35">
        <v>7.4474393877551019</v>
      </c>
      <c r="I305" s="35">
        <v>7.7802393425024805</v>
      </c>
      <c r="J305" s="35">
        <v>7.5480834306793732</v>
      </c>
      <c r="K305" s="105">
        <f t="shared" si="9"/>
        <v>2040</v>
      </c>
      <c r="L305" s="3"/>
      <c r="M305" s="3"/>
    </row>
    <row r="306" spans="7:13">
      <c r="G306" s="31">
        <v>51167</v>
      </c>
      <c r="H306" s="35">
        <v>7.4835618367346939</v>
      </c>
      <c r="I306" s="35">
        <v>7.6342067930342079</v>
      </c>
      <c r="J306" s="35">
        <v>7.4795313249308331</v>
      </c>
      <c r="K306" s="105">
        <f t="shared" si="9"/>
        <v>2040</v>
      </c>
      <c r="L306" s="3"/>
      <c r="M306" s="3"/>
    </row>
    <row r="307" spans="7:13">
      <c r="G307" s="31">
        <v>51196</v>
      </c>
      <c r="H307" s="35">
        <v>6.8695822448979591</v>
      </c>
      <c r="I307" s="35">
        <v>6.9954175194420607</v>
      </c>
      <c r="J307" s="35">
        <v>6.968310913003382</v>
      </c>
      <c r="K307" s="105">
        <f t="shared" si="9"/>
        <v>2040</v>
      </c>
      <c r="L307" s="3"/>
      <c r="M307" s="3"/>
    </row>
    <row r="308" spans="7:13">
      <c r="G308" s="31">
        <v>51227</v>
      </c>
      <c r="H308" s="35">
        <v>6.5625414285714276</v>
      </c>
      <c r="I308" s="35">
        <v>6.6120820770878463</v>
      </c>
      <c r="J308" s="35">
        <v>6.6664357208730403</v>
      </c>
      <c r="K308" s="105">
        <f t="shared" si="9"/>
        <v>2040</v>
      </c>
      <c r="L308" s="3"/>
      <c r="M308" s="3"/>
    </row>
    <row r="309" spans="7:13">
      <c r="G309" s="31">
        <v>51257</v>
      </c>
      <c r="H309" s="35">
        <v>6.5625414285714276</v>
      </c>
      <c r="I309" s="35">
        <v>6.6120820770878455</v>
      </c>
      <c r="J309" s="35">
        <v>6.5925552003279027</v>
      </c>
      <c r="K309" s="105">
        <f t="shared" si="9"/>
        <v>2040</v>
      </c>
      <c r="L309" s="3"/>
      <c r="M309" s="3"/>
    </row>
    <row r="310" spans="7:13">
      <c r="G310" s="31">
        <v>51288</v>
      </c>
      <c r="H310" s="35">
        <v>6.6347863265306115</v>
      </c>
      <c r="I310" s="35">
        <v>6.6029550427460784</v>
      </c>
      <c r="J310" s="35">
        <v>6.6625418792909112</v>
      </c>
      <c r="K310" s="105">
        <f t="shared" si="9"/>
        <v>2040</v>
      </c>
      <c r="L310" s="3"/>
      <c r="M310" s="3"/>
    </row>
    <row r="311" spans="7:13">
      <c r="G311" s="31">
        <v>51318</v>
      </c>
      <c r="H311" s="35">
        <v>7.1585618367346937</v>
      </c>
      <c r="I311" s="35">
        <v>7.2601015153533046</v>
      </c>
      <c r="J311" s="35">
        <v>7.1910796393073069</v>
      </c>
      <c r="K311" s="105">
        <f t="shared" si="9"/>
        <v>2040</v>
      </c>
      <c r="L311" s="3"/>
      <c r="M311" s="3"/>
    </row>
    <row r="312" spans="7:13">
      <c r="G312" s="31">
        <v>51349</v>
      </c>
      <c r="H312" s="35">
        <v>7.2127455102040816</v>
      </c>
      <c r="I312" s="35">
        <v>7.3513718587709764</v>
      </c>
      <c r="J312" s="35">
        <v>7.2454909519417976</v>
      </c>
      <c r="K312" s="105">
        <f t="shared" ref="K312:K328" si="11">YEAR(G312)</f>
        <v>2040</v>
      </c>
      <c r="L312" s="3"/>
      <c r="M312" s="3"/>
    </row>
    <row r="313" spans="7:13">
      <c r="G313" s="31">
        <v>51380</v>
      </c>
      <c r="H313" s="35">
        <v>7.0682557142857139</v>
      </c>
      <c r="I313" s="35">
        <v>7.2235933779862371</v>
      </c>
      <c r="J313" s="35">
        <v>7.0978323803668415</v>
      </c>
      <c r="K313" s="105">
        <f t="shared" si="11"/>
        <v>2040</v>
      </c>
      <c r="L313" s="3"/>
      <c r="M313" s="3"/>
    </row>
    <row r="314" spans="7:13">
      <c r="G314" s="31">
        <v>51410</v>
      </c>
      <c r="H314" s="35">
        <v>7.0501944897959188</v>
      </c>
      <c r="I314" s="35">
        <v>7.1779582062774008</v>
      </c>
      <c r="J314" s="35">
        <v>7.0822570140383236</v>
      </c>
      <c r="K314" s="105">
        <f t="shared" si="11"/>
        <v>2040</v>
      </c>
      <c r="L314" s="3"/>
      <c r="M314" s="3"/>
    </row>
    <row r="315" spans="7:13">
      <c r="G315" s="31">
        <v>51441</v>
      </c>
      <c r="H315" s="35">
        <v>7.5919291836734697</v>
      </c>
      <c r="I315" s="35">
        <v>7.734604170793645</v>
      </c>
      <c r="J315" s="35">
        <v>7.6160207193359977</v>
      </c>
      <c r="K315" s="105">
        <f t="shared" si="11"/>
        <v>2040</v>
      </c>
      <c r="L315" s="3"/>
      <c r="M315" s="3"/>
    </row>
    <row r="316" spans="7:13">
      <c r="G316" s="31">
        <v>51471</v>
      </c>
      <c r="H316" s="35">
        <v>7.8628475510204083</v>
      </c>
      <c r="I316" s="35">
        <v>8.2639721626161347</v>
      </c>
      <c r="J316" s="35">
        <v>7.880392068859515</v>
      </c>
      <c r="K316" s="105">
        <f t="shared" si="11"/>
        <v>2040</v>
      </c>
      <c r="L316" s="3"/>
      <c r="M316" s="3"/>
    </row>
    <row r="317" spans="7:13">
      <c r="G317" s="31">
        <v>51502</v>
      </c>
      <c r="H317" s="35">
        <v>7.6040720408163267</v>
      </c>
      <c r="I317" s="35">
        <v>7.9430305708468776</v>
      </c>
      <c r="J317" s="35">
        <v>7.705374136694334</v>
      </c>
      <c r="K317" s="105">
        <f t="shared" si="11"/>
        <v>2041</v>
      </c>
      <c r="L317" s="3"/>
      <c r="M317" s="3"/>
    </row>
    <row r="318" spans="7:13">
      <c r="G318" s="31">
        <v>51533</v>
      </c>
      <c r="H318" s="35">
        <v>7.6410108163265305</v>
      </c>
      <c r="I318" s="35">
        <v>7.7939041114322443</v>
      </c>
      <c r="J318" s="35">
        <v>7.6375393175530286</v>
      </c>
      <c r="K318" s="105">
        <f t="shared" si="11"/>
        <v>2041</v>
      </c>
      <c r="L318" s="3"/>
      <c r="M318" s="3"/>
    </row>
    <row r="319" spans="7:13">
      <c r="G319" s="31">
        <v>51561</v>
      </c>
      <c r="H319" s="35">
        <v>7.0140720408163268</v>
      </c>
      <c r="I319" s="35">
        <v>7.1416047644076519</v>
      </c>
      <c r="J319" s="35">
        <v>7.1134077466953585</v>
      </c>
      <c r="K319" s="105">
        <f t="shared" si="11"/>
        <v>2041</v>
      </c>
      <c r="L319" s="3"/>
      <c r="M319" s="3"/>
    </row>
    <row r="320" spans="7:13">
      <c r="G320" s="31">
        <v>51592</v>
      </c>
      <c r="H320" s="35">
        <v>6.7006026530612246</v>
      </c>
      <c r="I320" s="35">
        <v>6.7502251561928963</v>
      </c>
      <c r="J320" s="35">
        <v>6.8050769750999081</v>
      </c>
      <c r="K320" s="105">
        <f t="shared" si="11"/>
        <v>2041</v>
      </c>
      <c r="L320" s="3"/>
      <c r="M320" s="3"/>
    </row>
    <row r="321" spans="7:13">
      <c r="G321" s="31">
        <v>51622</v>
      </c>
      <c r="H321" s="35">
        <v>6.7006026530612246</v>
      </c>
      <c r="I321" s="35">
        <v>6.7502767213586692</v>
      </c>
      <c r="J321" s="35">
        <v>6.7311964545547704</v>
      </c>
      <c r="K321" s="105">
        <f t="shared" si="11"/>
        <v>2041</v>
      </c>
      <c r="L321" s="3"/>
      <c r="M321" s="3"/>
    </row>
    <row r="322" spans="7:13">
      <c r="G322" s="31">
        <v>51653</v>
      </c>
      <c r="H322" s="35">
        <v>6.7743781632653057</v>
      </c>
      <c r="I322" s="35">
        <v>6.7409949915195835</v>
      </c>
      <c r="J322" s="35">
        <v>6.8027201762475666</v>
      </c>
      <c r="K322" s="105">
        <f t="shared" si="11"/>
        <v>2041</v>
      </c>
      <c r="L322" s="3"/>
      <c r="M322" s="3"/>
    </row>
    <row r="323" spans="7:13">
      <c r="G323" s="31">
        <v>51683</v>
      </c>
      <c r="H323" s="35">
        <v>7.3090720408163259</v>
      </c>
      <c r="I323" s="35">
        <v>7.4118577982223472</v>
      </c>
      <c r="J323" s="35">
        <v>7.3422221744031155</v>
      </c>
      <c r="K323" s="105">
        <f t="shared" si="11"/>
        <v>2041</v>
      </c>
      <c r="L323" s="3"/>
      <c r="M323" s="3"/>
    </row>
    <row r="324" spans="7:13">
      <c r="G324" s="31">
        <v>51714</v>
      </c>
      <c r="H324" s="35">
        <v>7.3643781632653056</v>
      </c>
      <c r="I324" s="35">
        <v>7.5050360527736064</v>
      </c>
      <c r="J324" s="35">
        <v>7.3977606517061183</v>
      </c>
      <c r="K324" s="105">
        <f t="shared" si="11"/>
        <v>2041</v>
      </c>
      <c r="L324" s="3"/>
      <c r="M324" s="3"/>
    </row>
    <row r="325" spans="7:13">
      <c r="G325" s="31">
        <v>51745</v>
      </c>
      <c r="H325" s="35">
        <v>7.2169291836734688</v>
      </c>
      <c r="I325" s="35">
        <v>7.3745761833686885</v>
      </c>
      <c r="J325" s="35">
        <v>7.2471304641869043</v>
      </c>
      <c r="K325" s="105">
        <f t="shared" si="11"/>
        <v>2041</v>
      </c>
      <c r="L325" s="3"/>
      <c r="M325" s="3"/>
    </row>
    <row r="326" spans="7:13">
      <c r="G326" s="31">
        <v>51775</v>
      </c>
      <c r="H326" s="35">
        <v>7.1984597959183674</v>
      </c>
      <c r="I326" s="35">
        <v>7.3279612735101711</v>
      </c>
      <c r="J326" s="35">
        <v>7.2311452197971109</v>
      </c>
      <c r="K326" s="105">
        <f t="shared" si="11"/>
        <v>2041</v>
      </c>
      <c r="L326" s="3"/>
      <c r="M326" s="3"/>
    </row>
    <row r="327" spans="7:13">
      <c r="G327" s="31">
        <v>51806</v>
      </c>
      <c r="H327" s="35">
        <v>7.7516230612244899</v>
      </c>
      <c r="I327" s="35">
        <v>7.8963640958225891</v>
      </c>
      <c r="J327" s="35">
        <v>7.7763855108105346</v>
      </c>
      <c r="K327" s="105">
        <f t="shared" si="11"/>
        <v>2041</v>
      </c>
      <c r="L327" s="3"/>
      <c r="M327" s="3"/>
    </row>
    <row r="328" spans="7:13">
      <c r="G328" s="31">
        <v>51836</v>
      </c>
      <c r="H328" s="35">
        <v>8.0282557142857147</v>
      </c>
      <c r="I328" s="35">
        <v>8.436870163451978</v>
      </c>
      <c r="J328" s="35">
        <v>8.0464951531919269</v>
      </c>
      <c r="K328" s="105">
        <f t="shared" si="11"/>
        <v>2041</v>
      </c>
      <c r="L328" s="3"/>
      <c r="M328" s="3"/>
    </row>
    <row r="329" spans="7:13">
      <c r="G329" s="31">
        <v>51867</v>
      </c>
      <c r="H329" s="35">
        <v>7.764072040816326</v>
      </c>
      <c r="I329" s="35">
        <v>8.1091219698007286</v>
      </c>
      <c r="J329" s="35">
        <v>7.8659438671995083</v>
      </c>
      <c r="K329" s="105">
        <f t="shared" ref="K329:K340" si="12">YEAR(G329)</f>
        <v>2042</v>
      </c>
    </row>
    <row r="330" spans="7:13">
      <c r="G330" s="31">
        <v>51898</v>
      </c>
      <c r="H330" s="35">
        <v>7.801725102040816</v>
      </c>
      <c r="I330" s="35">
        <v>7.9569016004397337</v>
      </c>
      <c r="J330" s="35">
        <v>7.7989288041807567</v>
      </c>
      <c r="K330" s="105">
        <f t="shared" si="12"/>
        <v>2042</v>
      </c>
    </row>
    <row r="331" spans="7:13">
      <c r="G331" s="31">
        <v>51926</v>
      </c>
      <c r="H331" s="35">
        <v>7.16162306122449</v>
      </c>
      <c r="I331" s="35">
        <v>7.2909374844853767</v>
      </c>
      <c r="J331" s="35">
        <v>7.261578665846911</v>
      </c>
      <c r="K331" s="105">
        <f t="shared" si="12"/>
        <v>2042</v>
      </c>
    </row>
    <row r="332" spans="7:13">
      <c r="G332" s="31">
        <v>51957</v>
      </c>
      <c r="H332" s="35">
        <v>6.8415210204081633</v>
      </c>
      <c r="I332" s="35">
        <v>6.8913590149127621</v>
      </c>
      <c r="J332" s="35">
        <v>6.9465873757557137</v>
      </c>
      <c r="K332" s="105">
        <f t="shared" si="12"/>
        <v>2042</v>
      </c>
    </row>
    <row r="333" spans="7:13">
      <c r="G333" s="31">
        <v>51987</v>
      </c>
      <c r="H333" s="35">
        <v>6.8415210204081633</v>
      </c>
      <c r="I333" s="35">
        <v>6.8913590149127621</v>
      </c>
      <c r="J333" s="35">
        <v>6.8727068552105761</v>
      </c>
      <c r="K333" s="105">
        <f t="shared" si="12"/>
        <v>2042</v>
      </c>
    </row>
    <row r="334" spans="7:13">
      <c r="G334" s="31">
        <v>52018</v>
      </c>
      <c r="H334" s="35">
        <v>6.9168271428571435</v>
      </c>
      <c r="I334" s="35">
        <v>6.8818710244105867</v>
      </c>
      <c r="J334" s="35">
        <v>6.9457676196331599</v>
      </c>
      <c r="K334" s="105">
        <f t="shared" si="12"/>
        <v>2042</v>
      </c>
    </row>
    <row r="335" spans="7:13">
      <c r="G335" s="31">
        <v>52048</v>
      </c>
      <c r="H335" s="35">
        <v>7.4628475510204089</v>
      </c>
      <c r="I335" s="35">
        <v>7.5668626865350683</v>
      </c>
      <c r="J335" s="35">
        <v>7.4966437339891385</v>
      </c>
      <c r="K335" s="105">
        <f t="shared" si="12"/>
        <v>2042</v>
      </c>
    </row>
    <row r="336" spans="7:13">
      <c r="G336" s="31">
        <v>52079</v>
      </c>
      <c r="H336" s="35">
        <v>7.5192761224489795</v>
      </c>
      <c r="I336" s="35">
        <v>7.6619488522199175</v>
      </c>
      <c r="J336" s="35">
        <v>7.5533093759606516</v>
      </c>
      <c r="K336" s="105">
        <f t="shared" si="12"/>
        <v>2042</v>
      </c>
    </row>
    <row r="337" spans="7:11">
      <c r="G337" s="31">
        <v>52110</v>
      </c>
      <c r="H337" s="35">
        <v>0</v>
      </c>
      <c r="I337" s="35">
        <v>0</v>
      </c>
      <c r="J337" s="35">
        <v>0</v>
      </c>
      <c r="K337" s="105">
        <f t="shared" si="12"/>
        <v>2042</v>
      </c>
    </row>
    <row r="338" spans="7:11">
      <c r="G338" s="31">
        <v>52140</v>
      </c>
      <c r="H338" s="35">
        <v>0</v>
      </c>
      <c r="I338" s="35">
        <v>0</v>
      </c>
      <c r="J338" s="35">
        <v>0</v>
      </c>
      <c r="K338" s="105">
        <f t="shared" si="12"/>
        <v>2042</v>
      </c>
    </row>
    <row r="339" spans="7:11">
      <c r="G339" s="31">
        <v>52171</v>
      </c>
      <c r="H339" s="35">
        <v>0</v>
      </c>
      <c r="I339" s="35">
        <v>0</v>
      </c>
      <c r="J339" s="35">
        <v>0</v>
      </c>
      <c r="K339" s="105">
        <f t="shared" si="12"/>
        <v>2042</v>
      </c>
    </row>
    <row r="340" spans="7:11">
      <c r="G340" s="31">
        <v>52201</v>
      </c>
      <c r="H340" s="35">
        <v>0</v>
      </c>
      <c r="I340" s="35">
        <v>0</v>
      </c>
      <c r="J340" s="35">
        <v>0</v>
      </c>
      <c r="K340" s="105">
        <f t="shared" si="12"/>
        <v>2042</v>
      </c>
    </row>
    <row r="341" spans="7:11">
      <c r="G341" s="31">
        <v>0</v>
      </c>
      <c r="H341" s="35" t="e">
        <v>#N/A</v>
      </c>
      <c r="I341" s="35" t="e">
        <v>#N/A</v>
      </c>
      <c r="J341" s="35" t="e">
        <v>#N/A</v>
      </c>
      <c r="K341" s="105">
        <f t="shared" ref="K341:K343" si="13">YEAR(G341)</f>
        <v>1900</v>
      </c>
    </row>
    <row r="342" spans="7:11">
      <c r="G342" s="31">
        <v>0</v>
      </c>
      <c r="H342" s="35" t="e">
        <v>#N/A</v>
      </c>
      <c r="I342" s="35" t="e">
        <v>#N/A</v>
      </c>
      <c r="J342" s="35" t="e">
        <v>#N/A</v>
      </c>
      <c r="K342" s="105">
        <f t="shared" si="13"/>
        <v>1900</v>
      </c>
    </row>
    <row r="343" spans="7:11">
      <c r="G343" s="31">
        <v>0</v>
      </c>
      <c r="H343" s="35" t="e">
        <v>#N/A</v>
      </c>
      <c r="I343" s="35" t="e">
        <v>#N/A</v>
      </c>
      <c r="J343" s="35" t="e">
        <v>#N/A</v>
      </c>
      <c r="K343" s="105">
        <f t="shared" si="13"/>
        <v>1900</v>
      </c>
    </row>
    <row r="344" spans="7:11">
      <c r="G344" s="31"/>
      <c r="H344" s="35"/>
      <c r="K344" s="105"/>
    </row>
    <row r="345" spans="7:11">
      <c r="G345" s="31"/>
      <c r="H345" s="35"/>
      <c r="K345" s="105"/>
    </row>
  </sheetData>
  <phoneticPr fontId="8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66"/>
  <sheetViews>
    <sheetView topLeftCell="A2" zoomScale="70" zoomScaleNormal="70" workbookViewId="0">
      <selection activeCell="C10" sqref="C10"/>
    </sheetView>
  </sheetViews>
  <sheetFormatPr defaultColWidth="9.33203125" defaultRowHeight="12.75" outlineLevelRow="1"/>
  <cols>
    <col min="1" max="1" width="18.5" style="56" customWidth="1"/>
    <col min="2" max="2" width="22.83203125" style="56" customWidth="1"/>
    <col min="3" max="3" width="18.1640625" style="56" customWidth="1"/>
    <col min="4" max="4" width="16.1640625" style="56" customWidth="1"/>
    <col min="5" max="5" width="18.5" style="56" customWidth="1"/>
    <col min="6" max="7" width="16.1640625" style="56" customWidth="1"/>
    <col min="8" max="8" width="3.83203125" style="56" customWidth="1"/>
    <col min="9" max="9" width="9.5" style="56" customWidth="1"/>
    <col min="10" max="11" width="10" style="56" customWidth="1"/>
    <col min="12" max="12" width="9.33203125" style="56" customWidth="1"/>
    <col min="13" max="13" width="21.1640625" style="56" customWidth="1"/>
    <col min="14" max="14" width="13.83203125" style="56" customWidth="1"/>
    <col min="15" max="15" width="16" style="56" customWidth="1"/>
    <col min="16" max="16" width="28.6640625" style="56" customWidth="1"/>
    <col min="17" max="17" width="28" style="56" customWidth="1"/>
    <col min="18" max="18" width="13.6640625" style="56" customWidth="1"/>
    <col min="19" max="19" width="16" style="56" customWidth="1"/>
    <col min="20" max="20" width="15.1640625" style="56" bestFit="1" customWidth="1"/>
    <col min="21" max="16384" width="9.33203125" style="56"/>
  </cols>
  <sheetData>
    <row r="1" spans="1:18" s="3" customFormat="1" ht="15.75" hidden="1">
      <c r="B1" s="1" t="s">
        <v>37</v>
      </c>
      <c r="C1" s="1"/>
      <c r="D1" s="11"/>
      <c r="E1" s="11"/>
      <c r="F1" s="11"/>
      <c r="G1" s="11"/>
      <c r="H1" s="32"/>
      <c r="I1" s="95"/>
      <c r="J1" s="95"/>
      <c r="K1" s="95"/>
    </row>
    <row r="2" spans="1:18" ht="5.25" customHeight="1"/>
    <row r="3" spans="1:18" ht="15.75">
      <c r="B3" s="1" t="str">
        <f>"Table "&amp;RIGHT('Table 4'!B3,1)+1</f>
        <v>Table 5</v>
      </c>
      <c r="C3" s="84"/>
      <c r="D3" s="84"/>
      <c r="E3" s="84"/>
      <c r="F3" s="84"/>
      <c r="G3" s="84"/>
      <c r="M3" s="56" t="s">
        <v>57</v>
      </c>
      <c r="O3" s="119"/>
    </row>
    <row r="4" spans="1:18">
      <c r="B4" s="84" t="str">
        <f ca="1">'Table 1'!B5</f>
        <v>QF - Sch37 - UT - Solar T - 10.0 MW and 31.1% CF</v>
      </c>
      <c r="C4" s="84"/>
      <c r="D4" s="84"/>
      <c r="E4" s="84"/>
      <c r="F4" s="84"/>
      <c r="G4" s="84"/>
      <c r="M4" s="57" t="s">
        <v>168</v>
      </c>
      <c r="P4" s="108" t="s">
        <v>105</v>
      </c>
      <c r="Q4" s="108" t="s">
        <v>106</v>
      </c>
      <c r="R4" s="108" t="s">
        <v>107</v>
      </c>
    </row>
    <row r="5" spans="1:18">
      <c r="B5" s="84" t="str">
        <f>TEXT($K$5,"MMMM YYYY")&amp;"  through  "&amp;TEXT($K$6,"MMMM YYYY")</f>
        <v>January 2018  through  December 2037</v>
      </c>
      <c r="C5" s="84"/>
      <c r="D5" s="84"/>
      <c r="E5" s="84"/>
      <c r="F5" s="84"/>
      <c r="G5" s="84"/>
      <c r="J5" s="56" t="s">
        <v>40</v>
      </c>
      <c r="K5" s="211">
        <f>MIN(K13:K24)</f>
        <v>43101</v>
      </c>
      <c r="M5" s="56" t="s">
        <v>41</v>
      </c>
      <c r="O5" s="3" t="s">
        <v>99</v>
      </c>
      <c r="P5" s="5">
        <f>MATCH('Table 5'!K5,'Table 5'!$B$12:$B$264,FALSE)+ROW('Table 5'!$B$11)</f>
        <v>13</v>
      </c>
      <c r="Q5" s="5">
        <f>P5+12</f>
        <v>25</v>
      </c>
      <c r="R5" s="5">
        <f>Q5</f>
        <v>25</v>
      </c>
    </row>
    <row r="6" spans="1:18">
      <c r="B6" s="84" t="s">
        <v>42</v>
      </c>
      <c r="C6" s="84"/>
      <c r="D6" s="84"/>
      <c r="E6" s="84"/>
      <c r="F6" s="84"/>
      <c r="G6" s="84"/>
      <c r="J6" s="56" t="s">
        <v>43</v>
      </c>
      <c r="K6" s="211">
        <f>EDATE(K5,239)</f>
        <v>50375</v>
      </c>
      <c r="M6" s="57">
        <v>10</v>
      </c>
      <c r="N6" s="56" t="s">
        <v>34</v>
      </c>
      <c r="O6" s="5" t="s">
        <v>100</v>
      </c>
      <c r="P6">
        <f>P5+179</f>
        <v>192</v>
      </c>
      <c r="Q6" s="56">
        <f>P6+12</f>
        <v>204</v>
      </c>
      <c r="R6" s="56">
        <f>Q6+5*12</f>
        <v>264</v>
      </c>
    </row>
    <row r="7" spans="1:18">
      <c r="A7" s="108" t="str">
        <f>"15 Year Starting "&amp;YEAR($K$5)+1</f>
        <v>15 Year Starting 2019</v>
      </c>
      <c r="B7" s="191"/>
      <c r="C7" s="58">
        <f ca="1">NPV($K$9,INDIRECT("C"&amp;$Q$5&amp;":C"&amp;$Q$6))</f>
        <v>4208380.4681431325</v>
      </c>
      <c r="D7" s="58">
        <f ca="1">NPV($K$9,INDIRECT("d"&amp;$Q$5&amp;":d"&amp;$Q$6))</f>
        <v>2117496.4223437188</v>
      </c>
      <c r="E7" s="58">
        <f ca="1">NPV($K$9,INDIRECT("e"&amp;$Q$5&amp;":e"&amp;$Q$6))</f>
        <v>6325876.8904868485</v>
      </c>
      <c r="F7" s="58">
        <f ca="1">NPV($K$9,INDIRECT("f"&amp;$Q$5&amp;":f"&amp;$Q$6))</f>
        <v>248753.49294569515</v>
      </c>
      <c r="G7" s="92">
        <f ca="1">($C7+D7)/$F7</f>
        <v>25.430303774137716</v>
      </c>
      <c r="M7" s="112">
        <f ca="1">SUM(OFFSET(F12,MATCH(K5,B13:B24,0),0,12))/(EDATE(K5,12)-K5)/24/Study_MW</f>
        <v>0.31060683789954335</v>
      </c>
      <c r="N7" s="89" t="s">
        <v>36</v>
      </c>
    </row>
    <row r="8" spans="1:18">
      <c r="A8" s="108"/>
      <c r="B8" s="108" t="str">
        <f>"Nominal NPV at "&amp;TEXT(J9,"0.00%")&amp;" Discount Rate"</f>
        <v>Nominal NPV at 6.91% Discount Rate</v>
      </c>
      <c r="J8" s="56" t="str">
        <f>'Table 1'!I38</f>
        <v>Discount Rate - 2017 IRP update</v>
      </c>
    </row>
    <row r="9" spans="1:18">
      <c r="A9" s="108" t="str">
        <f>"15 Year Starting "&amp;YEAR($K$5)</f>
        <v>15 Year Starting 2018</v>
      </c>
      <c r="C9" s="58">
        <f ca="1">NPV($K$9,INDIRECT("C"&amp;$P$5&amp;":C"&amp;$P$6))</f>
        <v>4389163.775082835</v>
      </c>
      <c r="D9" s="58">
        <f ca="1">NPV($K$9,INDIRECT("d"&amp;$P$5&amp;":d"&amp;$P$6))</f>
        <v>1519153.8350853177</v>
      </c>
      <c r="E9" s="58">
        <f ca="1">NPV($K$9,INDIRECT("e"&amp;$P$5&amp;":e"&amp;$P$6))</f>
        <v>5908317.6101681497</v>
      </c>
      <c r="F9" s="58">
        <f ca="1">NPV($K$9,INDIRECT("f"&amp;$P$5&amp;":f"&amp;$P$6))</f>
        <v>249994.34726139973</v>
      </c>
      <c r="G9" s="92">
        <f ca="1">($C9+D9)/$F9</f>
        <v>23.633804823555799</v>
      </c>
      <c r="J9" s="111">
        <f>'Table 1'!I39</f>
        <v>6.9099999999999995E-2</v>
      </c>
      <c r="K9" s="94">
        <f>((1+J9)^(1/12))-1</f>
        <v>5.5836284214501042E-3</v>
      </c>
    </row>
    <row r="10" spans="1:18">
      <c r="A10" s="108" t="str">
        <f>"20 Year Starting "&amp;YEAR($K$5)+1</f>
        <v>20 Year Starting 2019</v>
      </c>
      <c r="C10" s="58">
        <f ca="1">NPV($K$9,INDIRECT("C"&amp;$R$5&amp;":C"&amp;$R$6))</f>
        <v>4288090.9797518048</v>
      </c>
      <c r="D10" s="58">
        <f ca="1">NPV($K$9,INDIRECT("d"&amp;$R$5&amp;":d"&amp;$R$6))</f>
        <v>4267322.1458893809</v>
      </c>
      <c r="E10" s="58">
        <f ca="1">NPV($K$9,INDIRECT("e"&amp;$R$5&amp;":e"&amp;$R$6))</f>
        <v>8555413.1256411858</v>
      </c>
      <c r="F10" s="58">
        <f ca="1">NPV($K$9,INDIRECT("f"&amp;$R$5&amp;":f"&amp;$R$6))</f>
        <v>287596.79371915164</v>
      </c>
      <c r="G10" s="92">
        <f ca="1">($C10+D10)/$F10</f>
        <v>29.747943344583483</v>
      </c>
      <c r="N10" s="59"/>
    </row>
    <row r="11" spans="1:18">
      <c r="B11" s="93"/>
      <c r="C11" s="61" t="s">
        <v>19</v>
      </c>
      <c r="D11" s="62" t="s">
        <v>44</v>
      </c>
      <c r="E11" s="62" t="s">
        <v>45</v>
      </c>
      <c r="F11" s="62" t="s">
        <v>45</v>
      </c>
      <c r="G11" s="63" t="s">
        <v>53</v>
      </c>
    </row>
    <row r="12" spans="1:18">
      <c r="B12" s="67" t="s">
        <v>46</v>
      </c>
      <c r="C12" s="61" t="s">
        <v>47</v>
      </c>
      <c r="D12" s="65" t="str">
        <f>TEXT((SUM(F25:F72)/(8760*3+8784))/Study_MW,"0.0%")&amp;" CF"</f>
        <v>30.7% CF</v>
      </c>
      <c r="E12" s="66" t="s">
        <v>52</v>
      </c>
      <c r="F12" s="67" t="s">
        <v>48</v>
      </c>
      <c r="G12" s="65" t="str">
        <f>D12</f>
        <v>30.7% CF</v>
      </c>
      <c r="I12" s="62" t="s">
        <v>49</v>
      </c>
      <c r="J12" s="68" t="s">
        <v>0</v>
      </c>
      <c r="K12" s="68" t="s">
        <v>50</v>
      </c>
      <c r="L12" s="68" t="s">
        <v>49</v>
      </c>
      <c r="M12" s="68"/>
      <c r="N12" s="63"/>
      <c r="P12" s="56" t="s">
        <v>45</v>
      </c>
      <c r="Q12" s="56" t="s">
        <v>84</v>
      </c>
      <c r="R12" s="56" t="s">
        <v>85</v>
      </c>
    </row>
    <row r="13" spans="1:18">
      <c r="B13" s="74">
        <f>[7]NPC!$F$3</f>
        <v>43101</v>
      </c>
      <c r="C13" s="69">
        <f>IF(F13="","",-INDEX([7]Delta!$F$1:$EE$997,$L$13,$I13))</f>
        <v>18270.756449222565</v>
      </c>
      <c r="D13" s="70">
        <f>IF(ISNUMBER($F13),VLOOKUP($J13,'Table 1'!$B$13:$C$33,2,FALSE)/12*1000*Study_MW,"")</f>
        <v>0</v>
      </c>
      <c r="E13" s="71">
        <f>IF(ISNUMBER(C13+D13),C13+D13,"")</f>
        <v>18270.756449222565</v>
      </c>
      <c r="F13" s="69">
        <f>IF(INDEX([7]Delta!$F$1:$EE$997,$L$14,$I13)=0,"",INDEX([7]Delta!$F$1:$EE$997,$L$14,$I13))</f>
        <v>1316.787</v>
      </c>
      <c r="G13" s="72">
        <f>IF(ISNUMBER($F13),E13/$F13,"")</f>
        <v>13.875255792487748</v>
      </c>
      <c r="I13" s="60">
        <v>1</v>
      </c>
      <c r="J13" s="73">
        <f>YEAR(B13)</f>
        <v>2018</v>
      </c>
      <c r="K13" s="74">
        <f t="shared" ref="K13:K24" si="0">IF(ISNUMBER(F13),B13,"")</f>
        <v>43101</v>
      </c>
      <c r="L13" s="56">
        <f>MATCH(M13,[7]Delta!$A$1:$A$997,FALSE)</f>
        <v>275</v>
      </c>
      <c r="M13" s="56" t="s">
        <v>51</v>
      </c>
    </row>
    <row r="14" spans="1:18">
      <c r="B14" s="78">
        <f t="shared" ref="B14:B77" si="1">EDATE(B13,1)</f>
        <v>43132</v>
      </c>
      <c r="C14" s="75">
        <f>IF(F14="","",-INDEX([7]Delta!$F$1:$EE$997,$L$13,$I14))</f>
        <v>18174.077344447374</v>
      </c>
      <c r="D14" s="71">
        <f>IF(ISNUMBER($F14),VLOOKUP($J14,'Table 1'!$B$13:$C$33,2,FALSE)/12*1000*Study_MW,"")</f>
        <v>0</v>
      </c>
      <c r="E14" s="71">
        <f t="shared" ref="E14:E23" si="2">IF(ISNUMBER(C14+D14),C14+D14,"")</f>
        <v>18174.077344447374</v>
      </c>
      <c r="F14" s="75">
        <f>IF(INDEX([7]Delta!$F$1:$EE$997,$L$14,$I14)=0,"",INDEX([7]Delta!$F$1:$EE$997,$L$14,$I14))</f>
        <v>1473.64</v>
      </c>
      <c r="G14" s="76">
        <f t="shared" ref="G14:G77" si="3">IF(ISNUMBER($F14),E14/$F14,"")</f>
        <v>12.332779609977589</v>
      </c>
      <c r="I14" s="77">
        <f>I13+1</f>
        <v>2</v>
      </c>
      <c r="J14" s="73">
        <f t="shared" ref="J14:J77" si="4">YEAR(B14)</f>
        <v>2018</v>
      </c>
      <c r="K14" s="78">
        <f t="shared" si="0"/>
        <v>43132</v>
      </c>
      <c r="L14" s="56">
        <f>MATCH(M14,[7]Delta!$C$304:$C$507,FALSE)+ROW([7]Delta!$C$303)+2</f>
        <v>363</v>
      </c>
      <c r="M14" s="91" t="str">
        <f>CHOOSE([7]NPC!$EQ$77,[7]NPC!$EI$77,[7]NPC!$EK$77,[7]NPC!$EM$77,[7]NPC!$EO$77)</f>
        <v>QF - Sch37 - UT - Solar T</v>
      </c>
    </row>
    <row r="15" spans="1:18">
      <c r="B15" s="78">
        <f t="shared" si="1"/>
        <v>43160</v>
      </c>
      <c r="C15" s="75">
        <f>IF(F15="","",-INDEX([7]Delta!$F$1:$EE$997,$L$13,$I15))</f>
        <v>20759.711786210537</v>
      </c>
      <c r="D15" s="71">
        <f>IF(ISNUMBER($F15),VLOOKUP($J15,'Table 1'!$B$13:$C$33,2,FALSE)/12*1000*Study_MW,"")</f>
        <v>0</v>
      </c>
      <c r="E15" s="71">
        <f t="shared" si="2"/>
        <v>20759.711786210537</v>
      </c>
      <c r="F15" s="75">
        <f>IF(INDEX([7]Delta!$F$1:$EE$997,$L$14,$I15)=0,"",INDEX([7]Delta!$F$1:$EE$997,$L$14,$I15))</f>
        <v>2295.116</v>
      </c>
      <c r="G15" s="76">
        <f t="shared" si="3"/>
        <v>9.0451688656305542</v>
      </c>
      <c r="I15" s="77">
        <f t="shared" ref="I15:I24" si="5">I14+1</f>
        <v>3</v>
      </c>
      <c r="J15" s="73">
        <f t="shared" si="4"/>
        <v>2018</v>
      </c>
      <c r="K15" s="78">
        <f t="shared" si="0"/>
        <v>43160</v>
      </c>
    </row>
    <row r="16" spans="1:18">
      <c r="B16" s="78">
        <f t="shared" si="1"/>
        <v>43191</v>
      </c>
      <c r="C16" s="75">
        <f>IF(F16="","",-INDEX([7]Delta!$F$1:$EE$997,$L$13,$I16))</f>
        <v>29239.764716267586</v>
      </c>
      <c r="D16" s="71">
        <f>IF(ISNUMBER($F16),VLOOKUP($J16,'Table 1'!$B$13:$C$33,2,FALSE)/12*1000*Study_MW,"")</f>
        <v>0</v>
      </c>
      <c r="E16" s="71">
        <f t="shared" si="2"/>
        <v>29239.764716267586</v>
      </c>
      <c r="F16" s="75">
        <f>IF(INDEX([7]Delta!$F$1:$EE$997,$L$14,$I16)=0,"",INDEX([7]Delta!$F$1:$EE$997,$L$14,$I16))</f>
        <v>2650.89</v>
      </c>
      <c r="G16" s="76">
        <f t="shared" si="3"/>
        <v>11.030169005981985</v>
      </c>
      <c r="I16" s="77">
        <f t="shared" si="5"/>
        <v>4</v>
      </c>
      <c r="J16" s="73">
        <f t="shared" si="4"/>
        <v>2018</v>
      </c>
      <c r="K16" s="78">
        <f t="shared" si="0"/>
        <v>43191</v>
      </c>
      <c r="L16" s="73">
        <f>YEAR(B13)</f>
        <v>2018</v>
      </c>
      <c r="M16" s="56">
        <f>SUMIF($J$13:$J$264,L16,$C$13:$C$264)</f>
        <v>457100.7340875268</v>
      </c>
      <c r="N16" s="56">
        <f>SUMIF($J$13:$J$264,L16,$D$13:$D$264)</f>
        <v>0</v>
      </c>
      <c r="O16" s="56">
        <f t="shared" ref="O16:O25" si="6">SUMIF($J$13:$J$264,L16,$F$13:$F$264)</f>
        <v>27209.158999999996</v>
      </c>
      <c r="P16" s="118">
        <f t="shared" ref="P16:P25" si="7">(M16+N16)/O16</f>
        <v>16.799517180502598</v>
      </c>
      <c r="Q16" s="181">
        <f>M16/O16</f>
        <v>16.799517180502598</v>
      </c>
      <c r="R16" s="181">
        <f>IFERROR(N16/O16,0)</f>
        <v>0</v>
      </c>
    </row>
    <row r="17" spans="2:18">
      <c r="B17" s="78">
        <f t="shared" si="1"/>
        <v>43221</v>
      </c>
      <c r="C17" s="75">
        <f>IF(F17="","",-INDEX([7]Delta!$F$1:$EE$997,$L$13,$I17))</f>
        <v>34057.350447535515</v>
      </c>
      <c r="D17" s="71">
        <f>IF(ISNUMBER($F17),VLOOKUP($J17,'Table 1'!$B$13:$C$33,2,FALSE)/12*1000*Study_MW,"")</f>
        <v>0</v>
      </c>
      <c r="E17" s="71">
        <f t="shared" si="2"/>
        <v>34057.350447535515</v>
      </c>
      <c r="F17" s="75">
        <f>IF(INDEX([7]Delta!$F$1:$EE$997,$L$14,$I17)=0,"",INDEX([7]Delta!$F$1:$EE$997,$L$14,$I17))</f>
        <v>3068.5970000000002</v>
      </c>
      <c r="G17" s="76">
        <f t="shared" si="3"/>
        <v>11.098671623395159</v>
      </c>
      <c r="I17" s="77">
        <f t="shared" si="5"/>
        <v>5</v>
      </c>
      <c r="J17" s="73">
        <f t="shared" si="4"/>
        <v>2018</v>
      </c>
      <c r="K17" s="78">
        <f t="shared" si="0"/>
        <v>43221</v>
      </c>
      <c r="L17" s="73">
        <f>L16+1</f>
        <v>2019</v>
      </c>
      <c r="M17" s="56">
        <f>SUMIF($J$13:$J$264,L17,$C$13:$C$264)</f>
        <v>448504.82565204799</v>
      </c>
      <c r="N17" s="56">
        <f t="shared" ref="N17:N36" si="8">SUMIF($J$13:$J$264,L17,$D$13:$D$264)</f>
        <v>0</v>
      </c>
      <c r="O17" s="56">
        <f t="shared" si="6"/>
        <v>27073.124</v>
      </c>
      <c r="P17" s="118">
        <f t="shared" si="7"/>
        <v>16.566423056757248</v>
      </c>
      <c r="Q17" s="181">
        <f t="shared" ref="Q17:Q33" si="9">M17/O17</f>
        <v>16.566423056757248</v>
      </c>
      <c r="R17" s="181">
        <f t="shared" ref="R17:R33" si="10">IFERROR(N17/O17,0)</f>
        <v>0</v>
      </c>
    </row>
    <row r="18" spans="2:18">
      <c r="B18" s="78">
        <f t="shared" si="1"/>
        <v>43252</v>
      </c>
      <c r="C18" s="75">
        <f>IF(F18="","",-INDEX([7]Delta!$F$1:$EE$997,$L$13,$I18))</f>
        <v>36546.260767385364</v>
      </c>
      <c r="D18" s="71">
        <f>IF(ISNUMBER($F18),VLOOKUP($J18,'Table 1'!$B$13:$C$33,2,FALSE)/12*1000*Study_MW,"")</f>
        <v>0</v>
      </c>
      <c r="E18" s="71">
        <f t="shared" si="2"/>
        <v>36546.260767385364</v>
      </c>
      <c r="F18" s="75">
        <f>IF(INDEX([7]Delta!$F$1:$EE$997,$L$14,$I18)=0,"",INDEX([7]Delta!$F$1:$EE$997,$L$14,$I18))</f>
        <v>3260.07</v>
      </c>
      <c r="G18" s="76">
        <f t="shared" si="3"/>
        <v>11.210268726556595</v>
      </c>
      <c r="I18" s="77">
        <f t="shared" si="5"/>
        <v>6</v>
      </c>
      <c r="J18" s="73">
        <f t="shared" si="4"/>
        <v>2018</v>
      </c>
      <c r="K18" s="78">
        <f t="shared" si="0"/>
        <v>43252</v>
      </c>
      <c r="L18" s="73">
        <f t="shared" ref="L18:L36" si="11">L17+1</f>
        <v>2020</v>
      </c>
      <c r="M18" s="56">
        <f t="shared" ref="M18:M36" si="12">SUMIF($J$13:$J$264,L18,$C$13:$C$264)</f>
        <v>395316.99059696496</v>
      </c>
      <c r="N18" s="56">
        <f t="shared" si="8"/>
        <v>0</v>
      </c>
      <c r="O18" s="56">
        <f t="shared" si="6"/>
        <v>26989.835999999996</v>
      </c>
      <c r="P18" s="118">
        <f t="shared" si="7"/>
        <v>14.646883760129739</v>
      </c>
      <c r="Q18" s="181">
        <f t="shared" si="9"/>
        <v>14.646883760129739</v>
      </c>
      <c r="R18" s="181">
        <f t="shared" si="10"/>
        <v>0</v>
      </c>
    </row>
    <row r="19" spans="2:18">
      <c r="B19" s="78">
        <f t="shared" si="1"/>
        <v>43282</v>
      </c>
      <c r="C19" s="75">
        <f>IF(F19="","",-INDEX([7]Delta!$F$1:$EE$997,$L$13,$I19))</f>
        <v>57969.574321955442</v>
      </c>
      <c r="D19" s="71">
        <f>IF(ISNUMBER($F19),VLOOKUP($J19,'Table 1'!$B$13:$C$33,2,FALSE)/12*1000*Study_MW,"")</f>
        <v>0</v>
      </c>
      <c r="E19" s="71">
        <f t="shared" si="2"/>
        <v>57969.574321955442</v>
      </c>
      <c r="F19" s="75">
        <f>IF(INDEX([7]Delta!$F$1:$EE$997,$L$14,$I19)=0,"",INDEX([7]Delta!$F$1:$EE$997,$L$14,$I19))</f>
        <v>2950.7660000000001</v>
      </c>
      <c r="G19" s="76">
        <f t="shared" si="3"/>
        <v>19.645601963000605</v>
      </c>
      <c r="I19" s="77">
        <f t="shared" si="5"/>
        <v>7</v>
      </c>
      <c r="J19" s="73">
        <f t="shared" si="4"/>
        <v>2018</v>
      </c>
      <c r="K19" s="78">
        <f t="shared" si="0"/>
        <v>43282</v>
      </c>
      <c r="L19" s="73">
        <f t="shared" si="11"/>
        <v>2021</v>
      </c>
      <c r="M19" s="56">
        <f t="shared" si="12"/>
        <v>414898.39712192118</v>
      </c>
      <c r="N19" s="56">
        <f t="shared" si="8"/>
        <v>0</v>
      </c>
      <c r="O19" s="56">
        <f t="shared" si="6"/>
        <v>26803.155999999999</v>
      </c>
      <c r="P19" s="118">
        <f t="shared" si="7"/>
        <v>15.479460594935954</v>
      </c>
      <c r="Q19" s="181">
        <f t="shared" si="9"/>
        <v>15.479460594935954</v>
      </c>
      <c r="R19" s="181">
        <f t="shared" si="10"/>
        <v>0</v>
      </c>
    </row>
    <row r="20" spans="2:18">
      <c r="B20" s="78">
        <f t="shared" si="1"/>
        <v>43313</v>
      </c>
      <c r="C20" s="75">
        <f>IF(F20="","",-INDEX([7]Delta!$F$1:$EE$997,$L$13,$I20))</f>
        <v>62972.595776081085</v>
      </c>
      <c r="D20" s="71">
        <f>IF(ISNUMBER($F20),VLOOKUP($J20,'Table 1'!$B$13:$C$33,2,FALSE)/12*1000*Study_MW,"")</f>
        <v>0</v>
      </c>
      <c r="E20" s="71">
        <f t="shared" si="2"/>
        <v>62972.595776081085</v>
      </c>
      <c r="F20" s="75">
        <f>IF(INDEX([7]Delta!$F$1:$EE$997,$L$14,$I20)=0,"",INDEX([7]Delta!$F$1:$EE$997,$L$14,$I20))</f>
        <v>2955.5709999999999</v>
      </c>
      <c r="G20" s="76">
        <f t="shared" si="3"/>
        <v>21.306406029860586</v>
      </c>
      <c r="I20" s="77">
        <f t="shared" si="5"/>
        <v>8</v>
      </c>
      <c r="J20" s="73">
        <f t="shared" si="4"/>
        <v>2018</v>
      </c>
      <c r="K20" s="78">
        <f t="shared" si="0"/>
        <v>43313</v>
      </c>
      <c r="L20" s="73">
        <f t="shared" si="11"/>
        <v>2022</v>
      </c>
      <c r="M20" s="56">
        <f t="shared" si="12"/>
        <v>438782.46427047253</v>
      </c>
      <c r="N20" s="56">
        <f t="shared" si="8"/>
        <v>0</v>
      </c>
      <c r="O20" s="56">
        <f t="shared" si="6"/>
        <v>26668.893</v>
      </c>
      <c r="P20" s="118">
        <f t="shared" si="7"/>
        <v>16.452968792910621</v>
      </c>
      <c r="Q20" s="181">
        <f t="shared" si="9"/>
        <v>16.452968792910621</v>
      </c>
      <c r="R20" s="181">
        <f t="shared" si="10"/>
        <v>0</v>
      </c>
    </row>
    <row r="21" spans="2:18">
      <c r="B21" s="78">
        <f t="shared" si="1"/>
        <v>43344</v>
      </c>
      <c r="C21" s="75">
        <f>IF(F21="","",-INDEX([7]Delta!$F$1:$EE$997,$L$13,$I21))</f>
        <v>41725.561050906777</v>
      </c>
      <c r="D21" s="71">
        <f>IF(ISNUMBER($F21),VLOOKUP($J21,'Table 1'!$B$13:$C$33,2,FALSE)/12*1000*Study_MW,"")</f>
        <v>0</v>
      </c>
      <c r="E21" s="71">
        <f t="shared" si="2"/>
        <v>41725.561050906777</v>
      </c>
      <c r="F21" s="75">
        <f>IF(INDEX([7]Delta!$F$1:$EE$997,$L$14,$I21)=0,"",INDEX([7]Delta!$F$1:$EE$997,$L$14,$I21))</f>
        <v>2605.3200000000002</v>
      </c>
      <c r="G21" s="76">
        <f t="shared" si="3"/>
        <v>16.015522488948296</v>
      </c>
      <c r="I21" s="77">
        <f t="shared" si="5"/>
        <v>9</v>
      </c>
      <c r="J21" s="73">
        <f t="shared" si="4"/>
        <v>2018</v>
      </c>
      <c r="K21" s="78">
        <f t="shared" si="0"/>
        <v>43344</v>
      </c>
      <c r="L21" s="73">
        <f t="shared" si="11"/>
        <v>2023</v>
      </c>
      <c r="M21" s="56">
        <f t="shared" si="12"/>
        <v>487117.86330641806</v>
      </c>
      <c r="N21" s="56">
        <f t="shared" si="8"/>
        <v>0</v>
      </c>
      <c r="O21" s="56">
        <f t="shared" si="6"/>
        <v>26535.45</v>
      </c>
      <c r="P21" s="118">
        <f t="shared" si="7"/>
        <v>18.357249012412378</v>
      </c>
      <c r="Q21" s="181">
        <f t="shared" si="9"/>
        <v>18.357249012412378</v>
      </c>
      <c r="R21" s="181">
        <f t="shared" si="10"/>
        <v>0</v>
      </c>
    </row>
    <row r="22" spans="2:18">
      <c r="B22" s="78">
        <f t="shared" si="1"/>
        <v>43374</v>
      </c>
      <c r="C22" s="75">
        <f>IF(F22="","",-INDEX([7]Delta!$F$1:$EE$997,$L$13,$I22))</f>
        <v>27936.983435407281</v>
      </c>
      <c r="D22" s="71">
        <f>IF(ISNUMBER($F22),VLOOKUP($J22,'Table 1'!$B$13:$C$33,2,FALSE)/12*1000*Study_MW,"")</f>
        <v>0</v>
      </c>
      <c r="E22" s="71">
        <f t="shared" si="2"/>
        <v>27936.983435407281</v>
      </c>
      <c r="F22" s="75">
        <f>IF(INDEX([7]Delta!$F$1:$EE$997,$L$14,$I22)=0,"",INDEX([7]Delta!$F$1:$EE$997,$L$14,$I22))</f>
        <v>2112.2469999999998</v>
      </c>
      <c r="G22" s="76">
        <f t="shared" si="3"/>
        <v>13.226191555915232</v>
      </c>
      <c r="I22" s="77">
        <f t="shared" si="5"/>
        <v>10</v>
      </c>
      <c r="J22" s="73">
        <f t="shared" si="4"/>
        <v>2018</v>
      </c>
      <c r="K22" s="78">
        <f t="shared" si="0"/>
        <v>43374</v>
      </c>
      <c r="L22" s="73">
        <f t="shared" si="11"/>
        <v>2024</v>
      </c>
      <c r="M22" s="56">
        <f t="shared" si="12"/>
        <v>521028.06725974381</v>
      </c>
      <c r="N22" s="56">
        <f t="shared" si="8"/>
        <v>0</v>
      </c>
      <c r="O22" s="56">
        <f t="shared" si="6"/>
        <v>26453.876</v>
      </c>
      <c r="P22" s="118">
        <f t="shared" si="7"/>
        <v>19.695717454022382</v>
      </c>
      <c r="Q22" s="181">
        <f t="shared" si="9"/>
        <v>19.695717454022382</v>
      </c>
      <c r="R22" s="181">
        <f t="shared" si="10"/>
        <v>0</v>
      </c>
    </row>
    <row r="23" spans="2:18">
      <c r="B23" s="78">
        <f t="shared" si="1"/>
        <v>43405</v>
      </c>
      <c r="C23" s="75">
        <f>IF(F23="","",-INDEX([7]Delta!$F$1:$EE$997,$L$13,$I23))</f>
        <v>19765.524458557367</v>
      </c>
      <c r="D23" s="71">
        <f>IF(F23&lt;&gt;0,VLOOKUP($J23,'Table 1'!$B$13:$C$33,2,FALSE)/12*1000*Study_MW,0)</f>
        <v>0</v>
      </c>
      <c r="E23" s="71">
        <f t="shared" si="2"/>
        <v>19765.524458557367</v>
      </c>
      <c r="F23" s="75">
        <f>IF(INDEX([7]Delta!$F$1:$EE$997,$L$14,$I23)=0,"",INDEX([7]Delta!$F$1:$EE$997,$L$14,$I23))</f>
        <v>1422.6</v>
      </c>
      <c r="G23" s="76">
        <f t="shared" si="3"/>
        <v>13.893943806099655</v>
      </c>
      <c r="I23" s="77">
        <f t="shared" si="5"/>
        <v>11</v>
      </c>
      <c r="J23" s="73">
        <f t="shared" si="4"/>
        <v>2018</v>
      </c>
      <c r="K23" s="78">
        <f t="shared" si="0"/>
        <v>43405</v>
      </c>
      <c r="L23" s="73">
        <f t="shared" si="11"/>
        <v>2025</v>
      </c>
      <c r="M23" s="56">
        <f t="shared" si="12"/>
        <v>629175.58400866389</v>
      </c>
      <c r="N23" s="56">
        <f t="shared" si="8"/>
        <v>0</v>
      </c>
      <c r="O23" s="56">
        <f t="shared" si="6"/>
        <v>26271.129000000001</v>
      </c>
      <c r="P23" s="118">
        <f t="shared" si="7"/>
        <v>23.949316529512831</v>
      </c>
      <c r="Q23" s="181">
        <f t="shared" si="9"/>
        <v>23.949316529512831</v>
      </c>
      <c r="R23" s="181">
        <f t="shared" si="10"/>
        <v>0</v>
      </c>
    </row>
    <row r="24" spans="2:18">
      <c r="B24" s="82">
        <f t="shared" si="1"/>
        <v>43435</v>
      </c>
      <c r="C24" s="79">
        <f>IF(F24="","",-INDEX([7]Delta!$F$1:$EE$997,$L$13,$I24))</f>
        <v>89682.573533549905</v>
      </c>
      <c r="D24" s="80">
        <f>IF(F24&lt;&gt;0,VLOOKUP($J24,'Table 1'!$B$13:$C$33,2,FALSE)/12*1000*Study_MW,0)</f>
        <v>0</v>
      </c>
      <c r="E24" s="80">
        <f t="shared" ref="E24" si="13">IF(ISNUMBER(C24+D24),C24+D24,"")</f>
        <v>89682.573533549905</v>
      </c>
      <c r="F24" s="79">
        <f>IF(INDEX([7]Delta!$F$1:$EE$997,$L$14,$I24)=0,"",INDEX([7]Delta!$F$1:$EE$997,$L$14,$I24))</f>
        <v>1097.5550000000001</v>
      </c>
      <c r="G24" s="81">
        <f t="shared" ref="G24" si="14">IF(ISNUMBER($F24),E24/$F24,"")</f>
        <v>81.711234091731072</v>
      </c>
      <c r="I24" s="64">
        <f t="shared" si="5"/>
        <v>12</v>
      </c>
      <c r="J24" s="73">
        <f t="shared" si="4"/>
        <v>2018</v>
      </c>
      <c r="K24" s="82">
        <f t="shared" si="0"/>
        <v>43435</v>
      </c>
      <c r="L24" s="73">
        <f t="shared" si="11"/>
        <v>2026</v>
      </c>
      <c r="M24" s="56">
        <f t="shared" si="12"/>
        <v>599262.93747591972</v>
      </c>
      <c r="N24" s="56">
        <f t="shared" si="8"/>
        <v>0</v>
      </c>
      <c r="O24" s="56">
        <f t="shared" si="6"/>
        <v>26139.537999999997</v>
      </c>
      <c r="P24" s="118">
        <f t="shared" si="7"/>
        <v>22.925536689895583</v>
      </c>
      <c r="Q24" s="181">
        <f t="shared" si="9"/>
        <v>22.925536689895583</v>
      </c>
      <c r="R24" s="181">
        <f t="shared" si="10"/>
        <v>0</v>
      </c>
    </row>
    <row r="25" spans="2:18">
      <c r="B25" s="74">
        <f t="shared" si="1"/>
        <v>43466</v>
      </c>
      <c r="C25" s="69">
        <f>IF(F25&lt;&gt;0,-INDEX([7]Delta!$F$1:$EE$997,$L$13,$I25),0)</f>
        <v>23215.386025071144</v>
      </c>
      <c r="D25" s="70">
        <f>IF(F25&lt;&gt;0,VLOOKUP($J25,'Table 1'!$B$13:$C$33,2,FALSE)/12*1000*Study_MW,0)</f>
        <v>0</v>
      </c>
      <c r="E25" s="70">
        <f t="shared" ref="E25:E77" si="15">C25+D25</f>
        <v>23215.386025071144</v>
      </c>
      <c r="F25" s="69">
        <f>INDEX([7]Delta!$F$1:$EE$997,$L$14,$I25)</f>
        <v>1310.2149999999999</v>
      </c>
      <c r="G25" s="72">
        <f t="shared" si="3"/>
        <v>17.718760680553302</v>
      </c>
      <c r="I25" s="60">
        <f>I13+13</f>
        <v>14</v>
      </c>
      <c r="J25" s="73">
        <f t="shared" si="4"/>
        <v>2019</v>
      </c>
      <c r="K25" s="74">
        <f>IF(ISNUMBER(F25),IF(F25&lt;&gt;0,B25,""),"")</f>
        <v>43466</v>
      </c>
      <c r="L25" s="73">
        <f t="shared" si="11"/>
        <v>2027</v>
      </c>
      <c r="M25" s="56">
        <f t="shared" si="12"/>
        <v>616178.06394165754</v>
      </c>
      <c r="N25" s="56">
        <f t="shared" si="8"/>
        <v>0</v>
      </c>
      <c r="O25" s="56">
        <f t="shared" si="6"/>
        <v>26008.988000000001</v>
      </c>
      <c r="P25" s="118">
        <f t="shared" si="7"/>
        <v>23.690966520560412</v>
      </c>
      <c r="Q25" s="181">
        <f t="shared" si="9"/>
        <v>23.690966520560412</v>
      </c>
      <c r="R25" s="181">
        <f t="shared" si="10"/>
        <v>0</v>
      </c>
    </row>
    <row r="26" spans="2:18">
      <c r="B26" s="78">
        <f t="shared" si="1"/>
        <v>43497</v>
      </c>
      <c r="C26" s="75">
        <f>IF(F26&lt;&gt;0,-INDEX([7]Delta!$F$1:$EE$997,$L$13,$I26),0)</f>
        <v>20974.252475231886</v>
      </c>
      <c r="D26" s="71">
        <f>IF(F26&lt;&gt;0,VLOOKUP($J26,'Table 1'!$B$13:$C$33,2,FALSE)/12*1000*Study_MW,0)</f>
        <v>0</v>
      </c>
      <c r="E26" s="71">
        <f t="shared" si="15"/>
        <v>20974.252475231886</v>
      </c>
      <c r="F26" s="75">
        <f>INDEX([7]Delta!$F$1:$EE$997,$L$14,$I26)</f>
        <v>1466.3040000000001</v>
      </c>
      <c r="G26" s="76">
        <f t="shared" si="3"/>
        <v>14.304163717231818</v>
      </c>
      <c r="I26" s="77">
        <f t="shared" ref="I26:I89" si="16">I14+13</f>
        <v>15</v>
      </c>
      <c r="J26" s="73">
        <f t="shared" si="4"/>
        <v>2019</v>
      </c>
      <c r="K26" s="78">
        <f t="shared" ref="K26:K89" si="17">IF(ISNUMBER(F26),IF(F26&lt;&gt;0,B26,""),"")</f>
        <v>43497</v>
      </c>
      <c r="L26" s="73">
        <f t="shared" si="11"/>
        <v>2028</v>
      </c>
      <c r="M26" s="56">
        <f t="shared" si="12"/>
        <v>762084.22078607976</v>
      </c>
      <c r="N26" s="56">
        <f t="shared" si="8"/>
        <v>0</v>
      </c>
      <c r="O26" s="56">
        <f>SUMIF($J$13:$J$264,L26,$F$13:$F$264)</f>
        <v>25928.929000000004</v>
      </c>
      <c r="P26" s="118">
        <f>(M26+N26)/O26</f>
        <v>29.391272612381314</v>
      </c>
      <c r="Q26" s="181">
        <f t="shared" si="9"/>
        <v>29.391272612381314</v>
      </c>
      <c r="R26" s="181">
        <f t="shared" si="10"/>
        <v>0</v>
      </c>
    </row>
    <row r="27" spans="2:18">
      <c r="B27" s="78">
        <f t="shared" si="1"/>
        <v>43525</v>
      </c>
      <c r="C27" s="75">
        <f>IF(F27&lt;&gt;0,-INDEX([7]Delta!$F$1:$EE$997,$L$13,$I27),0)</f>
        <v>21201.340340599418</v>
      </c>
      <c r="D27" s="71">
        <f>IF(F27&lt;&gt;0,VLOOKUP($J27,'Table 1'!$B$13:$C$33,2,FALSE)/12*1000*Study_MW,0)</f>
        <v>0</v>
      </c>
      <c r="E27" s="71">
        <f t="shared" si="15"/>
        <v>21201.340340599418</v>
      </c>
      <c r="F27" s="75">
        <f>INDEX([7]Delta!$F$1:$EE$997,$L$14,$I27)</f>
        <v>2283.7080000000001</v>
      </c>
      <c r="G27" s="76">
        <f t="shared" si="3"/>
        <v>9.2837351975819224</v>
      </c>
      <c r="I27" s="77">
        <f t="shared" si="16"/>
        <v>16</v>
      </c>
      <c r="J27" s="73">
        <f t="shared" si="4"/>
        <v>2019</v>
      </c>
      <c r="K27" s="78">
        <f t="shared" si="17"/>
        <v>43525</v>
      </c>
      <c r="L27" s="73">
        <f t="shared" si="11"/>
        <v>2029</v>
      </c>
      <c r="M27" s="56">
        <f t="shared" si="12"/>
        <v>831565.95152696967</v>
      </c>
      <c r="N27" s="56">
        <f t="shared" si="8"/>
        <v>0</v>
      </c>
      <c r="O27" s="56">
        <f t="shared" ref="O27:O31" si="18">SUMIF($J$13:$J$264,L27,$F$13:$F$264)</f>
        <v>25749.292999999994</v>
      </c>
      <c r="P27" s="118">
        <f t="shared" ref="P27:P31" si="19">(M27+N27)/O27</f>
        <v>32.29471005386322</v>
      </c>
      <c r="Q27" s="181">
        <f t="shared" si="9"/>
        <v>32.29471005386322</v>
      </c>
      <c r="R27" s="181">
        <f t="shared" si="10"/>
        <v>0</v>
      </c>
    </row>
    <row r="28" spans="2:18">
      <c r="B28" s="78">
        <f t="shared" si="1"/>
        <v>43556</v>
      </c>
      <c r="C28" s="75">
        <f>IF(F28&lt;&gt;0,-INDEX([7]Delta!$F$1:$EE$997,$L$13,$I28),0)</f>
        <v>26387.870628014207</v>
      </c>
      <c r="D28" s="71">
        <f>IF(F28&lt;&gt;0,VLOOKUP($J28,'Table 1'!$B$13:$C$33,2,FALSE)/12*1000*Study_MW,0)</f>
        <v>0</v>
      </c>
      <c r="E28" s="71">
        <f t="shared" si="15"/>
        <v>26387.870628014207</v>
      </c>
      <c r="F28" s="75">
        <f>INDEX([7]Delta!$F$1:$EE$997,$L$14,$I28)</f>
        <v>2637.63</v>
      </c>
      <c r="G28" s="76">
        <f t="shared" si="3"/>
        <v>10.004386751748427</v>
      </c>
      <c r="I28" s="77">
        <f t="shared" si="16"/>
        <v>17</v>
      </c>
      <c r="J28" s="73">
        <f t="shared" si="4"/>
        <v>2019</v>
      </c>
      <c r="K28" s="78">
        <f t="shared" si="17"/>
        <v>43556</v>
      </c>
      <c r="L28" s="73">
        <f t="shared" si="11"/>
        <v>2030</v>
      </c>
      <c r="M28" s="56">
        <f t="shared" si="12"/>
        <v>67468.479027330875</v>
      </c>
      <c r="N28" s="56">
        <f t="shared" si="8"/>
        <v>1224463.1611219447</v>
      </c>
      <c r="O28" s="56">
        <f t="shared" si="18"/>
        <v>25620.780999999995</v>
      </c>
      <c r="P28" s="118">
        <f t="shared" si="19"/>
        <v>50.42514668656181</v>
      </c>
      <c r="Q28" s="181">
        <f t="shared" si="9"/>
        <v>2.6333498197159129</v>
      </c>
      <c r="R28" s="181">
        <f t="shared" si="10"/>
        <v>47.7917968668459</v>
      </c>
    </row>
    <row r="29" spans="2:18">
      <c r="B29" s="78">
        <f t="shared" si="1"/>
        <v>43586</v>
      </c>
      <c r="C29" s="75">
        <f>IF(F29&lt;&gt;0,-INDEX([7]Delta!$F$1:$EE$997,$L$13,$I29),0)</f>
        <v>34361.38662943244</v>
      </c>
      <c r="D29" s="71">
        <f>IF(F29&lt;&gt;0,VLOOKUP($J29,'Table 1'!$B$13:$C$33,2,FALSE)/12*1000*Study_MW,0)</f>
        <v>0</v>
      </c>
      <c r="E29" s="71">
        <f t="shared" si="15"/>
        <v>34361.38662943244</v>
      </c>
      <c r="F29" s="75">
        <f>INDEX([7]Delta!$F$1:$EE$997,$L$14,$I29)</f>
        <v>3053.252</v>
      </c>
      <c r="G29" s="76">
        <f t="shared" si="3"/>
        <v>11.254029025259769</v>
      </c>
      <c r="I29" s="77">
        <f t="shared" si="16"/>
        <v>18</v>
      </c>
      <c r="J29" s="73">
        <f t="shared" si="4"/>
        <v>2019</v>
      </c>
      <c r="K29" s="78">
        <f t="shared" si="17"/>
        <v>43586</v>
      </c>
      <c r="L29" s="73">
        <f t="shared" si="11"/>
        <v>2031</v>
      </c>
      <c r="M29" s="56">
        <f t="shared" si="12"/>
        <v>74666.065096214414</v>
      </c>
      <c r="N29" s="56">
        <f t="shared" si="8"/>
        <v>1250555.5401093713</v>
      </c>
      <c r="O29" s="56">
        <f t="shared" si="18"/>
        <v>25492.672000000002</v>
      </c>
      <c r="P29" s="118">
        <f t="shared" si="19"/>
        <v>51.984413607392177</v>
      </c>
      <c r="Q29" s="181">
        <f t="shared" si="9"/>
        <v>2.9289226761405946</v>
      </c>
      <c r="R29" s="181">
        <f t="shared" si="10"/>
        <v>49.055490931251583</v>
      </c>
    </row>
    <row r="30" spans="2:18">
      <c r="B30" s="78">
        <f t="shared" si="1"/>
        <v>43617</v>
      </c>
      <c r="C30" s="75">
        <f>IF(F30&lt;&gt;0,-INDEX([7]Delta!$F$1:$EE$997,$L$13,$I30),0)</f>
        <v>41573.213820025325</v>
      </c>
      <c r="D30" s="71">
        <f>IF(F30&lt;&gt;0,VLOOKUP($J30,'Table 1'!$B$13:$C$33,2,FALSE)/12*1000*Study_MW,0)</f>
        <v>0</v>
      </c>
      <c r="E30" s="71">
        <f t="shared" si="15"/>
        <v>41573.213820025325</v>
      </c>
      <c r="F30" s="75">
        <f>INDEX([7]Delta!$F$1:$EE$997,$L$14,$I30)</f>
        <v>3243.72</v>
      </c>
      <c r="G30" s="76">
        <f t="shared" si="3"/>
        <v>12.816523565543674</v>
      </c>
      <c r="I30" s="77">
        <f t="shared" si="16"/>
        <v>19</v>
      </c>
      <c r="J30" s="73">
        <f t="shared" si="4"/>
        <v>2019</v>
      </c>
      <c r="K30" s="78">
        <f t="shared" si="17"/>
        <v>43617</v>
      </c>
      <c r="L30" s="73">
        <f t="shared" si="11"/>
        <v>2032</v>
      </c>
      <c r="M30" s="56">
        <f t="shared" si="12"/>
        <v>77182.052805885673</v>
      </c>
      <c r="N30" s="56">
        <f t="shared" si="8"/>
        <v>1276752.2886127473</v>
      </c>
      <c r="O30" s="56">
        <f t="shared" si="18"/>
        <v>25414.288999999997</v>
      </c>
      <c r="P30" s="118">
        <f t="shared" si="19"/>
        <v>53.274531560518305</v>
      </c>
      <c r="Q30" s="181">
        <f t="shared" si="9"/>
        <v>3.0369550297427437</v>
      </c>
      <c r="R30" s="181">
        <f t="shared" si="10"/>
        <v>50.237576530775563</v>
      </c>
    </row>
    <row r="31" spans="2:18">
      <c r="B31" s="78">
        <f t="shared" si="1"/>
        <v>43647</v>
      </c>
      <c r="C31" s="75">
        <f>IF(F31&lt;&gt;0,-INDEX([7]Delta!$F$1:$EE$997,$L$13,$I31),0)</f>
        <v>58580.396382570267</v>
      </c>
      <c r="D31" s="71">
        <f>IF(F31&lt;&gt;0,VLOOKUP($J31,'Table 1'!$B$13:$C$33,2,FALSE)/12*1000*Study_MW,0)</f>
        <v>0</v>
      </c>
      <c r="E31" s="71">
        <f t="shared" si="15"/>
        <v>58580.396382570267</v>
      </c>
      <c r="F31" s="75">
        <f>INDEX([7]Delta!$F$1:$EE$997,$L$14,$I31)</f>
        <v>2936.01</v>
      </c>
      <c r="G31" s="76">
        <f t="shared" si="3"/>
        <v>19.952383126273503</v>
      </c>
      <c r="I31" s="77">
        <f t="shared" si="16"/>
        <v>20</v>
      </c>
      <c r="J31" s="73">
        <f t="shared" si="4"/>
        <v>2019</v>
      </c>
      <c r="K31" s="78">
        <f t="shared" si="17"/>
        <v>43647</v>
      </c>
      <c r="L31" s="73">
        <f t="shared" si="11"/>
        <v>2033</v>
      </c>
      <c r="M31" s="56">
        <f t="shared" si="12"/>
        <v>-43022.031518191099</v>
      </c>
      <c r="N31" s="56">
        <f t="shared" si="8"/>
        <v>1303366.5151799226</v>
      </c>
      <c r="O31" s="56">
        <f t="shared" si="18"/>
        <v>25238.388999999996</v>
      </c>
      <c r="P31" s="118">
        <f t="shared" si="19"/>
        <v>49.937596399743725</v>
      </c>
      <c r="Q31" s="181">
        <f t="shared" si="9"/>
        <v>-1.7046266906414314</v>
      </c>
      <c r="R31" s="181">
        <f t="shared" si="10"/>
        <v>51.642223090385158</v>
      </c>
    </row>
    <row r="32" spans="2:18">
      <c r="B32" s="78">
        <f t="shared" si="1"/>
        <v>43678</v>
      </c>
      <c r="C32" s="75">
        <f>IF(F32&lt;&gt;0,-INDEX([7]Delta!$F$1:$EE$997,$L$13,$I32),0)</f>
        <v>59286.974058449268</v>
      </c>
      <c r="D32" s="71">
        <f>IF(F32&lt;&gt;0,VLOOKUP($J32,'Table 1'!$B$13:$C$33,2,FALSE)/12*1000*Study_MW,0)</f>
        <v>0</v>
      </c>
      <c r="E32" s="71">
        <f t="shared" si="15"/>
        <v>59286.974058449268</v>
      </c>
      <c r="F32" s="75">
        <f>INDEX([7]Delta!$F$1:$EE$997,$L$14,$I32)</f>
        <v>2940.8150000000001</v>
      </c>
      <c r="G32" s="76">
        <f t="shared" si="3"/>
        <v>20.1600488498764</v>
      </c>
      <c r="I32" s="77">
        <f t="shared" si="16"/>
        <v>21</v>
      </c>
      <c r="J32" s="73">
        <f t="shared" si="4"/>
        <v>2019</v>
      </c>
      <c r="K32" s="78">
        <f t="shared" si="17"/>
        <v>43678</v>
      </c>
      <c r="L32" s="73">
        <f t="shared" si="11"/>
        <v>2034</v>
      </c>
      <c r="M32" s="56">
        <f t="shared" si="12"/>
        <v>-27651.871545135975</v>
      </c>
      <c r="N32" s="56">
        <f t="shared" si="8"/>
        <v>1330293.8502949458</v>
      </c>
      <c r="O32" s="56">
        <f t="shared" ref="O32:O35" si="20">SUMIF($J$13:$J$264,L32,$F$13:$F$264)</f>
        <v>25112.16</v>
      </c>
      <c r="P32" s="118">
        <f t="shared" ref="P32:P34" si="21">(M32+N32)/O32</f>
        <v>51.87295631876389</v>
      </c>
      <c r="Q32" s="181">
        <f t="shared" si="9"/>
        <v>-1.1011347309485116</v>
      </c>
      <c r="R32" s="181">
        <f t="shared" si="10"/>
        <v>52.974091049712399</v>
      </c>
    </row>
    <row r="33" spans="2:20">
      <c r="B33" s="78">
        <f t="shared" si="1"/>
        <v>43709</v>
      </c>
      <c r="C33" s="75">
        <f>IF(F33&lt;&gt;0,-INDEX([7]Delta!$F$1:$EE$997,$L$13,$I33),0)</f>
        <v>39016.543302372098</v>
      </c>
      <c r="D33" s="71">
        <f>IF(F33&lt;&gt;0,VLOOKUP($J33,'Table 1'!$B$13:$C$33,2,FALSE)/12*1000*Study_MW,0)</f>
        <v>0</v>
      </c>
      <c r="E33" s="71">
        <f t="shared" si="15"/>
        <v>39016.543302372098</v>
      </c>
      <c r="F33" s="75">
        <f>INDEX([7]Delta!$F$1:$EE$997,$L$14,$I33)</f>
        <v>2592.3000000000002</v>
      </c>
      <c r="G33" s="76">
        <f t="shared" si="3"/>
        <v>15.050936736632371</v>
      </c>
      <c r="I33" s="77">
        <f t="shared" si="16"/>
        <v>22</v>
      </c>
      <c r="J33" s="73">
        <f t="shared" si="4"/>
        <v>2019</v>
      </c>
      <c r="K33" s="78">
        <f t="shared" si="17"/>
        <v>43709</v>
      </c>
      <c r="L33" s="73">
        <f t="shared" si="11"/>
        <v>2035</v>
      </c>
      <c r="M33" s="56">
        <f t="shared" si="12"/>
        <v>27904.353154242039</v>
      </c>
      <c r="N33" s="56">
        <f t="shared" si="8"/>
        <v>1357534.2939578192</v>
      </c>
      <c r="O33" s="56">
        <f t="shared" si="20"/>
        <v>24986.607999999997</v>
      </c>
      <c r="P33" s="118">
        <f t="shared" si="21"/>
        <v>55.447247866219435</v>
      </c>
      <c r="Q33" s="181">
        <f t="shared" si="9"/>
        <v>1.1167723587868366</v>
      </c>
      <c r="R33" s="181">
        <f t="shared" si="10"/>
        <v>54.330475507432595</v>
      </c>
    </row>
    <row r="34" spans="2:20">
      <c r="B34" s="78">
        <f t="shared" si="1"/>
        <v>43739</v>
      </c>
      <c r="C34" s="75">
        <f>IF(F34&lt;&gt;0,-INDEX([7]Delta!$F$1:$EE$997,$L$13,$I34),0)</f>
        <v>27184.269119873643</v>
      </c>
      <c r="D34" s="71">
        <f>IF(F34&lt;&gt;0,VLOOKUP($J34,'Table 1'!$B$13:$C$33,2,FALSE)/12*1000*Study_MW,0)</f>
        <v>0</v>
      </c>
      <c r="E34" s="71">
        <f t="shared" si="15"/>
        <v>27184.269119873643</v>
      </c>
      <c r="F34" s="75">
        <f>INDEX([7]Delta!$F$1:$EE$997,$L$14,$I34)</f>
        <v>2101.614</v>
      </c>
      <c r="G34" s="76">
        <f t="shared" si="3"/>
        <v>12.934948625139366</v>
      </c>
      <c r="I34" s="77">
        <f t="shared" si="16"/>
        <v>23</v>
      </c>
      <c r="J34" s="73">
        <f t="shared" si="4"/>
        <v>2019</v>
      </c>
      <c r="K34" s="78">
        <f t="shared" si="17"/>
        <v>43739</v>
      </c>
      <c r="L34" s="73">
        <f t="shared" si="11"/>
        <v>2036</v>
      </c>
      <c r="M34" s="56">
        <f t="shared" si="12"/>
        <v>88336.343762904406</v>
      </c>
      <c r="N34" s="56">
        <f t="shared" si="8"/>
        <v>1385192.2156844914</v>
      </c>
      <c r="O34" s="56">
        <f t="shared" si="20"/>
        <v>24909.631999999998</v>
      </c>
      <c r="P34" s="118">
        <f t="shared" si="21"/>
        <v>59.154971034794734</v>
      </c>
      <c r="Q34" s="181">
        <f t="shared" ref="Q34" si="22">M34/O34</f>
        <v>3.546272532765816</v>
      </c>
      <c r="R34" s="181">
        <f t="shared" ref="R34" si="23">IFERROR(N34/O34,0)</f>
        <v>55.608698502028915</v>
      </c>
    </row>
    <row r="35" spans="2:20">
      <c r="B35" s="78">
        <f t="shared" si="1"/>
        <v>43770</v>
      </c>
      <c r="C35" s="75">
        <f>IF(F35&lt;&gt;0,-INDEX([7]Delta!$F$1:$EE$997,$L$13,$I35),0)</f>
        <v>20914.410934358835</v>
      </c>
      <c r="D35" s="71">
        <f>IF(F35&lt;&gt;0,VLOOKUP($J35,'Table 1'!$B$13:$C$33,2,FALSE)/12*1000*Study_MW,0)</f>
        <v>0</v>
      </c>
      <c r="E35" s="71">
        <f t="shared" si="15"/>
        <v>20914.410934358835</v>
      </c>
      <c r="F35" s="75">
        <f>INDEX([7]Delta!$F$1:$EE$997,$L$14,$I35)</f>
        <v>1415.55</v>
      </c>
      <c r="G35" s="76">
        <f t="shared" si="3"/>
        <v>14.774759587693007</v>
      </c>
      <c r="I35" s="77">
        <f t="shared" si="16"/>
        <v>24</v>
      </c>
      <c r="J35" s="73">
        <f t="shared" si="4"/>
        <v>2019</v>
      </c>
      <c r="K35" s="78">
        <f t="shared" si="17"/>
        <v>43770</v>
      </c>
      <c r="L35" s="73">
        <f t="shared" si="11"/>
        <v>2037</v>
      </c>
      <c r="M35" s="56">
        <f t="shared" si="12"/>
        <v>90091.578233836917</v>
      </c>
      <c r="N35" s="56">
        <f t="shared" si="8"/>
        <v>1413163.2459590125</v>
      </c>
      <c r="O35" s="56">
        <f t="shared" si="20"/>
        <v>24861.541999999998</v>
      </c>
      <c r="P35" s="118">
        <f t="shared" ref="P35" si="24">(M35+N35)/O35</f>
        <v>60.465067862357436</v>
      </c>
      <c r="Q35" s="181">
        <f t="shared" ref="Q35" si="25">M35/O35</f>
        <v>3.623732519641659</v>
      </c>
      <c r="R35" s="181">
        <f t="shared" ref="R35" si="26">IFERROR(N35/O35,0)</f>
        <v>56.841335342715773</v>
      </c>
    </row>
    <row r="36" spans="2:20">
      <c r="B36" s="82">
        <f t="shared" si="1"/>
        <v>43800</v>
      </c>
      <c r="C36" s="79">
        <f>IF(F36&lt;&gt;0,-INDEX([7]Delta!$F$1:$EE$997,$L$13,$I36),0)</f>
        <v>75808.781936049461</v>
      </c>
      <c r="D36" s="80">
        <f>IF(F36&lt;&gt;0,VLOOKUP($J36,'Table 1'!$B$13:$C$33,2,FALSE)/12*1000*Study_MW,0)</f>
        <v>0</v>
      </c>
      <c r="E36" s="80">
        <f t="shared" si="15"/>
        <v>75808.781936049461</v>
      </c>
      <c r="F36" s="79">
        <f>INDEX([7]Delta!$F$1:$EE$997,$L$14,$I36)</f>
        <v>1092.0060000000001</v>
      </c>
      <c r="G36" s="81">
        <f t="shared" si="3"/>
        <v>69.421580042645786</v>
      </c>
      <c r="I36" s="64">
        <f t="shared" si="16"/>
        <v>25</v>
      </c>
      <c r="J36" s="73">
        <f t="shared" si="4"/>
        <v>2019</v>
      </c>
      <c r="K36" s="82">
        <f t="shared" si="17"/>
        <v>43800</v>
      </c>
      <c r="L36" s="73">
        <f t="shared" si="11"/>
        <v>2038</v>
      </c>
      <c r="M36" s="56">
        <f t="shared" si="12"/>
        <v>91891.787219137244</v>
      </c>
      <c r="N36" s="56">
        <f t="shared" si="8"/>
        <v>1441343.0152654329</v>
      </c>
      <c r="O36" s="56">
        <f t="shared" ref="O36" si="27">SUMIF($J$13:$J$264,L36,$F$13:$F$264)</f>
        <v>24861.541999999998</v>
      </c>
      <c r="P36" s="118">
        <f t="shared" ref="P36" si="28">(M36+N36)/O36</f>
        <v>61.670945530432917</v>
      </c>
      <c r="Q36" s="181">
        <f t="shared" ref="Q36" si="29">M36/O36</f>
        <v>3.6961419054030218</v>
      </c>
      <c r="R36" s="181">
        <f t="shared" ref="R36" si="30">IFERROR(N36/O36,0)</f>
        <v>57.974803625029899</v>
      </c>
    </row>
    <row r="37" spans="2:20" outlineLevel="1">
      <c r="B37" s="74">
        <f t="shared" si="1"/>
        <v>43831</v>
      </c>
      <c r="C37" s="69">
        <f>IF(F37&lt;&gt;0,-INDEX([7]Delta!$F$1:$EE$997,$L$13,$I37),0)</f>
        <v>20427.226723492146</v>
      </c>
      <c r="D37" s="70">
        <f>IF(F37&lt;&gt;0,VLOOKUP($J37,'Table 1'!$B$13:$C$33,2,FALSE)/12*1000*Study_MW,0)</f>
        <v>0</v>
      </c>
      <c r="E37" s="70">
        <f t="shared" si="15"/>
        <v>20427.226723492146</v>
      </c>
      <c r="F37" s="69">
        <f>INDEX([7]Delta!$F$1:$EE$997,$L$14,$I37)</f>
        <v>1303.6120000000001</v>
      </c>
      <c r="G37" s="72">
        <f t="shared" si="3"/>
        <v>15.669713629125955</v>
      </c>
      <c r="I37" s="60">
        <f>I25+13</f>
        <v>27</v>
      </c>
      <c r="J37" s="73">
        <f t="shared" si="4"/>
        <v>2020</v>
      </c>
      <c r="K37" s="74">
        <f t="shared" si="17"/>
        <v>43831</v>
      </c>
      <c r="M37" s="192"/>
    </row>
    <row r="38" spans="2:20" outlineLevel="1">
      <c r="B38" s="78">
        <f t="shared" si="1"/>
        <v>43862</v>
      </c>
      <c r="C38" s="75">
        <f>IF(F38&lt;&gt;0,-INDEX([7]Delta!$F$1:$EE$997,$L$13,$I38),0)</f>
        <v>20025.689836680889</v>
      </c>
      <c r="D38" s="71">
        <f>IF(F38&lt;&gt;0,VLOOKUP($J38,'Table 1'!$B$13:$C$33,2,FALSE)/12*1000*Study_MW,0)</f>
        <v>0</v>
      </c>
      <c r="E38" s="71">
        <f t="shared" si="15"/>
        <v>20025.689836680889</v>
      </c>
      <c r="F38" s="75">
        <f>INDEX([7]Delta!$F$1:$EE$997,$L$14,$I38)</f>
        <v>1511.0740000000001</v>
      </c>
      <c r="G38" s="76">
        <f t="shared" si="3"/>
        <v>13.252620213623482</v>
      </c>
      <c r="I38" s="77">
        <f t="shared" si="16"/>
        <v>28</v>
      </c>
      <c r="J38" s="73">
        <f t="shared" si="4"/>
        <v>2020</v>
      </c>
      <c r="K38" s="78">
        <f t="shared" si="17"/>
        <v>43862</v>
      </c>
      <c r="M38" s="192"/>
    </row>
    <row r="39" spans="2:20" outlineLevel="1">
      <c r="B39" s="78">
        <f t="shared" si="1"/>
        <v>43891</v>
      </c>
      <c r="C39" s="75">
        <f>IF(F39&lt;&gt;0,-INDEX([7]Delta!$F$1:$EE$997,$L$13,$I39),0)</f>
        <v>22088.955295622349</v>
      </c>
      <c r="D39" s="71">
        <f>IF(F39&lt;&gt;0,VLOOKUP($J39,'Table 1'!$B$13:$C$33,2,FALSE)/12*1000*Study_MW,0)</f>
        <v>0</v>
      </c>
      <c r="E39" s="71">
        <f t="shared" si="15"/>
        <v>22088.955295622349</v>
      </c>
      <c r="F39" s="75">
        <f>INDEX([7]Delta!$F$1:$EE$997,$L$14,$I39)</f>
        <v>2272.2069999999999</v>
      </c>
      <c r="G39" s="76">
        <f t="shared" si="3"/>
        <v>9.721365745120206</v>
      </c>
      <c r="I39" s="77">
        <f t="shared" si="16"/>
        <v>29</v>
      </c>
      <c r="J39" s="73">
        <f t="shared" si="4"/>
        <v>2020</v>
      </c>
      <c r="K39" s="78">
        <f t="shared" si="17"/>
        <v>43891</v>
      </c>
    </row>
    <row r="40" spans="2:20" outlineLevel="1">
      <c r="B40" s="78">
        <f t="shared" si="1"/>
        <v>43922</v>
      </c>
      <c r="C40" s="75">
        <f>IF(F40&lt;&gt;0,-INDEX([7]Delta!$F$1:$EE$997,$L$13,$I40),0)</f>
        <v>25141.414286494255</v>
      </c>
      <c r="D40" s="71">
        <f>IF(F40&lt;&gt;0,VLOOKUP($J40,'Table 1'!$B$13:$C$33,2,FALSE)/12*1000*Study_MW,0)</f>
        <v>0</v>
      </c>
      <c r="E40" s="71">
        <f t="shared" si="15"/>
        <v>25141.414286494255</v>
      </c>
      <c r="F40" s="75">
        <f>INDEX([7]Delta!$F$1:$EE$997,$L$14,$I40)</f>
        <v>2624.52</v>
      </c>
      <c r="G40" s="76">
        <f t="shared" si="3"/>
        <v>9.5794333007537595</v>
      </c>
      <c r="I40" s="77">
        <f t="shared" si="16"/>
        <v>30</v>
      </c>
      <c r="J40" s="73">
        <f t="shared" si="4"/>
        <v>2020</v>
      </c>
      <c r="K40" s="78">
        <f t="shared" si="17"/>
        <v>43922</v>
      </c>
      <c r="O40" s="219" t="str">
        <f>"15 Year Starting "&amp;YEAR($K$5)+2</f>
        <v>15 Year Starting 2020</v>
      </c>
      <c r="P40" s="58">
        <f ca="1">NPV($K$9,INDIRECT("C"&amp;$P$5+24&amp;":C"&amp;$P$6+24))</f>
        <v>4028994.6452760813</v>
      </c>
      <c r="Q40" s="58">
        <f ca="1">NPV($K$9,INDIRECT("D"&amp;$P$5+24&amp;":D"&amp;$P$6+24))</f>
        <v>2767377.4049290433</v>
      </c>
      <c r="R40" s="58">
        <f ca="1">NPV($K$9,INDIRECT("E"&amp;$P$5+24&amp;":E"&amp;$P$6+24))</f>
        <v>6796372.0502051236</v>
      </c>
      <c r="S40" s="58">
        <f ca="1">NPV($K$9,INDIRECT("F"&amp;$P$5+24&amp;":F"&amp;$P$6+24))</f>
        <v>247519.44237556492</v>
      </c>
      <c r="T40" s="92">
        <f ca="1">R40/S40</f>
        <v>27.457932132429772</v>
      </c>
    </row>
    <row r="41" spans="2:20" outlineLevel="1">
      <c r="B41" s="78">
        <f t="shared" si="1"/>
        <v>43952</v>
      </c>
      <c r="C41" s="75">
        <f>IF(F41&lt;&gt;0,-INDEX([7]Delta!$F$1:$EE$997,$L$13,$I41),0)</f>
        <v>34175.204851701856</v>
      </c>
      <c r="D41" s="71">
        <f>IF(F41&lt;&gt;0,VLOOKUP($J41,'Table 1'!$B$13:$C$33,2,FALSE)/12*1000*Study_MW,0)</f>
        <v>0</v>
      </c>
      <c r="E41" s="71">
        <f t="shared" si="15"/>
        <v>34175.204851701856</v>
      </c>
      <c r="F41" s="75">
        <f>INDEX([7]Delta!$F$1:$EE$997,$L$14,$I41)</f>
        <v>3038</v>
      </c>
      <c r="G41" s="76">
        <f t="shared" si="3"/>
        <v>11.249244519980861</v>
      </c>
      <c r="I41" s="77">
        <f t="shared" si="16"/>
        <v>31</v>
      </c>
      <c r="J41" s="73">
        <f t="shared" si="4"/>
        <v>2020</v>
      </c>
      <c r="K41" s="78">
        <f t="shared" si="17"/>
        <v>43952</v>
      </c>
      <c r="O41" s="219" t="str">
        <f>"15 Year Starting "&amp;YEAR($K$5)+3</f>
        <v>15 Year Starting 2021</v>
      </c>
      <c r="P41" s="58">
        <f ca="1">NPV($K$9,INDIRECT("C"&amp;$P$5+36&amp;":C"&amp;$P$6+36))</f>
        <v>3911110.9110873812</v>
      </c>
      <c r="Q41" s="58">
        <f ca="1">NPV($K$9,INDIRECT("D"&amp;$P$5+36&amp;":D"&amp;$P$6+36))</f>
        <v>3472476.6083135824</v>
      </c>
      <c r="R41" s="58">
        <f ca="1">NPV($K$9,INDIRECT("E"&amp;$P$5+36&amp;":E"&amp;$P$6+36))</f>
        <v>7383587.5194009636</v>
      </c>
      <c r="S41" s="58">
        <f ca="1">NPV($K$9,INDIRECT("F"&amp;$P$5+36&amp;":F"&amp;$P$6+36))</f>
        <v>246237.17994034835</v>
      </c>
      <c r="T41" s="92">
        <f ca="1">R41/S41</f>
        <v>29.985672842702545</v>
      </c>
    </row>
    <row r="42" spans="2:20" outlineLevel="1">
      <c r="B42" s="78">
        <f t="shared" si="1"/>
        <v>43983</v>
      </c>
      <c r="C42" s="75">
        <f>IF(F42&lt;&gt;0,-INDEX([7]Delta!$F$1:$EE$997,$L$13,$I42),0)</f>
        <v>39403.638465985656</v>
      </c>
      <c r="D42" s="71">
        <f>IF(F42&lt;&gt;0,VLOOKUP($J42,'Table 1'!$B$13:$C$33,2,FALSE)/12*1000*Study_MW,0)</f>
        <v>0</v>
      </c>
      <c r="E42" s="71">
        <f t="shared" si="15"/>
        <v>39403.638465985656</v>
      </c>
      <c r="F42" s="75">
        <f>INDEX([7]Delta!$F$1:$EE$997,$L$14,$I42)</f>
        <v>3227.55</v>
      </c>
      <c r="G42" s="76">
        <f t="shared" si="3"/>
        <v>12.208529214415162</v>
      </c>
      <c r="I42" s="77">
        <f t="shared" si="16"/>
        <v>32</v>
      </c>
      <c r="J42" s="73">
        <f t="shared" si="4"/>
        <v>2020</v>
      </c>
      <c r="K42" s="78">
        <f t="shared" si="17"/>
        <v>43983</v>
      </c>
    </row>
    <row r="43" spans="2:20" outlineLevel="1">
      <c r="B43" s="78">
        <f t="shared" si="1"/>
        <v>44013</v>
      </c>
      <c r="C43" s="75">
        <f>IF(F43&lt;&gt;0,-INDEX([7]Delta!$F$1:$EE$997,$L$13,$I43),0)</f>
        <v>79393.326177477837</v>
      </c>
      <c r="D43" s="71">
        <f>IF(F43&lt;&gt;0,VLOOKUP($J43,'Table 1'!$B$13:$C$33,2,FALSE)/12*1000*Study_MW,0)</f>
        <v>0</v>
      </c>
      <c r="E43" s="71">
        <f t="shared" si="15"/>
        <v>79393.326177477837</v>
      </c>
      <c r="F43" s="75">
        <f>INDEX([7]Delta!$F$1:$EE$997,$L$14,$I43)</f>
        <v>2921.3159999999998</v>
      </c>
      <c r="G43" s="76">
        <f t="shared" si="3"/>
        <v>27.177246890606096</v>
      </c>
      <c r="I43" s="77">
        <f t="shared" si="16"/>
        <v>33</v>
      </c>
      <c r="J43" s="73">
        <f t="shared" si="4"/>
        <v>2020</v>
      </c>
      <c r="K43" s="78">
        <f t="shared" si="17"/>
        <v>44013</v>
      </c>
    </row>
    <row r="44" spans="2:20" outlineLevel="1">
      <c r="B44" s="78">
        <f t="shared" si="1"/>
        <v>44044</v>
      </c>
      <c r="C44" s="75">
        <f>IF(F44&lt;&gt;0,-INDEX([7]Delta!$F$1:$EE$997,$L$13,$I44),0)</f>
        <v>56711.099421143532</v>
      </c>
      <c r="D44" s="71">
        <f>IF(F44&lt;&gt;0,VLOOKUP($J44,'Table 1'!$B$13:$C$33,2,FALSE)/12*1000*Study_MW,0)</f>
        <v>0</v>
      </c>
      <c r="E44" s="71">
        <f t="shared" si="15"/>
        <v>56711.099421143532</v>
      </c>
      <c r="F44" s="75">
        <f>INDEX([7]Delta!$F$1:$EE$997,$L$14,$I44)</f>
        <v>2926.09</v>
      </c>
      <c r="G44" s="76">
        <f t="shared" si="3"/>
        <v>19.38118766720898</v>
      </c>
      <c r="I44" s="77">
        <f t="shared" si="16"/>
        <v>34</v>
      </c>
      <c r="J44" s="73">
        <f t="shared" si="4"/>
        <v>2020</v>
      </c>
      <c r="K44" s="78">
        <f t="shared" si="17"/>
        <v>44044</v>
      </c>
    </row>
    <row r="45" spans="2:20" outlineLevel="1">
      <c r="B45" s="78">
        <f t="shared" si="1"/>
        <v>44075</v>
      </c>
      <c r="C45" s="75">
        <f>IF(F45&lt;&gt;0,-INDEX([7]Delta!$F$1:$EE$997,$L$13,$I45),0)</f>
        <v>38732.054618656635</v>
      </c>
      <c r="D45" s="71">
        <f>IF(F45&lt;&gt;0,VLOOKUP($J45,'Table 1'!$B$13:$C$33,2,FALSE)/12*1000*Study_MW,0)</f>
        <v>0</v>
      </c>
      <c r="E45" s="71">
        <f t="shared" si="15"/>
        <v>38732.054618656635</v>
      </c>
      <c r="F45" s="75">
        <f>INDEX([7]Delta!$F$1:$EE$997,$L$14,$I45)</f>
        <v>2579.31</v>
      </c>
      <c r="G45" s="76">
        <f t="shared" si="3"/>
        <v>15.016440295527344</v>
      </c>
      <c r="I45" s="77">
        <f t="shared" si="16"/>
        <v>35</v>
      </c>
      <c r="J45" s="73">
        <f t="shared" si="4"/>
        <v>2020</v>
      </c>
      <c r="K45" s="78">
        <f t="shared" si="17"/>
        <v>44075</v>
      </c>
    </row>
    <row r="46" spans="2:20" outlineLevel="1">
      <c r="B46" s="78">
        <f t="shared" si="1"/>
        <v>44105</v>
      </c>
      <c r="C46" s="75">
        <f>IF(F46&lt;&gt;0,-INDEX([7]Delta!$F$1:$EE$997,$L$13,$I46),0)</f>
        <v>28625.364336520433</v>
      </c>
      <c r="D46" s="71">
        <f>IF(F46&lt;&gt;0,VLOOKUP($J46,'Table 1'!$B$13:$C$33,2,FALSE)/12*1000*Study_MW,0)</f>
        <v>0</v>
      </c>
      <c r="E46" s="71">
        <f t="shared" si="15"/>
        <v>28625.364336520433</v>
      </c>
      <c r="F46" s="75">
        <f>INDEX([7]Delta!$F$1:$EE$997,$L$14,$I46)</f>
        <v>2091.136</v>
      </c>
      <c r="G46" s="76">
        <f t="shared" si="3"/>
        <v>13.688906095309168</v>
      </c>
      <c r="I46" s="77">
        <f t="shared" si="16"/>
        <v>36</v>
      </c>
      <c r="J46" s="73">
        <f t="shared" si="4"/>
        <v>2020</v>
      </c>
      <c r="K46" s="78">
        <f t="shared" si="17"/>
        <v>44105</v>
      </c>
    </row>
    <row r="47" spans="2:20" outlineLevel="1">
      <c r="B47" s="78">
        <f t="shared" si="1"/>
        <v>44136</v>
      </c>
      <c r="C47" s="75">
        <f>IF(F47&lt;&gt;0,-INDEX([7]Delta!$F$1:$EE$997,$L$13,$I47),0)</f>
        <v>14701.855124369264</v>
      </c>
      <c r="D47" s="71">
        <f>IF(F47&lt;&gt;0,VLOOKUP($J47,'Table 1'!$B$13:$C$33,2,FALSE)/12*1000*Study_MW,0)</f>
        <v>0</v>
      </c>
      <c r="E47" s="71">
        <f t="shared" si="15"/>
        <v>14701.855124369264</v>
      </c>
      <c r="F47" s="75">
        <f>INDEX([7]Delta!$F$1:$EE$997,$L$14,$I47)</f>
        <v>1408.44</v>
      </c>
      <c r="G47" s="76">
        <f t="shared" si="3"/>
        <v>10.43839647011535</v>
      </c>
      <c r="I47" s="77">
        <f t="shared" si="16"/>
        <v>37</v>
      </c>
      <c r="J47" s="73">
        <f t="shared" si="4"/>
        <v>2020</v>
      </c>
      <c r="K47" s="78">
        <f t="shared" si="17"/>
        <v>44136</v>
      </c>
    </row>
    <row r="48" spans="2:20" outlineLevel="1">
      <c r="B48" s="82">
        <f t="shared" si="1"/>
        <v>44166</v>
      </c>
      <c r="C48" s="79">
        <f>IF(F48&lt;&gt;0,-INDEX([7]Delta!$F$1:$EE$997,$L$13,$I48),0)</f>
        <v>15891.161458820105</v>
      </c>
      <c r="D48" s="80">
        <f>IF(F48&lt;&gt;0,VLOOKUP($J48,'Table 1'!$B$13:$C$33,2,FALSE)/12*1000*Study_MW,0)</f>
        <v>0</v>
      </c>
      <c r="E48" s="80">
        <f t="shared" si="15"/>
        <v>15891.161458820105</v>
      </c>
      <c r="F48" s="79">
        <f>INDEX([7]Delta!$F$1:$EE$997,$L$14,$I48)</f>
        <v>1086.5809999999999</v>
      </c>
      <c r="G48" s="81">
        <f t="shared" si="3"/>
        <v>14.624921159876811</v>
      </c>
      <c r="I48" s="64">
        <f t="shared" si="16"/>
        <v>38</v>
      </c>
      <c r="J48" s="73">
        <f t="shared" si="4"/>
        <v>2020</v>
      </c>
      <c r="K48" s="82">
        <f t="shared" si="17"/>
        <v>44166</v>
      </c>
    </row>
    <row r="49" spans="2:11" outlineLevel="1">
      <c r="B49" s="74">
        <f t="shared" si="1"/>
        <v>44197</v>
      </c>
      <c r="C49" s="69">
        <f>IF(F49&lt;&gt;0,-INDEX([7]Delta!$F$1:$EE$997,$L$13,$I49),0)</f>
        <v>21909.613776221871</v>
      </c>
      <c r="D49" s="70">
        <f>IF(F49&lt;&gt;0,VLOOKUP($J49,'Table 1'!$B$13:$C$33,2,FALSE)/12*1000*Study_MW,0)</f>
        <v>0</v>
      </c>
      <c r="E49" s="70">
        <f t="shared" si="15"/>
        <v>21909.613776221871</v>
      </c>
      <c r="F49" s="69">
        <f>INDEX([7]Delta!$F$1:$EE$997,$L$14,$I49)</f>
        <v>1297.133</v>
      </c>
      <c r="G49" s="72">
        <f t="shared" si="3"/>
        <v>16.890799768583385</v>
      </c>
      <c r="I49" s="60">
        <f>I37+13</f>
        <v>40</v>
      </c>
      <c r="J49" s="73">
        <f t="shared" si="4"/>
        <v>2021</v>
      </c>
      <c r="K49" s="74">
        <f t="shared" si="17"/>
        <v>44197</v>
      </c>
    </row>
    <row r="50" spans="2:11" outlineLevel="1">
      <c r="B50" s="78">
        <f t="shared" si="1"/>
        <v>44228</v>
      </c>
      <c r="C50" s="75">
        <f>IF(F50&lt;&gt;0,-INDEX([7]Delta!$F$1:$EE$997,$L$13,$I50),0)</f>
        <v>20655.161659121513</v>
      </c>
      <c r="D50" s="71">
        <f>IF(F50&lt;&gt;0,VLOOKUP($J50,'Table 1'!$B$13:$C$33,2,FALSE)/12*1000*Study_MW,0)</f>
        <v>0</v>
      </c>
      <c r="E50" s="71">
        <f t="shared" si="15"/>
        <v>20655.161659121513</v>
      </c>
      <c r="F50" s="75">
        <f>INDEX([7]Delta!$F$1:$EE$997,$L$14,$I50)</f>
        <v>1451.7439999999999</v>
      </c>
      <c r="G50" s="76">
        <f t="shared" si="3"/>
        <v>14.227826434358615</v>
      </c>
      <c r="I50" s="77">
        <f t="shared" si="16"/>
        <v>41</v>
      </c>
      <c r="J50" s="73">
        <f t="shared" si="4"/>
        <v>2021</v>
      </c>
      <c r="K50" s="78">
        <f t="shared" si="17"/>
        <v>44228</v>
      </c>
    </row>
    <row r="51" spans="2:11" outlineLevel="1">
      <c r="B51" s="78">
        <f t="shared" si="1"/>
        <v>44256</v>
      </c>
      <c r="C51" s="75">
        <f>IF(F51&lt;&gt;0,-INDEX([7]Delta!$F$1:$EE$997,$L$13,$I51),0)</f>
        <v>26928.068788781762</v>
      </c>
      <c r="D51" s="71">
        <f>IF(F51&lt;&gt;0,VLOOKUP($J51,'Table 1'!$B$13:$C$33,2,FALSE)/12*1000*Study_MW,0)</f>
        <v>0</v>
      </c>
      <c r="E51" s="71">
        <f t="shared" si="15"/>
        <v>26928.068788781762</v>
      </c>
      <c r="F51" s="75">
        <f>INDEX([7]Delta!$F$1:$EE$997,$L$14,$I51)</f>
        <v>2260.8919999999998</v>
      </c>
      <c r="G51" s="76">
        <f t="shared" si="3"/>
        <v>11.910373776713689</v>
      </c>
      <c r="I51" s="77">
        <f t="shared" si="16"/>
        <v>42</v>
      </c>
      <c r="J51" s="73">
        <f t="shared" si="4"/>
        <v>2021</v>
      </c>
      <c r="K51" s="78">
        <f t="shared" si="17"/>
        <v>44256</v>
      </c>
    </row>
    <row r="52" spans="2:11" outlineLevel="1">
      <c r="B52" s="78">
        <f t="shared" si="1"/>
        <v>44287</v>
      </c>
      <c r="C52" s="75">
        <f>IF(F52&lt;&gt;0,-INDEX([7]Delta!$F$1:$EE$997,$L$13,$I52),0)</f>
        <v>24567.107236459851</v>
      </c>
      <c r="D52" s="71">
        <f>IF(F52&lt;&gt;0,VLOOKUP($J52,'Table 1'!$B$13:$C$33,2,FALSE)/12*1000*Study_MW,0)</f>
        <v>0</v>
      </c>
      <c r="E52" s="71">
        <f t="shared" si="15"/>
        <v>24567.107236459851</v>
      </c>
      <c r="F52" s="75">
        <f>INDEX([7]Delta!$F$1:$EE$997,$L$14,$I52)</f>
        <v>2611.38</v>
      </c>
      <c r="G52" s="76">
        <f t="shared" si="3"/>
        <v>9.407710573129858</v>
      </c>
      <c r="I52" s="77">
        <f t="shared" si="16"/>
        <v>43</v>
      </c>
      <c r="J52" s="73">
        <f t="shared" si="4"/>
        <v>2021</v>
      </c>
      <c r="K52" s="78">
        <f t="shared" si="17"/>
        <v>44287</v>
      </c>
    </row>
    <row r="53" spans="2:11" outlineLevel="1">
      <c r="B53" s="78">
        <f t="shared" si="1"/>
        <v>44317</v>
      </c>
      <c r="C53" s="75">
        <f>IF(F53&lt;&gt;0,-INDEX([7]Delta!$F$1:$EE$997,$L$13,$I53),0)</f>
        <v>36923.205877825618</v>
      </c>
      <c r="D53" s="71">
        <f>IF(F53&lt;&gt;0,VLOOKUP($J53,'Table 1'!$B$13:$C$33,2,FALSE)/12*1000*Study_MW,0)</f>
        <v>0</v>
      </c>
      <c r="E53" s="71">
        <f t="shared" si="15"/>
        <v>36923.205877825618</v>
      </c>
      <c r="F53" s="75">
        <f>INDEX([7]Delta!$F$1:$EE$997,$L$14,$I53)</f>
        <v>3022.8409999999999</v>
      </c>
      <c r="G53" s="76">
        <f t="shared" si="3"/>
        <v>12.214736361530633</v>
      </c>
      <c r="I53" s="77">
        <f t="shared" si="16"/>
        <v>44</v>
      </c>
      <c r="J53" s="73">
        <f t="shared" si="4"/>
        <v>2021</v>
      </c>
      <c r="K53" s="78">
        <f t="shared" si="17"/>
        <v>44317</v>
      </c>
    </row>
    <row r="54" spans="2:11" outlineLevel="1">
      <c r="B54" s="78">
        <f t="shared" si="1"/>
        <v>44348</v>
      </c>
      <c r="C54" s="75">
        <f>IF(F54&lt;&gt;0,-INDEX([7]Delta!$F$1:$EE$997,$L$13,$I54),0)</f>
        <v>45816.775554925203</v>
      </c>
      <c r="D54" s="71">
        <f>IF(F54&lt;&gt;0,VLOOKUP($J54,'Table 1'!$B$13:$C$33,2,FALSE)/12*1000*Study_MW,0)</f>
        <v>0</v>
      </c>
      <c r="E54" s="71">
        <f t="shared" si="15"/>
        <v>45816.775554925203</v>
      </c>
      <c r="F54" s="75">
        <f>INDEX([7]Delta!$F$1:$EE$997,$L$14,$I54)</f>
        <v>3211.41</v>
      </c>
      <c r="G54" s="76">
        <f t="shared" si="3"/>
        <v>14.266872045277683</v>
      </c>
      <c r="I54" s="77">
        <f t="shared" si="16"/>
        <v>45</v>
      </c>
      <c r="J54" s="73">
        <f t="shared" si="4"/>
        <v>2021</v>
      </c>
      <c r="K54" s="78">
        <f t="shared" si="17"/>
        <v>44348</v>
      </c>
    </row>
    <row r="55" spans="2:11" outlineLevel="1">
      <c r="B55" s="78">
        <f t="shared" si="1"/>
        <v>44378</v>
      </c>
      <c r="C55" s="75">
        <f>IF(F55&lt;&gt;0,-INDEX([7]Delta!$F$1:$EE$997,$L$13,$I55),0)</f>
        <v>61466.095343947411</v>
      </c>
      <c r="D55" s="71">
        <f>IF(F55&lt;&gt;0,VLOOKUP($J55,'Table 1'!$B$13:$C$33,2,FALSE)/12*1000*Study_MW,0)</f>
        <v>0</v>
      </c>
      <c r="E55" s="71">
        <f t="shared" si="15"/>
        <v>61466.095343947411</v>
      </c>
      <c r="F55" s="75">
        <f>INDEX([7]Delta!$F$1:$EE$997,$L$14,$I55)</f>
        <v>2906.7150000000001</v>
      </c>
      <c r="G55" s="76">
        <f t="shared" si="3"/>
        <v>21.146240805840065</v>
      </c>
      <c r="I55" s="77">
        <f t="shared" si="16"/>
        <v>46</v>
      </c>
      <c r="J55" s="73">
        <f t="shared" si="4"/>
        <v>2021</v>
      </c>
      <c r="K55" s="78">
        <f t="shared" si="17"/>
        <v>44378</v>
      </c>
    </row>
    <row r="56" spans="2:11" outlineLevel="1">
      <c r="B56" s="78">
        <f t="shared" si="1"/>
        <v>44409</v>
      </c>
      <c r="C56" s="75">
        <f>IF(F56&lt;&gt;0,-INDEX([7]Delta!$F$1:$EE$997,$L$13,$I56),0)</f>
        <v>60632.892477110028</v>
      </c>
      <c r="D56" s="71">
        <f>IF(F56&lt;&gt;0,VLOOKUP($J56,'Table 1'!$B$13:$C$33,2,FALSE)/12*1000*Study_MW,0)</f>
        <v>0</v>
      </c>
      <c r="E56" s="71">
        <f t="shared" si="15"/>
        <v>60632.892477110028</v>
      </c>
      <c r="F56" s="75">
        <f>INDEX([7]Delta!$F$1:$EE$997,$L$14,$I56)</f>
        <v>2911.4580000000001</v>
      </c>
      <c r="G56" s="76">
        <f t="shared" si="3"/>
        <v>20.825611249453033</v>
      </c>
      <c r="I56" s="77">
        <f t="shared" si="16"/>
        <v>47</v>
      </c>
      <c r="J56" s="73">
        <f t="shared" si="4"/>
        <v>2021</v>
      </c>
      <c r="K56" s="78">
        <f t="shared" si="17"/>
        <v>44409</v>
      </c>
    </row>
    <row r="57" spans="2:11" outlineLevel="1">
      <c r="B57" s="78">
        <f t="shared" si="1"/>
        <v>44440</v>
      </c>
      <c r="C57" s="75">
        <f>IF(F57&lt;&gt;0,-INDEX([7]Delta!$F$1:$EE$997,$L$13,$I57),0)</f>
        <v>42012.921461060643</v>
      </c>
      <c r="D57" s="71">
        <f>IF(F57&lt;&gt;0,VLOOKUP($J57,'Table 1'!$B$13:$C$33,2,FALSE)/12*1000*Study_MW,0)</f>
        <v>0</v>
      </c>
      <c r="E57" s="71">
        <f t="shared" si="15"/>
        <v>42012.921461060643</v>
      </c>
      <c r="F57" s="75">
        <f>INDEX([7]Delta!$F$1:$EE$997,$L$14,$I57)</f>
        <v>2566.38</v>
      </c>
      <c r="G57" s="76">
        <f t="shared" si="3"/>
        <v>16.370499092519673</v>
      </c>
      <c r="I57" s="77">
        <f t="shared" si="16"/>
        <v>48</v>
      </c>
      <c r="J57" s="73">
        <f t="shared" si="4"/>
        <v>2021</v>
      </c>
      <c r="K57" s="78">
        <f t="shared" si="17"/>
        <v>44440</v>
      </c>
    </row>
    <row r="58" spans="2:11" outlineLevel="1">
      <c r="B58" s="78">
        <f t="shared" si="1"/>
        <v>44470</v>
      </c>
      <c r="C58" s="75">
        <f>IF(F58&lt;&gt;0,-INDEX([7]Delta!$F$1:$EE$997,$L$13,$I58),0)</f>
        <v>30624.292878463864</v>
      </c>
      <c r="D58" s="71">
        <f>IF(F58&lt;&gt;0,VLOOKUP($J58,'Table 1'!$B$13:$C$33,2,FALSE)/12*1000*Study_MW,0)</f>
        <v>0</v>
      </c>
      <c r="E58" s="71">
        <f t="shared" si="15"/>
        <v>30624.292878463864</v>
      </c>
      <c r="F58" s="75">
        <f>INDEX([7]Delta!$F$1:$EE$997,$L$14,$I58)</f>
        <v>2080.627</v>
      </c>
      <c r="G58" s="76">
        <f t="shared" si="3"/>
        <v>14.718780866759811</v>
      </c>
      <c r="I58" s="77">
        <f t="shared" si="16"/>
        <v>49</v>
      </c>
      <c r="J58" s="73">
        <f t="shared" si="4"/>
        <v>2021</v>
      </c>
      <c r="K58" s="78">
        <f t="shared" si="17"/>
        <v>44470</v>
      </c>
    </row>
    <row r="59" spans="2:11" outlineLevel="1">
      <c r="B59" s="78">
        <f t="shared" si="1"/>
        <v>44501</v>
      </c>
      <c r="C59" s="75">
        <f>IF(F59&lt;&gt;0,-INDEX([7]Delta!$F$1:$EE$997,$L$13,$I59),0)</f>
        <v>21627.236778274179</v>
      </c>
      <c r="D59" s="71">
        <f>IF(F59&lt;&gt;0,VLOOKUP($J59,'Table 1'!$B$13:$C$33,2,FALSE)/12*1000*Study_MW,0)</f>
        <v>0</v>
      </c>
      <c r="E59" s="71">
        <f t="shared" si="15"/>
        <v>21627.236778274179</v>
      </c>
      <c r="F59" s="75">
        <f>INDEX([7]Delta!$F$1:$EE$997,$L$14,$I59)</f>
        <v>1401.42</v>
      </c>
      <c r="G59" s="76">
        <f t="shared" si="3"/>
        <v>15.432373434283924</v>
      </c>
      <c r="I59" s="77">
        <f t="shared" si="16"/>
        <v>50</v>
      </c>
      <c r="J59" s="73">
        <f t="shared" si="4"/>
        <v>2021</v>
      </c>
      <c r="K59" s="78">
        <f t="shared" si="17"/>
        <v>44501</v>
      </c>
    </row>
    <row r="60" spans="2:11" outlineLevel="1">
      <c r="B60" s="82">
        <f t="shared" si="1"/>
        <v>44531</v>
      </c>
      <c r="C60" s="79">
        <f>IF(F60&lt;&gt;0,-INDEX([7]Delta!$F$1:$EE$997,$L$13,$I60),0)</f>
        <v>21735.025289729238</v>
      </c>
      <c r="D60" s="80">
        <f>IF(F60&lt;&gt;0,VLOOKUP($J60,'Table 1'!$B$13:$C$33,2,FALSE)/12*1000*Study_MW,0)</f>
        <v>0</v>
      </c>
      <c r="E60" s="80">
        <f t="shared" si="15"/>
        <v>21735.025289729238</v>
      </c>
      <c r="F60" s="79">
        <f>INDEX([7]Delta!$F$1:$EE$997,$L$14,$I60)</f>
        <v>1081.1559999999999</v>
      </c>
      <c r="G60" s="81">
        <f t="shared" si="3"/>
        <v>20.103505220087794</v>
      </c>
      <c r="I60" s="64">
        <f t="shared" si="16"/>
        <v>51</v>
      </c>
      <c r="J60" s="73">
        <f t="shared" si="4"/>
        <v>2021</v>
      </c>
      <c r="K60" s="82">
        <f t="shared" si="17"/>
        <v>44531</v>
      </c>
    </row>
    <row r="61" spans="2:11" outlineLevel="1">
      <c r="B61" s="74">
        <f t="shared" si="1"/>
        <v>44562</v>
      </c>
      <c r="C61" s="69">
        <f>IF(F61&lt;&gt;0,-INDEX([7]Delta!$F$1:$EE$997,$L$13,$I61),0)</f>
        <v>22191.878180488944</v>
      </c>
      <c r="D61" s="70">
        <f>IF(F61&lt;&gt;0,VLOOKUP($J61,'Table 1'!$B$13:$C$33,2,FALSE)/12*1000*Study_MW,0)</f>
        <v>0</v>
      </c>
      <c r="E61" s="70">
        <f t="shared" si="15"/>
        <v>22191.878180488944</v>
      </c>
      <c r="F61" s="69">
        <f>INDEX([7]Delta!$F$1:$EE$997,$L$14,$I61)</f>
        <v>1290.5609999999999</v>
      </c>
      <c r="G61" s="72">
        <f t="shared" si="3"/>
        <v>17.195528286139862</v>
      </c>
      <c r="I61" s="60">
        <f>I49+13</f>
        <v>53</v>
      </c>
      <c r="J61" s="73">
        <f t="shared" si="4"/>
        <v>2022</v>
      </c>
      <c r="K61" s="74">
        <f t="shared" si="17"/>
        <v>44562</v>
      </c>
    </row>
    <row r="62" spans="2:11" outlineLevel="1">
      <c r="B62" s="78">
        <f t="shared" si="1"/>
        <v>44593</v>
      </c>
      <c r="C62" s="75">
        <f>IF(F62&lt;&gt;0,-INDEX([7]Delta!$F$1:$EE$997,$L$13,$I62),0)</f>
        <v>20970.035700753331</v>
      </c>
      <c r="D62" s="71">
        <f>IF(F62&lt;&gt;0,VLOOKUP($J62,'Table 1'!$B$13:$C$33,2,FALSE)/12*1000*Study_MW,0)</f>
        <v>0</v>
      </c>
      <c r="E62" s="71">
        <f t="shared" si="15"/>
        <v>20970.035700753331</v>
      </c>
      <c r="F62" s="75">
        <f>INDEX([7]Delta!$F$1:$EE$997,$L$14,$I62)</f>
        <v>1444.4359999999999</v>
      </c>
      <c r="G62" s="76">
        <f t="shared" si="3"/>
        <v>14.517801896901858</v>
      </c>
      <c r="I62" s="77">
        <f t="shared" si="16"/>
        <v>54</v>
      </c>
      <c r="J62" s="73">
        <f t="shared" si="4"/>
        <v>2022</v>
      </c>
      <c r="K62" s="78">
        <f t="shared" si="17"/>
        <v>44593</v>
      </c>
    </row>
    <row r="63" spans="2:11" outlineLevel="1">
      <c r="B63" s="78">
        <f t="shared" si="1"/>
        <v>44621</v>
      </c>
      <c r="C63" s="75">
        <f>IF(F63&lt;&gt;0,-INDEX([7]Delta!$F$1:$EE$997,$L$13,$I63),0)</f>
        <v>25319.479862719774</v>
      </c>
      <c r="D63" s="71">
        <f>IF(F63&lt;&gt;0,VLOOKUP($J63,'Table 1'!$B$13:$C$33,2,FALSE)/12*1000*Study_MW,0)</f>
        <v>0</v>
      </c>
      <c r="E63" s="71">
        <f t="shared" si="15"/>
        <v>25319.479862719774</v>
      </c>
      <c r="F63" s="75">
        <f>INDEX([7]Delta!$F$1:$EE$997,$L$14,$I63)</f>
        <v>2249.5149999999999</v>
      </c>
      <c r="G63" s="76">
        <f t="shared" si="3"/>
        <v>11.255528352875965</v>
      </c>
      <c r="I63" s="77">
        <f t="shared" si="16"/>
        <v>55</v>
      </c>
      <c r="J63" s="73">
        <f t="shared" si="4"/>
        <v>2022</v>
      </c>
      <c r="K63" s="78">
        <f t="shared" si="17"/>
        <v>44621</v>
      </c>
    </row>
    <row r="64" spans="2:11" outlineLevel="1">
      <c r="B64" s="78">
        <f t="shared" si="1"/>
        <v>44652</v>
      </c>
      <c r="C64" s="75">
        <f>IF(F64&lt;&gt;0,-INDEX([7]Delta!$F$1:$EE$997,$L$13,$I64),0)</f>
        <v>26610.156611412764</v>
      </c>
      <c r="D64" s="71">
        <f>IF(F64&lt;&gt;0,VLOOKUP($J64,'Table 1'!$B$13:$C$33,2,FALSE)/12*1000*Study_MW,0)</f>
        <v>0</v>
      </c>
      <c r="E64" s="71">
        <f t="shared" si="15"/>
        <v>26610.156611412764</v>
      </c>
      <c r="F64" s="75">
        <f>INDEX([7]Delta!$F$1:$EE$997,$L$14,$I64)</f>
        <v>2598.27</v>
      </c>
      <c r="G64" s="76">
        <f t="shared" si="3"/>
        <v>10.241490149758402</v>
      </c>
      <c r="I64" s="77">
        <f t="shared" si="16"/>
        <v>56</v>
      </c>
      <c r="J64" s="73">
        <f t="shared" si="4"/>
        <v>2022</v>
      </c>
      <c r="K64" s="78">
        <f t="shared" si="17"/>
        <v>44652</v>
      </c>
    </row>
    <row r="65" spans="2:11" outlineLevel="1">
      <c r="B65" s="78">
        <f t="shared" si="1"/>
        <v>44682</v>
      </c>
      <c r="C65" s="75">
        <f>IF(F65&lt;&gt;0,-INDEX([7]Delta!$F$1:$EE$997,$L$13,$I65),0)</f>
        <v>42223.618584081531</v>
      </c>
      <c r="D65" s="71">
        <f>IF(F65&lt;&gt;0,VLOOKUP($J65,'Table 1'!$B$13:$C$33,2,FALSE)/12*1000*Study_MW,0)</f>
        <v>0</v>
      </c>
      <c r="E65" s="71">
        <f t="shared" si="15"/>
        <v>42223.618584081531</v>
      </c>
      <c r="F65" s="75">
        <f>INDEX([7]Delta!$F$1:$EE$997,$L$14,$I65)</f>
        <v>3007.6819999999998</v>
      </c>
      <c r="G65" s="76">
        <f t="shared" si="3"/>
        <v>14.038591375046144</v>
      </c>
      <c r="I65" s="77">
        <f t="shared" si="16"/>
        <v>57</v>
      </c>
      <c r="J65" s="73">
        <f t="shared" si="4"/>
        <v>2022</v>
      </c>
      <c r="K65" s="78">
        <f t="shared" si="17"/>
        <v>44682</v>
      </c>
    </row>
    <row r="66" spans="2:11" outlineLevel="1">
      <c r="B66" s="78">
        <f t="shared" si="1"/>
        <v>44713</v>
      </c>
      <c r="C66" s="75">
        <f>IF(F66&lt;&gt;0,-INDEX([7]Delta!$F$1:$EE$997,$L$13,$I66),0)</f>
        <v>48200.420251786709</v>
      </c>
      <c r="D66" s="71">
        <f>IF(F66&lt;&gt;0,VLOOKUP($J66,'Table 1'!$B$13:$C$33,2,FALSE)/12*1000*Study_MW,0)</f>
        <v>0</v>
      </c>
      <c r="E66" s="71">
        <f t="shared" si="15"/>
        <v>48200.420251786709</v>
      </c>
      <c r="F66" s="75">
        <f>INDEX([7]Delta!$F$1:$EE$997,$L$14,$I66)</f>
        <v>3195.36</v>
      </c>
      <c r="G66" s="76">
        <f t="shared" si="3"/>
        <v>15.084503859279302</v>
      </c>
      <c r="I66" s="77">
        <f t="shared" si="16"/>
        <v>58</v>
      </c>
      <c r="J66" s="73">
        <f t="shared" si="4"/>
        <v>2022</v>
      </c>
      <c r="K66" s="78">
        <f t="shared" si="17"/>
        <v>44713</v>
      </c>
    </row>
    <row r="67" spans="2:11" outlineLevel="1">
      <c r="B67" s="78">
        <f t="shared" si="1"/>
        <v>44743</v>
      </c>
      <c r="C67" s="75">
        <f>IF(F67&lt;&gt;0,-INDEX([7]Delta!$F$1:$EE$997,$L$13,$I67),0)</f>
        <v>64398.866905510426</v>
      </c>
      <c r="D67" s="71">
        <f>IF(F67&lt;&gt;0,VLOOKUP($J67,'Table 1'!$B$13:$C$33,2,FALSE)/12*1000*Study_MW,0)</f>
        <v>0</v>
      </c>
      <c r="E67" s="71">
        <f t="shared" si="15"/>
        <v>64398.866905510426</v>
      </c>
      <c r="F67" s="75">
        <f>INDEX([7]Delta!$F$1:$EE$997,$L$14,$I67)</f>
        <v>2892.2379999999998</v>
      </c>
      <c r="G67" s="76">
        <f t="shared" si="3"/>
        <v>22.266102203729577</v>
      </c>
      <c r="I67" s="77">
        <f t="shared" si="16"/>
        <v>59</v>
      </c>
      <c r="J67" s="73">
        <f t="shared" si="4"/>
        <v>2022</v>
      </c>
      <c r="K67" s="78">
        <f t="shared" si="17"/>
        <v>44743</v>
      </c>
    </row>
    <row r="68" spans="2:11" outlineLevel="1">
      <c r="B68" s="78">
        <f t="shared" si="1"/>
        <v>44774</v>
      </c>
      <c r="C68" s="75">
        <f>IF(F68&lt;&gt;0,-INDEX([7]Delta!$F$1:$EE$997,$L$13,$I68),0)</f>
        <v>63755.197959259152</v>
      </c>
      <c r="D68" s="71">
        <f>IF(F68&lt;&gt;0,VLOOKUP($J68,'Table 1'!$B$13:$C$33,2,FALSE)/12*1000*Study_MW,0)</f>
        <v>0</v>
      </c>
      <c r="E68" s="71">
        <f t="shared" si="15"/>
        <v>63755.197959259152</v>
      </c>
      <c r="F68" s="75">
        <f>INDEX([7]Delta!$F$1:$EE$997,$L$14,$I68)</f>
        <v>2896.9189999999999</v>
      </c>
      <c r="G68" s="76">
        <f t="shared" si="3"/>
        <v>22.007932551534633</v>
      </c>
      <c r="I68" s="77">
        <f t="shared" si="16"/>
        <v>60</v>
      </c>
      <c r="J68" s="73">
        <f t="shared" si="4"/>
        <v>2022</v>
      </c>
      <c r="K68" s="78">
        <f t="shared" si="17"/>
        <v>44774</v>
      </c>
    </row>
    <row r="69" spans="2:11" outlineLevel="1">
      <c r="B69" s="78">
        <f t="shared" si="1"/>
        <v>44805</v>
      </c>
      <c r="C69" s="75">
        <f>IF(F69&lt;&gt;0,-INDEX([7]Delta!$F$1:$EE$997,$L$13,$I69),0)</f>
        <v>46488.81582005322</v>
      </c>
      <c r="D69" s="71">
        <f>IF(F69&lt;&gt;0,VLOOKUP($J69,'Table 1'!$B$13:$C$33,2,FALSE)/12*1000*Study_MW,0)</f>
        <v>0</v>
      </c>
      <c r="E69" s="71">
        <f t="shared" si="15"/>
        <v>46488.81582005322</v>
      </c>
      <c r="F69" s="75">
        <f>INDEX([7]Delta!$F$1:$EE$997,$L$14,$I69)</f>
        <v>2553.5700000000002</v>
      </c>
      <c r="G69" s="76">
        <f t="shared" si="3"/>
        <v>18.205420575920463</v>
      </c>
      <c r="I69" s="77">
        <f t="shared" si="16"/>
        <v>61</v>
      </c>
      <c r="J69" s="73">
        <f t="shared" si="4"/>
        <v>2022</v>
      </c>
      <c r="K69" s="78">
        <f t="shared" si="17"/>
        <v>44805</v>
      </c>
    </row>
    <row r="70" spans="2:11" outlineLevel="1">
      <c r="B70" s="78">
        <f t="shared" si="1"/>
        <v>44835</v>
      </c>
      <c r="C70" s="75">
        <f>IF(F70&lt;&gt;0,-INDEX([7]Delta!$F$1:$EE$997,$L$13,$I70),0)</f>
        <v>33201.282064646482</v>
      </c>
      <c r="D70" s="71">
        <f>IF(F70&lt;&gt;0,VLOOKUP($J70,'Table 1'!$B$13:$C$33,2,FALSE)/12*1000*Study_MW,0)</f>
        <v>0</v>
      </c>
      <c r="E70" s="71">
        <f t="shared" si="15"/>
        <v>33201.282064646482</v>
      </c>
      <c r="F70" s="75">
        <f>INDEX([7]Delta!$F$1:$EE$997,$L$14,$I70)</f>
        <v>2070.2109999999998</v>
      </c>
      <c r="G70" s="76">
        <f t="shared" si="3"/>
        <v>16.037631944109314</v>
      </c>
      <c r="I70" s="77">
        <f t="shared" si="16"/>
        <v>62</v>
      </c>
      <c r="J70" s="73">
        <f t="shared" si="4"/>
        <v>2022</v>
      </c>
      <c r="K70" s="78">
        <f t="shared" si="17"/>
        <v>44835</v>
      </c>
    </row>
    <row r="71" spans="2:11" outlineLevel="1">
      <c r="B71" s="78">
        <f t="shared" si="1"/>
        <v>44866</v>
      </c>
      <c r="C71" s="75">
        <f>IF(F71&lt;&gt;0,-INDEX([7]Delta!$F$1:$EE$997,$L$13,$I71),0)</f>
        <v>23094.60492298007</v>
      </c>
      <c r="D71" s="71">
        <f>IF(F71&lt;&gt;0,VLOOKUP($J71,'Table 1'!$B$13:$C$33,2,FALSE)/12*1000*Study_MW,0)</f>
        <v>0</v>
      </c>
      <c r="E71" s="71">
        <f t="shared" si="15"/>
        <v>23094.60492298007</v>
      </c>
      <c r="F71" s="75">
        <f>INDEX([7]Delta!$F$1:$EE$997,$L$14,$I71)</f>
        <v>1394.4</v>
      </c>
      <c r="G71" s="76">
        <f t="shared" si="3"/>
        <v>16.562395957386737</v>
      </c>
      <c r="I71" s="77">
        <f t="shared" si="16"/>
        <v>63</v>
      </c>
      <c r="J71" s="73">
        <f t="shared" si="4"/>
        <v>2022</v>
      </c>
      <c r="K71" s="78">
        <f t="shared" si="17"/>
        <v>44866</v>
      </c>
    </row>
    <row r="72" spans="2:11" outlineLevel="1">
      <c r="B72" s="82">
        <f t="shared" si="1"/>
        <v>44896</v>
      </c>
      <c r="C72" s="79">
        <f>IF(F72&lt;&gt;0,-INDEX([7]Delta!$F$1:$EE$997,$L$13,$I72),0)</f>
        <v>22328.107406780124</v>
      </c>
      <c r="D72" s="80">
        <f>IF(F72&lt;&gt;0,VLOOKUP($J72,'Table 1'!$B$13:$C$33,2,FALSE)/12*1000*Study_MW,0)</f>
        <v>0</v>
      </c>
      <c r="E72" s="80">
        <f t="shared" si="15"/>
        <v>22328.107406780124</v>
      </c>
      <c r="F72" s="79">
        <f>INDEX([7]Delta!$F$1:$EE$997,$L$14,$I72)</f>
        <v>1075.731</v>
      </c>
      <c r="G72" s="81">
        <f t="shared" si="3"/>
        <v>20.756218243018118</v>
      </c>
      <c r="I72" s="64">
        <f t="shared" si="16"/>
        <v>64</v>
      </c>
      <c r="J72" s="73">
        <f t="shared" si="4"/>
        <v>2022</v>
      </c>
      <c r="K72" s="82">
        <f t="shared" si="17"/>
        <v>44896</v>
      </c>
    </row>
    <row r="73" spans="2:11" outlineLevel="1">
      <c r="B73" s="74">
        <f t="shared" si="1"/>
        <v>44927</v>
      </c>
      <c r="C73" s="69">
        <f>IF(F73&lt;&gt;0,-INDEX([7]Delta!$F$1:$EE$997,$L$13,$I73),0)</f>
        <v>22495.732129171491</v>
      </c>
      <c r="D73" s="70">
        <f>IF(F73&lt;&gt;0,VLOOKUP($J73,'Table 1'!$B$13:$C$33,2,FALSE)/12*1000*Study_MW,0)</f>
        <v>0</v>
      </c>
      <c r="E73" s="70">
        <f t="shared" si="15"/>
        <v>22495.732129171491</v>
      </c>
      <c r="F73" s="69">
        <f>INDEX([7]Delta!$F$1:$EE$997,$L$14,$I73)</f>
        <v>1284.175</v>
      </c>
      <c r="G73" s="72">
        <f t="shared" si="3"/>
        <v>17.517653068445881</v>
      </c>
      <c r="I73" s="60">
        <f>I61+13</f>
        <v>66</v>
      </c>
      <c r="J73" s="73">
        <f t="shared" si="4"/>
        <v>2023</v>
      </c>
      <c r="K73" s="74">
        <f t="shared" si="17"/>
        <v>44927</v>
      </c>
    </row>
    <row r="74" spans="2:11" outlineLevel="1">
      <c r="B74" s="78">
        <f t="shared" si="1"/>
        <v>44958</v>
      </c>
      <c r="C74" s="75">
        <f>IF(F74&lt;&gt;0,-INDEX([7]Delta!$F$1:$EE$997,$L$13,$I74),0)</f>
        <v>23038.423867881298</v>
      </c>
      <c r="D74" s="71">
        <f>IF(F74&lt;&gt;0,VLOOKUP($J74,'Table 1'!$B$13:$C$33,2,FALSE)/12*1000*Study_MW,0)</f>
        <v>0</v>
      </c>
      <c r="E74" s="71">
        <f t="shared" si="15"/>
        <v>23038.423867881298</v>
      </c>
      <c r="F74" s="75">
        <f>INDEX([7]Delta!$F$1:$EE$997,$L$14,$I74)</f>
        <v>1437.212</v>
      </c>
      <c r="G74" s="76">
        <f t="shared" si="3"/>
        <v>16.029941211095718</v>
      </c>
      <c r="I74" s="77">
        <f t="shared" si="16"/>
        <v>67</v>
      </c>
      <c r="J74" s="73">
        <f t="shared" si="4"/>
        <v>2023</v>
      </c>
      <c r="K74" s="78">
        <f t="shared" si="17"/>
        <v>44958</v>
      </c>
    </row>
    <row r="75" spans="2:11" outlineLevel="1">
      <c r="B75" s="78">
        <f t="shared" si="1"/>
        <v>44986</v>
      </c>
      <c r="C75" s="75">
        <f>IF(F75&lt;&gt;0,-INDEX([7]Delta!$F$1:$EE$997,$L$13,$I75),0)</f>
        <v>26660.566241785884</v>
      </c>
      <c r="D75" s="71">
        <f>IF(F75&lt;&gt;0,VLOOKUP($J75,'Table 1'!$B$13:$C$33,2,FALSE)/12*1000*Study_MW,0)</f>
        <v>0</v>
      </c>
      <c r="E75" s="71">
        <f t="shared" si="15"/>
        <v>26660.566241785884</v>
      </c>
      <c r="F75" s="75">
        <f>INDEX([7]Delta!$F$1:$EE$997,$L$14,$I75)</f>
        <v>2238.3240000000001</v>
      </c>
      <c r="G75" s="76">
        <f t="shared" si="3"/>
        <v>11.910950444075961</v>
      </c>
      <c r="I75" s="77">
        <f t="shared" si="16"/>
        <v>68</v>
      </c>
      <c r="J75" s="73">
        <f t="shared" si="4"/>
        <v>2023</v>
      </c>
      <c r="K75" s="78">
        <f t="shared" si="17"/>
        <v>44986</v>
      </c>
    </row>
    <row r="76" spans="2:11" outlineLevel="1">
      <c r="B76" s="78">
        <f t="shared" si="1"/>
        <v>45017</v>
      </c>
      <c r="C76" s="75">
        <f>IF(F76&lt;&gt;0,-INDEX([7]Delta!$F$1:$EE$997,$L$13,$I76),0)</f>
        <v>27586.499865829945</v>
      </c>
      <c r="D76" s="71">
        <f>IF(F76&lt;&gt;0,VLOOKUP($J76,'Table 1'!$B$13:$C$33,2,FALSE)/12*1000*Study_MW,0)</f>
        <v>0</v>
      </c>
      <c r="E76" s="71">
        <f t="shared" si="15"/>
        <v>27586.499865829945</v>
      </c>
      <c r="F76" s="75">
        <f>INDEX([7]Delta!$F$1:$EE$997,$L$14,$I76)</f>
        <v>2585.2800000000002</v>
      </c>
      <c r="G76" s="76">
        <f t="shared" si="3"/>
        <v>10.670604292699414</v>
      </c>
      <c r="I76" s="77">
        <f t="shared" si="16"/>
        <v>69</v>
      </c>
      <c r="J76" s="73">
        <f t="shared" si="4"/>
        <v>2023</v>
      </c>
      <c r="K76" s="78">
        <f t="shared" si="17"/>
        <v>45017</v>
      </c>
    </row>
    <row r="77" spans="2:11" outlineLevel="1">
      <c r="B77" s="78">
        <f t="shared" si="1"/>
        <v>45047</v>
      </c>
      <c r="C77" s="75">
        <f>IF(F77&lt;&gt;0,-INDEX([7]Delta!$F$1:$EE$997,$L$13,$I77),0)</f>
        <v>41973.392985612154</v>
      </c>
      <c r="D77" s="71">
        <f>IF(F77&lt;&gt;0,VLOOKUP($J77,'Table 1'!$B$13:$C$33,2,FALSE)/12*1000*Study_MW,0)</f>
        <v>0</v>
      </c>
      <c r="E77" s="71">
        <f t="shared" si="15"/>
        <v>41973.392985612154</v>
      </c>
      <c r="F77" s="75">
        <f>INDEX([7]Delta!$F$1:$EE$997,$L$14,$I77)</f>
        <v>2992.616</v>
      </c>
      <c r="G77" s="76">
        <f t="shared" si="3"/>
        <v>14.025652801967293</v>
      </c>
      <c r="I77" s="77">
        <f t="shared" si="16"/>
        <v>70</v>
      </c>
      <c r="J77" s="73">
        <f t="shared" si="4"/>
        <v>2023</v>
      </c>
      <c r="K77" s="78">
        <f t="shared" si="17"/>
        <v>45047</v>
      </c>
    </row>
    <row r="78" spans="2:11" outlineLevel="1">
      <c r="B78" s="78">
        <f t="shared" ref="B78:B141" si="31">EDATE(B77,1)</f>
        <v>45078</v>
      </c>
      <c r="C78" s="75">
        <f>IF(F78&lt;&gt;0,-INDEX([7]Delta!$F$1:$EE$997,$L$13,$I78),0)</f>
        <v>50554.600558310747</v>
      </c>
      <c r="D78" s="71">
        <f>IF(F78&lt;&gt;0,VLOOKUP($J78,'Table 1'!$B$13:$C$33,2,FALSE)/12*1000*Study_MW,0)</f>
        <v>0</v>
      </c>
      <c r="E78" s="71">
        <f t="shared" ref="E78:E141" si="32">C78+D78</f>
        <v>50554.600558310747</v>
      </c>
      <c r="F78" s="75">
        <f>INDEX([7]Delta!$F$1:$EE$997,$L$14,$I78)</f>
        <v>3179.37</v>
      </c>
      <c r="G78" s="76">
        <f t="shared" ref="G78:G141" si="33">IF(ISNUMBER($F78),E78/$F78,"")</f>
        <v>15.900823294649804</v>
      </c>
      <c r="I78" s="77">
        <f t="shared" si="16"/>
        <v>71</v>
      </c>
      <c r="J78" s="73">
        <f t="shared" ref="J78:J141" si="34">YEAR(B78)</f>
        <v>2023</v>
      </c>
      <c r="K78" s="78">
        <f t="shared" si="17"/>
        <v>45078</v>
      </c>
    </row>
    <row r="79" spans="2:11" outlineLevel="1">
      <c r="B79" s="78">
        <f t="shared" si="31"/>
        <v>45108</v>
      </c>
      <c r="C79" s="75">
        <f>IF(F79&lt;&gt;0,-INDEX([7]Delta!$F$1:$EE$997,$L$13,$I79),0)</f>
        <v>99863.003550112247</v>
      </c>
      <c r="D79" s="71">
        <f>IF(F79&lt;&gt;0,VLOOKUP($J79,'Table 1'!$B$13:$C$33,2,FALSE)/12*1000*Study_MW,0)</f>
        <v>0</v>
      </c>
      <c r="E79" s="71">
        <f t="shared" si="32"/>
        <v>99863.003550112247</v>
      </c>
      <c r="F79" s="75">
        <f>INDEX([7]Delta!$F$1:$EE$997,$L$14,$I79)</f>
        <v>2877.6990000000001</v>
      </c>
      <c r="G79" s="76">
        <f t="shared" si="33"/>
        <v>34.702379765956152</v>
      </c>
      <c r="I79" s="77">
        <f t="shared" si="16"/>
        <v>72</v>
      </c>
      <c r="J79" s="73">
        <f t="shared" si="34"/>
        <v>2023</v>
      </c>
      <c r="K79" s="78">
        <f t="shared" si="17"/>
        <v>45108</v>
      </c>
    </row>
    <row r="80" spans="2:11" outlineLevel="1">
      <c r="B80" s="78">
        <f t="shared" si="31"/>
        <v>45139</v>
      </c>
      <c r="C80" s="75">
        <f>IF(F80&lt;&gt;0,-INDEX([7]Delta!$F$1:$EE$997,$L$13,$I80),0)</f>
        <v>65132.466530397534</v>
      </c>
      <c r="D80" s="71">
        <f>IF(F80&lt;&gt;0,VLOOKUP($J80,'Table 1'!$B$13:$C$33,2,FALSE)/12*1000*Study_MW,0)</f>
        <v>0</v>
      </c>
      <c r="E80" s="71">
        <f t="shared" si="32"/>
        <v>65132.466530397534</v>
      </c>
      <c r="F80" s="75">
        <f>INDEX([7]Delta!$F$1:$EE$997,$L$14,$I80)</f>
        <v>2882.4110000000001</v>
      </c>
      <c r="G80" s="76">
        <f t="shared" si="33"/>
        <v>22.596523025480241</v>
      </c>
      <c r="I80" s="77">
        <f t="shared" si="16"/>
        <v>73</v>
      </c>
      <c r="J80" s="73">
        <f t="shared" si="34"/>
        <v>2023</v>
      </c>
      <c r="K80" s="78">
        <f t="shared" si="17"/>
        <v>45139</v>
      </c>
    </row>
    <row r="81" spans="2:11" outlineLevel="1">
      <c r="B81" s="78">
        <f t="shared" si="31"/>
        <v>45170</v>
      </c>
      <c r="C81" s="75">
        <f>IF(F81&lt;&gt;0,-INDEX([7]Delta!$F$1:$EE$997,$L$13,$I81),0)</f>
        <v>47237.297158494592</v>
      </c>
      <c r="D81" s="71">
        <f>IF(F81&lt;&gt;0,VLOOKUP($J81,'Table 1'!$B$13:$C$33,2,FALSE)/12*1000*Study_MW,0)</f>
        <v>0</v>
      </c>
      <c r="E81" s="71">
        <f t="shared" si="32"/>
        <v>47237.297158494592</v>
      </c>
      <c r="F81" s="75">
        <f>INDEX([7]Delta!$F$1:$EE$997,$L$14,$I81)</f>
        <v>2540.79</v>
      </c>
      <c r="G81" s="76">
        <f t="shared" si="33"/>
        <v>18.591578665885255</v>
      </c>
      <c r="I81" s="77">
        <f t="shared" si="16"/>
        <v>74</v>
      </c>
      <c r="J81" s="73">
        <f t="shared" si="34"/>
        <v>2023</v>
      </c>
      <c r="K81" s="78">
        <f t="shared" si="17"/>
        <v>45170</v>
      </c>
    </row>
    <row r="82" spans="2:11" outlineLevel="1">
      <c r="B82" s="78">
        <f t="shared" si="31"/>
        <v>45200</v>
      </c>
      <c r="C82" s="75">
        <f>IF(F82&lt;&gt;0,-INDEX([7]Delta!$F$1:$EE$997,$L$13,$I82),0)</f>
        <v>33575.548245579004</v>
      </c>
      <c r="D82" s="71">
        <f>IF(F82&lt;&gt;0,VLOOKUP($J82,'Table 1'!$B$13:$C$33,2,FALSE)/12*1000*Study_MW,0)</f>
        <v>0</v>
      </c>
      <c r="E82" s="71">
        <f t="shared" si="32"/>
        <v>33575.548245579004</v>
      </c>
      <c r="F82" s="75">
        <f>INDEX([7]Delta!$F$1:$EE$997,$L$14,$I82)</f>
        <v>2059.857</v>
      </c>
      <c r="G82" s="76">
        <f t="shared" si="33"/>
        <v>16.29994132873253</v>
      </c>
      <c r="I82" s="77">
        <f t="shared" si="16"/>
        <v>75</v>
      </c>
      <c r="J82" s="73">
        <f t="shared" si="34"/>
        <v>2023</v>
      </c>
      <c r="K82" s="78">
        <f t="shared" si="17"/>
        <v>45200</v>
      </c>
    </row>
    <row r="83" spans="2:11" outlineLevel="1">
      <c r="B83" s="78">
        <f t="shared" si="31"/>
        <v>45231</v>
      </c>
      <c r="C83" s="75">
        <f>IF(F83&lt;&gt;0,-INDEX([7]Delta!$F$1:$EE$997,$L$13,$I83),0)</f>
        <v>23306.060613200068</v>
      </c>
      <c r="D83" s="71">
        <f>IF(F83&lt;&gt;0,VLOOKUP($J83,'Table 1'!$B$13:$C$33,2,FALSE)/12*1000*Study_MW,0)</f>
        <v>0</v>
      </c>
      <c r="E83" s="71">
        <f t="shared" si="32"/>
        <v>23306.060613200068</v>
      </c>
      <c r="F83" s="75">
        <f>INDEX([7]Delta!$F$1:$EE$997,$L$14,$I83)</f>
        <v>1387.41</v>
      </c>
      <c r="G83" s="76">
        <f t="shared" si="33"/>
        <v>16.798250418549721</v>
      </c>
      <c r="I83" s="77">
        <f t="shared" si="16"/>
        <v>76</v>
      </c>
      <c r="J83" s="73">
        <f t="shared" si="34"/>
        <v>2023</v>
      </c>
      <c r="K83" s="78">
        <f t="shared" si="17"/>
        <v>45231</v>
      </c>
    </row>
    <row r="84" spans="2:11" outlineLevel="1">
      <c r="B84" s="82">
        <f t="shared" si="31"/>
        <v>45261</v>
      </c>
      <c r="C84" s="79">
        <f>IF(F84&lt;&gt;0,-INDEX([7]Delta!$F$1:$EE$997,$L$13,$I84),0)</f>
        <v>25694.271560043097</v>
      </c>
      <c r="D84" s="80">
        <f>IF(F84&lt;&gt;0,VLOOKUP($J84,'Table 1'!$B$13:$C$33,2,FALSE)/12*1000*Study_MW,0)</f>
        <v>0</v>
      </c>
      <c r="E84" s="80">
        <f t="shared" si="32"/>
        <v>25694.271560043097</v>
      </c>
      <c r="F84" s="79">
        <f>INDEX([7]Delta!$F$1:$EE$997,$L$14,$I84)</f>
        <v>1070.306</v>
      </c>
      <c r="G84" s="81">
        <f t="shared" si="33"/>
        <v>24.006472504165252</v>
      </c>
      <c r="I84" s="64">
        <f t="shared" si="16"/>
        <v>77</v>
      </c>
      <c r="J84" s="73">
        <f t="shared" si="34"/>
        <v>2023</v>
      </c>
      <c r="K84" s="82">
        <f t="shared" si="17"/>
        <v>45261</v>
      </c>
    </row>
    <row r="85" spans="2:11" outlineLevel="1">
      <c r="B85" s="74">
        <f t="shared" si="31"/>
        <v>45292</v>
      </c>
      <c r="C85" s="69">
        <f>IF(F85&lt;&gt;0,-INDEX([7]Delta!$F$1:$EE$997,$L$13,$I85),0)</f>
        <v>22700.528527542949</v>
      </c>
      <c r="D85" s="70">
        <f>IF(F85&lt;&gt;0,VLOOKUP($J85,'Table 1'!$B$13:$C$33,2,FALSE)/12*1000*Study_MW,0)</f>
        <v>0</v>
      </c>
      <c r="E85" s="70">
        <f t="shared" si="32"/>
        <v>22700.528527542949</v>
      </c>
      <c r="F85" s="69">
        <f>INDEX([7]Delta!$F$1:$EE$997,$L$14,$I85)</f>
        <v>1277.6959999999999</v>
      </c>
      <c r="G85" s="72">
        <f t="shared" si="33"/>
        <v>17.766768094713413</v>
      </c>
      <c r="I85" s="60">
        <f>I73+13</f>
        <v>79</v>
      </c>
      <c r="J85" s="73">
        <f t="shared" si="34"/>
        <v>2024</v>
      </c>
      <c r="K85" s="74">
        <f t="shared" si="17"/>
        <v>45292</v>
      </c>
    </row>
    <row r="86" spans="2:11" outlineLevel="1">
      <c r="B86" s="78">
        <f t="shared" si="31"/>
        <v>45323</v>
      </c>
      <c r="C86" s="75">
        <f>IF(F86&lt;&gt;0,-INDEX([7]Delta!$F$1:$EE$997,$L$13,$I86),0)</f>
        <v>22443.495304301381</v>
      </c>
      <c r="D86" s="71">
        <f>IF(F86&lt;&gt;0,VLOOKUP($J86,'Table 1'!$B$13:$C$33,2,FALSE)/12*1000*Study_MW,0)</f>
        <v>0</v>
      </c>
      <c r="E86" s="71">
        <f t="shared" si="32"/>
        <v>22443.495304301381</v>
      </c>
      <c r="F86" s="75">
        <f>INDEX([7]Delta!$F$1:$EE$997,$L$14,$I86)</f>
        <v>1481.03</v>
      </c>
      <c r="G86" s="76">
        <f t="shared" si="33"/>
        <v>15.153977505048095</v>
      </c>
      <c r="I86" s="77">
        <f t="shared" si="16"/>
        <v>80</v>
      </c>
      <c r="J86" s="73">
        <f t="shared" si="34"/>
        <v>2024</v>
      </c>
      <c r="K86" s="78">
        <f t="shared" si="17"/>
        <v>45323</v>
      </c>
    </row>
    <row r="87" spans="2:11" outlineLevel="1">
      <c r="B87" s="78">
        <f t="shared" si="31"/>
        <v>45352</v>
      </c>
      <c r="C87" s="75">
        <f>IF(F87&lt;&gt;0,-INDEX([7]Delta!$F$1:$EE$997,$L$13,$I87),0)</f>
        <v>26048.889486834407</v>
      </c>
      <c r="D87" s="71">
        <f>IF(F87&lt;&gt;0,VLOOKUP($J87,'Table 1'!$B$13:$C$33,2,FALSE)/12*1000*Study_MW,0)</f>
        <v>0</v>
      </c>
      <c r="E87" s="71">
        <f t="shared" si="32"/>
        <v>26048.889486834407</v>
      </c>
      <c r="F87" s="75">
        <f>INDEX([7]Delta!$F$1:$EE$997,$L$14,$I87)</f>
        <v>2227.1329999999998</v>
      </c>
      <c r="G87" s="76">
        <f t="shared" si="33"/>
        <v>11.696153524210009</v>
      </c>
      <c r="I87" s="77">
        <f t="shared" si="16"/>
        <v>81</v>
      </c>
      <c r="J87" s="73">
        <f t="shared" si="34"/>
        <v>2024</v>
      </c>
      <c r="K87" s="78">
        <f t="shared" si="17"/>
        <v>45352</v>
      </c>
    </row>
    <row r="88" spans="2:11" outlineLevel="1">
      <c r="B88" s="78">
        <f t="shared" si="31"/>
        <v>45383</v>
      </c>
      <c r="C88" s="75">
        <f>IF(F88&lt;&gt;0,-INDEX([7]Delta!$F$1:$EE$997,$L$13,$I88),0)</f>
        <v>28704.091192319989</v>
      </c>
      <c r="D88" s="71">
        <f>IF(F88&lt;&gt;0,VLOOKUP($J88,'Table 1'!$B$13:$C$33,2,FALSE)/12*1000*Study_MW,0)</f>
        <v>0</v>
      </c>
      <c r="E88" s="71">
        <f t="shared" si="32"/>
        <v>28704.091192319989</v>
      </c>
      <c r="F88" s="75">
        <f>INDEX([7]Delta!$F$1:$EE$997,$L$14,$I88)</f>
        <v>2572.35</v>
      </c>
      <c r="G88" s="76">
        <f t="shared" si="33"/>
        <v>11.158703594891827</v>
      </c>
      <c r="I88" s="77">
        <f t="shared" si="16"/>
        <v>82</v>
      </c>
      <c r="J88" s="73">
        <f t="shared" si="34"/>
        <v>2024</v>
      </c>
      <c r="K88" s="78">
        <f t="shared" si="17"/>
        <v>45383</v>
      </c>
    </row>
    <row r="89" spans="2:11" outlineLevel="1">
      <c r="B89" s="78">
        <f t="shared" si="31"/>
        <v>45413</v>
      </c>
      <c r="C89" s="75">
        <f>IF(F89&lt;&gt;0,-INDEX([7]Delta!$F$1:$EE$997,$L$13,$I89),0)</f>
        <v>49512.422658592463</v>
      </c>
      <c r="D89" s="71">
        <f>IF(F89&lt;&gt;0,VLOOKUP($J89,'Table 1'!$B$13:$C$33,2,FALSE)/12*1000*Study_MW,0)</f>
        <v>0</v>
      </c>
      <c r="E89" s="71">
        <f t="shared" si="32"/>
        <v>49512.422658592463</v>
      </c>
      <c r="F89" s="75">
        <f>INDEX([7]Delta!$F$1:$EE$997,$L$14,$I89)</f>
        <v>2977.674</v>
      </c>
      <c r="G89" s="76">
        <f t="shared" si="33"/>
        <v>16.627885610913911</v>
      </c>
      <c r="I89" s="77">
        <f t="shared" si="16"/>
        <v>83</v>
      </c>
      <c r="J89" s="73">
        <f t="shared" si="34"/>
        <v>2024</v>
      </c>
      <c r="K89" s="78">
        <f t="shared" si="17"/>
        <v>45413</v>
      </c>
    </row>
    <row r="90" spans="2:11" outlineLevel="1">
      <c r="B90" s="78">
        <f t="shared" si="31"/>
        <v>45444</v>
      </c>
      <c r="C90" s="75">
        <f>IF(F90&lt;&gt;0,-INDEX([7]Delta!$F$1:$EE$997,$L$13,$I90),0)</f>
        <v>55677.799153909087</v>
      </c>
      <c r="D90" s="71">
        <f>IF(F90&lt;&gt;0,VLOOKUP($J90,'Table 1'!$B$13:$C$33,2,FALSE)/12*1000*Study_MW,0)</f>
        <v>0</v>
      </c>
      <c r="E90" s="71">
        <f t="shared" si="32"/>
        <v>55677.799153909087</v>
      </c>
      <c r="F90" s="75">
        <f>INDEX([7]Delta!$F$1:$EE$997,$L$14,$I90)</f>
        <v>3163.47</v>
      </c>
      <c r="G90" s="76">
        <f t="shared" si="33"/>
        <v>17.600229859587444</v>
      </c>
      <c r="I90" s="77">
        <f t="shared" ref="I90:I96" si="35">I78+13</f>
        <v>84</v>
      </c>
      <c r="J90" s="73">
        <f t="shared" si="34"/>
        <v>2024</v>
      </c>
      <c r="K90" s="78">
        <f t="shared" ref="K90:K153" si="36">IF(ISNUMBER(F90),IF(F90&lt;&gt;0,B90,""),"")</f>
        <v>45444</v>
      </c>
    </row>
    <row r="91" spans="2:11" outlineLevel="1">
      <c r="B91" s="78">
        <f t="shared" si="31"/>
        <v>45474</v>
      </c>
      <c r="C91" s="75">
        <f>IF(F91&lt;&gt;0,-INDEX([7]Delta!$F$1:$EE$997,$L$13,$I91),0)</f>
        <v>107372.46439012885</v>
      </c>
      <c r="D91" s="71">
        <f>IF(F91&lt;&gt;0,VLOOKUP($J91,'Table 1'!$B$13:$C$33,2,FALSE)/12*1000*Study_MW,0)</f>
        <v>0</v>
      </c>
      <c r="E91" s="71">
        <f t="shared" si="32"/>
        <v>107372.46439012885</v>
      </c>
      <c r="F91" s="75">
        <f>INDEX([7]Delta!$F$1:$EE$997,$L$14,$I91)</f>
        <v>2863.3150000000001</v>
      </c>
      <c r="G91" s="76">
        <f t="shared" si="33"/>
        <v>37.499354555865786</v>
      </c>
      <c r="I91" s="77">
        <f t="shared" si="35"/>
        <v>85</v>
      </c>
      <c r="J91" s="73">
        <f t="shared" si="34"/>
        <v>2024</v>
      </c>
      <c r="K91" s="78">
        <f t="shared" si="36"/>
        <v>45474</v>
      </c>
    </row>
    <row r="92" spans="2:11" outlineLevel="1">
      <c r="B92" s="78">
        <f t="shared" si="31"/>
        <v>45505</v>
      </c>
      <c r="C92" s="75">
        <f>IF(F92&lt;&gt;0,-INDEX([7]Delta!$F$1:$EE$997,$L$13,$I92),0)</f>
        <v>69438.674697846174</v>
      </c>
      <c r="D92" s="71">
        <f>IF(F92&lt;&gt;0,VLOOKUP($J92,'Table 1'!$B$13:$C$33,2,FALSE)/12*1000*Study_MW,0)</f>
        <v>0</v>
      </c>
      <c r="E92" s="71">
        <f t="shared" si="32"/>
        <v>69438.674697846174</v>
      </c>
      <c r="F92" s="75">
        <f>INDEX([7]Delta!$F$1:$EE$997,$L$14,$I92)</f>
        <v>2868.027</v>
      </c>
      <c r="G92" s="76">
        <f t="shared" si="33"/>
        <v>24.211304390734874</v>
      </c>
      <c r="I92" s="77">
        <f t="shared" si="35"/>
        <v>86</v>
      </c>
      <c r="J92" s="73">
        <f t="shared" si="34"/>
        <v>2024</v>
      </c>
      <c r="K92" s="78">
        <f t="shared" si="36"/>
        <v>45505</v>
      </c>
    </row>
    <row r="93" spans="2:11" outlineLevel="1">
      <c r="B93" s="78">
        <f t="shared" si="31"/>
        <v>45536</v>
      </c>
      <c r="C93" s="75">
        <f>IF(F93&lt;&gt;0,-INDEX([7]Delta!$F$1:$EE$997,$L$13,$I93),0)</f>
        <v>49940.482453390956</v>
      </c>
      <c r="D93" s="71">
        <f>IF(F93&lt;&gt;0,VLOOKUP($J93,'Table 1'!$B$13:$C$33,2,FALSE)/12*1000*Study_MW,0)</f>
        <v>0</v>
      </c>
      <c r="E93" s="71">
        <f t="shared" si="32"/>
        <v>49940.482453390956</v>
      </c>
      <c r="F93" s="75">
        <f>INDEX([7]Delta!$F$1:$EE$997,$L$14,$I93)</f>
        <v>2528.13</v>
      </c>
      <c r="G93" s="76">
        <f t="shared" si="33"/>
        <v>19.753921852670135</v>
      </c>
      <c r="I93" s="77">
        <f t="shared" si="35"/>
        <v>87</v>
      </c>
      <c r="J93" s="73">
        <f t="shared" si="34"/>
        <v>2024</v>
      </c>
      <c r="K93" s="78">
        <f t="shared" si="36"/>
        <v>45536</v>
      </c>
    </row>
    <row r="94" spans="2:11" outlineLevel="1">
      <c r="B94" s="78">
        <f t="shared" si="31"/>
        <v>45566</v>
      </c>
      <c r="C94" s="75">
        <f>IF(F94&lt;&gt;0,-INDEX([7]Delta!$F$1:$EE$997,$L$13,$I94),0)</f>
        <v>37804.683375597</v>
      </c>
      <c r="D94" s="71">
        <f>IF(F94&lt;&gt;0,VLOOKUP($J94,'Table 1'!$B$13:$C$33,2,FALSE)/12*1000*Study_MW,0)</f>
        <v>0</v>
      </c>
      <c r="E94" s="71">
        <f t="shared" si="32"/>
        <v>37804.683375597</v>
      </c>
      <c r="F94" s="75">
        <f>INDEX([7]Delta!$F$1:$EE$997,$L$14,$I94)</f>
        <v>2049.627</v>
      </c>
      <c r="G94" s="76">
        <f t="shared" si="33"/>
        <v>18.444664992994824</v>
      </c>
      <c r="I94" s="77">
        <f t="shared" si="35"/>
        <v>88</v>
      </c>
      <c r="J94" s="73">
        <f t="shared" si="34"/>
        <v>2024</v>
      </c>
      <c r="K94" s="78">
        <f t="shared" si="36"/>
        <v>45566</v>
      </c>
    </row>
    <row r="95" spans="2:11" outlineLevel="1">
      <c r="B95" s="78">
        <f t="shared" si="31"/>
        <v>45597</v>
      </c>
      <c r="C95" s="75">
        <f>IF(F95&lt;&gt;0,-INDEX([7]Delta!$F$1:$EE$997,$L$13,$I95),0)</f>
        <v>27161.695057913661</v>
      </c>
      <c r="D95" s="71">
        <f>IF(F95&lt;&gt;0,VLOOKUP($J95,'Table 1'!$B$13:$C$33,2,FALSE)/12*1000*Study_MW,0)</f>
        <v>0</v>
      </c>
      <c r="E95" s="71">
        <f t="shared" si="32"/>
        <v>27161.695057913661</v>
      </c>
      <c r="F95" s="75">
        <f>INDEX([7]Delta!$F$1:$EE$997,$L$14,$I95)</f>
        <v>1380.45</v>
      </c>
      <c r="G95" s="76">
        <f t="shared" si="33"/>
        <v>19.67597164541538</v>
      </c>
      <c r="I95" s="77">
        <f t="shared" si="35"/>
        <v>89</v>
      </c>
      <c r="J95" s="73">
        <f t="shared" si="34"/>
        <v>2024</v>
      </c>
      <c r="K95" s="78">
        <f t="shared" si="36"/>
        <v>45597</v>
      </c>
    </row>
    <row r="96" spans="2:11" outlineLevel="1">
      <c r="B96" s="82">
        <f t="shared" si="31"/>
        <v>45627</v>
      </c>
      <c r="C96" s="79">
        <f>IF(F96&lt;&gt;0,-INDEX([7]Delta!$F$1:$EE$997,$L$13,$I96),0)</f>
        <v>24222.840961366892</v>
      </c>
      <c r="D96" s="80">
        <f>IF(F96&lt;&gt;0,VLOOKUP($J96,'Table 1'!$B$13:$C$33,2,FALSE)/12*1000*Study_MW,0)</f>
        <v>0</v>
      </c>
      <c r="E96" s="80">
        <f t="shared" si="32"/>
        <v>24222.840961366892</v>
      </c>
      <c r="F96" s="79">
        <f>INDEX([7]Delta!$F$1:$EE$997,$L$14,$I96)</f>
        <v>1064.9739999999999</v>
      </c>
      <c r="G96" s="81">
        <f t="shared" si="33"/>
        <v>22.745006884080638</v>
      </c>
      <c r="I96" s="64">
        <f t="shared" si="35"/>
        <v>90</v>
      </c>
      <c r="J96" s="73">
        <f t="shared" si="34"/>
        <v>2024</v>
      </c>
      <c r="K96" s="82">
        <f t="shared" si="36"/>
        <v>45627</v>
      </c>
    </row>
    <row r="97" spans="2:11" outlineLevel="1">
      <c r="B97" s="74">
        <f t="shared" si="31"/>
        <v>45658</v>
      </c>
      <c r="C97" s="69">
        <f>IF(F97&lt;&gt;0,-INDEX([7]Delta!$F$1:$EE$997,$L$13,$I97),0)</f>
        <v>25767.865915730596</v>
      </c>
      <c r="D97" s="70">
        <f>IF(F97&lt;&gt;0,VLOOKUP($J97,'Table 1'!$B$13:$C$33,2,FALSE)/12*1000*Study_MW,0)</f>
        <v>0</v>
      </c>
      <c r="E97" s="70">
        <f t="shared" si="32"/>
        <v>25767.865915730596</v>
      </c>
      <c r="F97" s="69">
        <f>INDEX([7]Delta!$F$1:$EE$997,$L$14,$I97)</f>
        <v>1271.3720000000001</v>
      </c>
      <c r="G97" s="72">
        <f t="shared" si="33"/>
        <v>20.267762634170481</v>
      </c>
      <c r="I97" s="60">
        <f>I85+13</f>
        <v>92</v>
      </c>
      <c r="J97" s="73">
        <f t="shared" si="34"/>
        <v>2025</v>
      </c>
      <c r="K97" s="74">
        <f t="shared" si="36"/>
        <v>45658</v>
      </c>
    </row>
    <row r="98" spans="2:11" outlineLevel="1">
      <c r="B98" s="78">
        <f t="shared" si="31"/>
        <v>45689</v>
      </c>
      <c r="C98" s="75">
        <f>IF(F98&lt;&gt;0,-INDEX([7]Delta!$F$1:$EE$997,$L$13,$I98),0)</f>
        <v>25744.179564267397</v>
      </c>
      <c r="D98" s="71">
        <f>IF(F98&lt;&gt;0,VLOOKUP($J98,'Table 1'!$B$13:$C$33,2,FALSE)/12*1000*Study_MW,0)</f>
        <v>0</v>
      </c>
      <c r="E98" s="71">
        <f t="shared" si="32"/>
        <v>25744.179564267397</v>
      </c>
      <c r="F98" s="75">
        <f>INDEX([7]Delta!$F$1:$EE$997,$L$14,$I98)</f>
        <v>1422.876</v>
      </c>
      <c r="G98" s="76">
        <f t="shared" si="33"/>
        <v>18.093059103019094</v>
      </c>
      <c r="I98" s="77">
        <f t="shared" ref="I98:I120" si="37">I86+13</f>
        <v>93</v>
      </c>
      <c r="J98" s="73">
        <f t="shared" si="34"/>
        <v>2025</v>
      </c>
      <c r="K98" s="78">
        <f t="shared" si="36"/>
        <v>45689</v>
      </c>
    </row>
    <row r="99" spans="2:11" outlineLevel="1">
      <c r="B99" s="78">
        <f t="shared" si="31"/>
        <v>45717</v>
      </c>
      <c r="C99" s="75">
        <f>IF(F99&lt;&gt;0,-INDEX([7]Delta!$F$1:$EE$997,$L$13,$I99),0)</f>
        <v>32851.315487727523</v>
      </c>
      <c r="D99" s="71">
        <f>IF(F99&lt;&gt;0,VLOOKUP($J99,'Table 1'!$B$13:$C$33,2,FALSE)/12*1000*Study_MW,0)</f>
        <v>0</v>
      </c>
      <c r="E99" s="71">
        <f t="shared" si="32"/>
        <v>32851.315487727523</v>
      </c>
      <c r="F99" s="75">
        <f>INDEX([7]Delta!$F$1:$EE$997,$L$14,$I99)</f>
        <v>2216.0659999999998</v>
      </c>
      <c r="G99" s="76">
        <f t="shared" si="33"/>
        <v>14.824159338091702</v>
      </c>
      <c r="I99" s="77">
        <f t="shared" si="37"/>
        <v>94</v>
      </c>
      <c r="J99" s="73">
        <f t="shared" si="34"/>
        <v>2025</v>
      </c>
      <c r="K99" s="78">
        <f t="shared" si="36"/>
        <v>45717</v>
      </c>
    </row>
    <row r="100" spans="2:11" outlineLevel="1">
      <c r="B100" s="78">
        <f t="shared" si="31"/>
        <v>45748</v>
      </c>
      <c r="C100" s="75">
        <f>IF(F100&lt;&gt;0,-INDEX([7]Delta!$F$1:$EE$997,$L$13,$I100),0)</f>
        <v>40414.606489390135</v>
      </c>
      <c r="D100" s="71">
        <f>IF(F100&lt;&gt;0,VLOOKUP($J100,'Table 1'!$B$13:$C$33,2,FALSE)/12*1000*Study_MW,0)</f>
        <v>0</v>
      </c>
      <c r="E100" s="71">
        <f t="shared" si="32"/>
        <v>40414.606489390135</v>
      </c>
      <c r="F100" s="75">
        <f>INDEX([7]Delta!$F$1:$EE$997,$L$14,$I100)</f>
        <v>2559.48</v>
      </c>
      <c r="G100" s="76">
        <f t="shared" si="33"/>
        <v>15.790163036784868</v>
      </c>
      <c r="I100" s="77">
        <f t="shared" si="37"/>
        <v>95</v>
      </c>
      <c r="J100" s="73">
        <f t="shared" si="34"/>
        <v>2025</v>
      </c>
      <c r="K100" s="78">
        <f t="shared" si="36"/>
        <v>45748</v>
      </c>
    </row>
    <row r="101" spans="2:11" outlineLevel="1">
      <c r="B101" s="78">
        <f t="shared" si="31"/>
        <v>45778</v>
      </c>
      <c r="C101" s="75">
        <f>IF(F101&lt;&gt;0,-INDEX([7]Delta!$F$1:$EE$997,$L$13,$I101),0)</f>
        <v>50715.868125602603</v>
      </c>
      <c r="D101" s="71">
        <f>IF(F101&lt;&gt;0,VLOOKUP($J101,'Table 1'!$B$13:$C$33,2,FALSE)/12*1000*Study_MW,0)</f>
        <v>0</v>
      </c>
      <c r="E101" s="71">
        <f t="shared" si="32"/>
        <v>50715.868125602603</v>
      </c>
      <c r="F101" s="75">
        <f>INDEX([7]Delta!$F$1:$EE$997,$L$14,$I101)</f>
        <v>2962.7939999999999</v>
      </c>
      <c r="G101" s="76">
        <f t="shared" si="33"/>
        <v>17.117581622482902</v>
      </c>
      <c r="I101" s="77">
        <f t="shared" si="37"/>
        <v>96</v>
      </c>
      <c r="J101" s="73">
        <f t="shared" si="34"/>
        <v>2025</v>
      </c>
      <c r="K101" s="78">
        <f t="shared" si="36"/>
        <v>45778</v>
      </c>
    </row>
    <row r="102" spans="2:11" outlineLevel="1">
      <c r="B102" s="78">
        <f t="shared" si="31"/>
        <v>45809</v>
      </c>
      <c r="C102" s="75">
        <f>IF(F102&lt;&gt;0,-INDEX([7]Delta!$F$1:$EE$997,$L$13,$I102),0)</f>
        <v>63152.659979656339</v>
      </c>
      <c r="D102" s="71">
        <f>IF(F102&lt;&gt;0,VLOOKUP($J102,'Table 1'!$B$13:$C$33,2,FALSE)/12*1000*Study_MW,0)</f>
        <v>0</v>
      </c>
      <c r="E102" s="71">
        <f t="shared" si="32"/>
        <v>63152.659979656339</v>
      </c>
      <c r="F102" s="75">
        <f>INDEX([7]Delta!$F$1:$EE$997,$L$14,$I102)</f>
        <v>3147.63</v>
      </c>
      <c r="G102" s="76">
        <f t="shared" si="33"/>
        <v>20.063558925177464</v>
      </c>
      <c r="I102" s="77">
        <f t="shared" si="37"/>
        <v>97</v>
      </c>
      <c r="J102" s="73">
        <f t="shared" si="34"/>
        <v>2025</v>
      </c>
      <c r="K102" s="78">
        <f t="shared" si="36"/>
        <v>45809</v>
      </c>
    </row>
    <row r="103" spans="2:11" outlineLevel="1">
      <c r="B103" s="78">
        <f t="shared" si="31"/>
        <v>45839</v>
      </c>
      <c r="C103" s="75">
        <f>IF(F103&lt;&gt;0,-INDEX([7]Delta!$F$1:$EE$997,$L$13,$I103),0)</f>
        <v>118406.84920942783</v>
      </c>
      <c r="D103" s="71">
        <f>IF(F103&lt;&gt;0,VLOOKUP($J103,'Table 1'!$B$13:$C$33,2,FALSE)/12*1000*Study_MW,0)</f>
        <v>0</v>
      </c>
      <c r="E103" s="71">
        <f t="shared" si="32"/>
        <v>118406.84920942783</v>
      </c>
      <c r="F103" s="75">
        <f>INDEX([7]Delta!$F$1:$EE$997,$L$14,$I103)</f>
        <v>2849.0239999999999</v>
      </c>
      <c r="G103" s="76">
        <f t="shared" si="33"/>
        <v>41.560495527390373</v>
      </c>
      <c r="I103" s="77">
        <f t="shared" si="37"/>
        <v>98</v>
      </c>
      <c r="J103" s="73">
        <f t="shared" si="34"/>
        <v>2025</v>
      </c>
      <c r="K103" s="78">
        <f t="shared" si="36"/>
        <v>45839</v>
      </c>
    </row>
    <row r="104" spans="2:11" outlineLevel="1">
      <c r="B104" s="78">
        <f t="shared" si="31"/>
        <v>45870</v>
      </c>
      <c r="C104" s="75">
        <f>IF(F104&lt;&gt;0,-INDEX([7]Delta!$F$1:$EE$997,$L$13,$I104),0)</f>
        <v>93314.23667371273</v>
      </c>
      <c r="D104" s="71">
        <f>IF(F104&lt;&gt;0,VLOOKUP($J104,'Table 1'!$B$13:$C$33,2,FALSE)/12*1000*Study_MW,0)</f>
        <v>0</v>
      </c>
      <c r="E104" s="71">
        <f t="shared" si="32"/>
        <v>93314.23667371273</v>
      </c>
      <c r="F104" s="75">
        <f>INDEX([7]Delta!$F$1:$EE$997,$L$14,$I104)</f>
        <v>2853.7049999999999</v>
      </c>
      <c r="G104" s="76">
        <f t="shared" si="33"/>
        <v>32.699328302579538</v>
      </c>
      <c r="I104" s="77">
        <f t="shared" si="37"/>
        <v>99</v>
      </c>
      <c r="J104" s="73">
        <f t="shared" si="34"/>
        <v>2025</v>
      </c>
      <c r="K104" s="78">
        <f t="shared" si="36"/>
        <v>45870</v>
      </c>
    </row>
    <row r="105" spans="2:11" outlineLevel="1">
      <c r="B105" s="78">
        <f t="shared" si="31"/>
        <v>45901</v>
      </c>
      <c r="C105" s="75">
        <f>IF(F105&lt;&gt;0,-INDEX([7]Delta!$F$1:$EE$997,$L$13,$I105),0)</f>
        <v>78013.164172545075</v>
      </c>
      <c r="D105" s="71">
        <f>IF(F105&lt;&gt;0,VLOOKUP($J105,'Table 1'!$B$13:$C$33,2,FALSE)/12*1000*Study_MW,0)</f>
        <v>0</v>
      </c>
      <c r="E105" s="71">
        <f t="shared" si="32"/>
        <v>78013.164172545075</v>
      </c>
      <c r="F105" s="75">
        <f>INDEX([7]Delta!$F$1:$EE$997,$L$14,$I105)</f>
        <v>2515.44</v>
      </c>
      <c r="G105" s="76">
        <f t="shared" si="33"/>
        <v>31.013724904010857</v>
      </c>
      <c r="I105" s="77">
        <f t="shared" si="37"/>
        <v>100</v>
      </c>
      <c r="J105" s="73">
        <f t="shared" si="34"/>
        <v>2025</v>
      </c>
      <c r="K105" s="78">
        <f t="shared" si="36"/>
        <v>45901</v>
      </c>
    </row>
    <row r="106" spans="2:11" outlineLevel="1">
      <c r="B106" s="78">
        <f t="shared" si="31"/>
        <v>45931</v>
      </c>
      <c r="C106" s="75">
        <f>IF(F106&lt;&gt;0,-INDEX([7]Delta!$F$1:$EE$997,$L$13,$I106),0)</f>
        <v>44459.158175230026</v>
      </c>
      <c r="D106" s="71">
        <f>IF(F106&lt;&gt;0,VLOOKUP($J106,'Table 1'!$B$13:$C$33,2,FALSE)/12*1000*Study_MW,0)</f>
        <v>0</v>
      </c>
      <c r="E106" s="71">
        <f t="shared" si="32"/>
        <v>44459.158175230026</v>
      </c>
      <c r="F106" s="75">
        <f>INDEX([7]Delta!$F$1:$EE$997,$L$14,$I106)</f>
        <v>2039.3969999999999</v>
      </c>
      <c r="G106" s="76">
        <f t="shared" si="33"/>
        <v>21.800148855387171</v>
      </c>
      <c r="I106" s="77">
        <f t="shared" si="37"/>
        <v>101</v>
      </c>
      <c r="J106" s="73">
        <f t="shared" si="34"/>
        <v>2025</v>
      </c>
      <c r="K106" s="78">
        <f t="shared" si="36"/>
        <v>45931</v>
      </c>
    </row>
    <row r="107" spans="2:11" outlineLevel="1">
      <c r="B107" s="78">
        <f t="shared" si="31"/>
        <v>45962</v>
      </c>
      <c r="C107" s="75">
        <f>IF(F107&lt;&gt;0,-INDEX([7]Delta!$F$1:$EE$997,$L$13,$I107),0)</f>
        <v>30140.636930093169</v>
      </c>
      <c r="D107" s="71">
        <f>IF(F107&lt;&gt;0,VLOOKUP($J107,'Table 1'!$B$13:$C$33,2,FALSE)/12*1000*Study_MW,0)</f>
        <v>0</v>
      </c>
      <c r="E107" s="71">
        <f t="shared" si="32"/>
        <v>30140.636930093169</v>
      </c>
      <c r="F107" s="75">
        <f>INDEX([7]Delta!$F$1:$EE$997,$L$14,$I107)</f>
        <v>1373.61</v>
      </c>
      <c r="G107" s="76">
        <f t="shared" si="33"/>
        <v>21.942645241439106</v>
      </c>
      <c r="I107" s="77">
        <f t="shared" si="37"/>
        <v>102</v>
      </c>
      <c r="J107" s="73">
        <f t="shared" si="34"/>
        <v>2025</v>
      </c>
      <c r="K107" s="78">
        <f t="shared" si="36"/>
        <v>45962</v>
      </c>
    </row>
    <row r="108" spans="2:11" outlineLevel="1">
      <c r="B108" s="82">
        <f t="shared" si="31"/>
        <v>45992</v>
      </c>
      <c r="C108" s="79">
        <f>IF(F108&lt;&gt;0,-INDEX([7]Delta!$F$1:$EE$997,$L$13,$I108),0)</f>
        <v>26195.043285280466</v>
      </c>
      <c r="D108" s="80">
        <f>IF(F108&lt;&gt;0,VLOOKUP($J108,'Table 1'!$B$13:$C$33,2,FALSE)/12*1000*Study_MW,0)</f>
        <v>0</v>
      </c>
      <c r="E108" s="80">
        <f t="shared" si="32"/>
        <v>26195.043285280466</v>
      </c>
      <c r="F108" s="79">
        <f>INDEX([7]Delta!$F$1:$EE$997,$L$14,$I108)</f>
        <v>1059.7349999999999</v>
      </c>
      <c r="G108" s="81">
        <f t="shared" si="33"/>
        <v>24.718484607265466</v>
      </c>
      <c r="I108" s="64">
        <f t="shared" si="37"/>
        <v>103</v>
      </c>
      <c r="J108" s="73">
        <f t="shared" si="34"/>
        <v>2025</v>
      </c>
      <c r="K108" s="82">
        <f t="shared" si="36"/>
        <v>45992</v>
      </c>
    </row>
    <row r="109" spans="2:11" outlineLevel="1">
      <c r="B109" s="74">
        <f t="shared" si="31"/>
        <v>46023</v>
      </c>
      <c r="C109" s="69">
        <f>IF(F109&lt;&gt;0,-INDEX([7]Delta!$F$1:$EE$997,$L$13,$I109),0)</f>
        <v>28731.333899870515</v>
      </c>
      <c r="D109" s="70">
        <f>IF(F109&lt;&gt;0,VLOOKUP($J109,'Table 1'!$B$13:$C$33,2,FALSE)/12*1000*Study_MW,0)</f>
        <v>0</v>
      </c>
      <c r="E109" s="70">
        <f t="shared" si="32"/>
        <v>28731.333899870515</v>
      </c>
      <c r="F109" s="69">
        <f>INDEX([7]Delta!$F$1:$EE$997,$L$14,$I109)</f>
        <v>1265.0170000000001</v>
      </c>
      <c r="G109" s="72">
        <f t="shared" si="33"/>
        <v>22.712211693495433</v>
      </c>
      <c r="I109" s="60">
        <f>I97+13</f>
        <v>105</v>
      </c>
      <c r="J109" s="73">
        <f t="shared" si="34"/>
        <v>2026</v>
      </c>
      <c r="K109" s="74">
        <f t="shared" si="36"/>
        <v>46023</v>
      </c>
    </row>
    <row r="110" spans="2:11" outlineLevel="1">
      <c r="B110" s="78">
        <f t="shared" si="31"/>
        <v>46054</v>
      </c>
      <c r="C110" s="75">
        <f>IF(F110&lt;&gt;0,-INDEX([7]Delta!$F$1:$EE$997,$L$13,$I110),0)</f>
        <v>30686.236300185323</v>
      </c>
      <c r="D110" s="71">
        <f>IF(F110&lt;&gt;0,VLOOKUP($J110,'Table 1'!$B$13:$C$33,2,FALSE)/12*1000*Study_MW,0)</f>
        <v>0</v>
      </c>
      <c r="E110" s="71">
        <f t="shared" si="32"/>
        <v>30686.236300185323</v>
      </c>
      <c r="F110" s="75">
        <f>INDEX([7]Delta!$F$1:$EE$997,$L$14,$I110)</f>
        <v>1415.7639999999999</v>
      </c>
      <c r="G110" s="76">
        <f t="shared" si="33"/>
        <v>21.674683280677659</v>
      </c>
      <c r="I110" s="77">
        <f t="shared" si="37"/>
        <v>106</v>
      </c>
      <c r="J110" s="73">
        <f t="shared" si="34"/>
        <v>2026</v>
      </c>
      <c r="K110" s="78">
        <f t="shared" si="36"/>
        <v>46054</v>
      </c>
    </row>
    <row r="111" spans="2:11" outlineLevel="1">
      <c r="B111" s="78">
        <f t="shared" si="31"/>
        <v>46082</v>
      </c>
      <c r="C111" s="75">
        <f>IF(F111&lt;&gt;0,-INDEX([7]Delta!$F$1:$EE$997,$L$13,$I111),0)</f>
        <v>33060.592245176435</v>
      </c>
      <c r="D111" s="71">
        <f>IF(F111&lt;&gt;0,VLOOKUP($J111,'Table 1'!$B$13:$C$33,2,FALSE)/12*1000*Study_MW,0)</f>
        <v>0</v>
      </c>
      <c r="E111" s="71">
        <f t="shared" si="32"/>
        <v>33060.592245176435</v>
      </c>
      <c r="F111" s="75">
        <f>INDEX([7]Delta!$F$1:$EE$997,$L$14,$I111)</f>
        <v>2204.9369999999999</v>
      </c>
      <c r="G111" s="76">
        <f t="shared" si="33"/>
        <v>14.993894267807397</v>
      </c>
      <c r="I111" s="77">
        <f t="shared" si="37"/>
        <v>107</v>
      </c>
      <c r="J111" s="73">
        <f t="shared" si="34"/>
        <v>2026</v>
      </c>
      <c r="K111" s="78">
        <f t="shared" si="36"/>
        <v>46082</v>
      </c>
    </row>
    <row r="112" spans="2:11" outlineLevel="1">
      <c r="B112" s="78">
        <f t="shared" si="31"/>
        <v>46113</v>
      </c>
      <c r="C112" s="75">
        <f>IF(F112&lt;&gt;0,-INDEX([7]Delta!$F$1:$EE$997,$L$13,$I112),0)</f>
        <v>40023.07988499105</v>
      </c>
      <c r="D112" s="71">
        <f>IF(F112&lt;&gt;0,VLOOKUP($J112,'Table 1'!$B$13:$C$33,2,FALSE)/12*1000*Study_MW,0)</f>
        <v>0</v>
      </c>
      <c r="E112" s="71">
        <f t="shared" si="32"/>
        <v>40023.07988499105</v>
      </c>
      <c r="F112" s="75">
        <f>INDEX([7]Delta!$F$1:$EE$997,$L$14,$I112)</f>
        <v>2546.6999999999998</v>
      </c>
      <c r="G112" s="76">
        <f t="shared" si="33"/>
        <v>15.715663362387032</v>
      </c>
      <c r="I112" s="77">
        <f t="shared" si="37"/>
        <v>108</v>
      </c>
      <c r="J112" s="73">
        <f t="shared" si="34"/>
        <v>2026</v>
      </c>
      <c r="K112" s="78">
        <f t="shared" si="36"/>
        <v>46113</v>
      </c>
    </row>
    <row r="113" spans="2:11" outlineLevel="1">
      <c r="B113" s="78">
        <f t="shared" si="31"/>
        <v>46143</v>
      </c>
      <c r="C113" s="75">
        <f>IF(F113&lt;&gt;0,-INDEX([7]Delta!$F$1:$EE$997,$L$13,$I113),0)</f>
        <v>49426.92256835103</v>
      </c>
      <c r="D113" s="71">
        <f>IF(F113&lt;&gt;0,VLOOKUP($J113,'Table 1'!$B$13:$C$33,2,FALSE)/12*1000*Study_MW,0)</f>
        <v>0</v>
      </c>
      <c r="E113" s="71">
        <f t="shared" si="32"/>
        <v>49426.92256835103</v>
      </c>
      <c r="F113" s="75">
        <f>INDEX([7]Delta!$F$1:$EE$997,$L$14,$I113)</f>
        <v>2948.0070000000001</v>
      </c>
      <c r="G113" s="76">
        <f t="shared" si="33"/>
        <v>16.766216148181137</v>
      </c>
      <c r="I113" s="77">
        <f t="shared" si="37"/>
        <v>109</v>
      </c>
      <c r="J113" s="73">
        <f t="shared" si="34"/>
        <v>2026</v>
      </c>
      <c r="K113" s="78">
        <f t="shared" si="36"/>
        <v>46143</v>
      </c>
    </row>
    <row r="114" spans="2:11" outlineLevel="1">
      <c r="B114" s="78">
        <f t="shared" si="31"/>
        <v>46174</v>
      </c>
      <c r="C114" s="75">
        <f>IF(F114&lt;&gt;0,-INDEX([7]Delta!$F$1:$EE$997,$L$13,$I114),0)</f>
        <v>64305.683004364371</v>
      </c>
      <c r="D114" s="71">
        <f>IF(F114&lt;&gt;0,VLOOKUP($J114,'Table 1'!$B$13:$C$33,2,FALSE)/12*1000*Study_MW,0)</f>
        <v>0</v>
      </c>
      <c r="E114" s="71">
        <f t="shared" si="32"/>
        <v>64305.683004364371</v>
      </c>
      <c r="F114" s="75">
        <f>INDEX([7]Delta!$F$1:$EE$997,$L$14,$I114)</f>
        <v>3131.88</v>
      </c>
      <c r="G114" s="76">
        <f t="shared" si="33"/>
        <v>20.532613958505554</v>
      </c>
      <c r="I114" s="77">
        <f t="shared" si="37"/>
        <v>110</v>
      </c>
      <c r="J114" s="73">
        <f t="shared" si="34"/>
        <v>2026</v>
      </c>
      <c r="K114" s="78">
        <f t="shared" si="36"/>
        <v>46174</v>
      </c>
    </row>
    <row r="115" spans="2:11" outlineLevel="1">
      <c r="B115" s="78">
        <f t="shared" si="31"/>
        <v>46204</v>
      </c>
      <c r="C115" s="75">
        <f>IF(F115&lt;&gt;0,-INDEX([7]Delta!$F$1:$EE$997,$L$13,$I115),0)</f>
        <v>121767.21777889132</v>
      </c>
      <c r="D115" s="71">
        <f>IF(F115&lt;&gt;0,VLOOKUP($J115,'Table 1'!$B$13:$C$33,2,FALSE)/12*1000*Study_MW,0)</f>
        <v>0</v>
      </c>
      <c r="E115" s="71">
        <f t="shared" si="32"/>
        <v>121767.21777889132</v>
      </c>
      <c r="F115" s="75">
        <f>INDEX([7]Delta!$F$1:$EE$997,$L$14,$I115)</f>
        <v>2834.7640000000001</v>
      </c>
      <c r="G115" s="76">
        <f t="shared" si="33"/>
        <v>42.954975362637356</v>
      </c>
      <c r="I115" s="77">
        <f t="shared" si="37"/>
        <v>111</v>
      </c>
      <c r="J115" s="73">
        <f t="shared" si="34"/>
        <v>2026</v>
      </c>
      <c r="K115" s="78">
        <f t="shared" si="36"/>
        <v>46204</v>
      </c>
    </row>
    <row r="116" spans="2:11" outlineLevel="1">
      <c r="B116" s="78">
        <f t="shared" si="31"/>
        <v>46235</v>
      </c>
      <c r="C116" s="75">
        <f>IF(F116&lt;&gt;0,-INDEX([7]Delta!$F$1:$EE$997,$L$13,$I116),0)</f>
        <v>75463.674776226282</v>
      </c>
      <c r="D116" s="71">
        <f>IF(F116&lt;&gt;0,VLOOKUP($J116,'Table 1'!$B$13:$C$33,2,FALSE)/12*1000*Study_MW,0)</f>
        <v>0</v>
      </c>
      <c r="E116" s="71">
        <f t="shared" si="32"/>
        <v>75463.674776226282</v>
      </c>
      <c r="F116" s="75">
        <f>INDEX([7]Delta!$F$1:$EE$997,$L$14,$I116)</f>
        <v>2839.3519999999999</v>
      </c>
      <c r="G116" s="76">
        <f t="shared" si="33"/>
        <v>26.577780696520293</v>
      </c>
      <c r="I116" s="77">
        <f t="shared" si="37"/>
        <v>112</v>
      </c>
      <c r="J116" s="73">
        <f t="shared" si="34"/>
        <v>2026</v>
      </c>
      <c r="K116" s="78">
        <f t="shared" si="36"/>
        <v>46235</v>
      </c>
    </row>
    <row r="117" spans="2:11" outlineLevel="1">
      <c r="B117" s="78">
        <f t="shared" si="31"/>
        <v>46266</v>
      </c>
      <c r="C117" s="75">
        <f>IF(F117&lt;&gt;0,-INDEX([7]Delta!$F$1:$EE$997,$L$13,$I117),0)</f>
        <v>54522.060570448637</v>
      </c>
      <c r="D117" s="71">
        <f>IF(F117&lt;&gt;0,VLOOKUP($J117,'Table 1'!$B$13:$C$33,2,FALSE)/12*1000*Study_MW,0)</f>
        <v>0</v>
      </c>
      <c r="E117" s="71">
        <f t="shared" si="32"/>
        <v>54522.060570448637</v>
      </c>
      <c r="F117" s="75">
        <f>INDEX([7]Delta!$F$1:$EE$997,$L$14,$I117)</f>
        <v>2502.9299999999998</v>
      </c>
      <c r="G117" s="76">
        <f t="shared" si="33"/>
        <v>21.783294207368421</v>
      </c>
      <c r="I117" s="77">
        <f t="shared" si="37"/>
        <v>113</v>
      </c>
      <c r="J117" s="73">
        <f t="shared" si="34"/>
        <v>2026</v>
      </c>
      <c r="K117" s="78">
        <f t="shared" si="36"/>
        <v>46266</v>
      </c>
    </row>
    <row r="118" spans="2:11" outlineLevel="1">
      <c r="B118" s="78">
        <f t="shared" si="31"/>
        <v>46296</v>
      </c>
      <c r="C118" s="75">
        <f>IF(F118&lt;&gt;0,-INDEX([7]Delta!$F$1:$EE$997,$L$13,$I118),0)</f>
        <v>44639.497529640794</v>
      </c>
      <c r="D118" s="71">
        <f>IF(F118&lt;&gt;0,VLOOKUP($J118,'Table 1'!$B$13:$C$33,2,FALSE)/12*1000*Study_MW,0)</f>
        <v>0</v>
      </c>
      <c r="E118" s="71">
        <f t="shared" si="32"/>
        <v>44639.497529640794</v>
      </c>
      <c r="F118" s="75">
        <f>INDEX([7]Delta!$F$1:$EE$997,$L$14,$I118)</f>
        <v>2029.105</v>
      </c>
      <c r="G118" s="76">
        <f t="shared" si="33"/>
        <v>21.999599591761289</v>
      </c>
      <c r="I118" s="77">
        <f t="shared" si="37"/>
        <v>114</v>
      </c>
      <c r="J118" s="73">
        <f t="shared" si="34"/>
        <v>2026</v>
      </c>
      <c r="K118" s="78">
        <f t="shared" si="36"/>
        <v>46296</v>
      </c>
    </row>
    <row r="119" spans="2:11" outlineLevel="1">
      <c r="B119" s="78">
        <f t="shared" si="31"/>
        <v>46327</v>
      </c>
      <c r="C119" s="75">
        <f>IF(F119&lt;&gt;0,-INDEX([7]Delta!$F$1:$EE$997,$L$13,$I119),0)</f>
        <v>29695.47373919189</v>
      </c>
      <c r="D119" s="71">
        <f>IF(F119&lt;&gt;0,VLOOKUP($J119,'Table 1'!$B$13:$C$33,2,FALSE)/12*1000*Study_MW,0)</f>
        <v>0</v>
      </c>
      <c r="E119" s="71">
        <f t="shared" si="32"/>
        <v>29695.47373919189</v>
      </c>
      <c r="F119" s="75">
        <f>INDEX([7]Delta!$F$1:$EE$997,$L$14,$I119)</f>
        <v>1366.71</v>
      </c>
      <c r="G119" s="76">
        <f t="shared" si="33"/>
        <v>21.727706491641889</v>
      </c>
      <c r="I119" s="77">
        <f t="shared" si="37"/>
        <v>115</v>
      </c>
      <c r="J119" s="73">
        <f t="shared" si="34"/>
        <v>2026</v>
      </c>
      <c r="K119" s="78">
        <f t="shared" si="36"/>
        <v>46327</v>
      </c>
    </row>
    <row r="120" spans="2:11" outlineLevel="1">
      <c r="B120" s="82">
        <f t="shared" si="31"/>
        <v>46357</v>
      </c>
      <c r="C120" s="79">
        <f>IF(F120&lt;&gt;0,-INDEX([7]Delta!$F$1:$EE$997,$L$13,$I120),0)</f>
        <v>26941.165178582072</v>
      </c>
      <c r="D120" s="80">
        <f>IF(F120&lt;&gt;0,VLOOKUP($J120,'Table 1'!$B$13:$C$33,2,FALSE)/12*1000*Study_MW,0)</f>
        <v>0</v>
      </c>
      <c r="E120" s="80">
        <f t="shared" si="32"/>
        <v>26941.165178582072</v>
      </c>
      <c r="F120" s="79">
        <f>INDEX([7]Delta!$F$1:$EE$997,$L$14,$I120)</f>
        <v>1054.3720000000001</v>
      </c>
      <c r="G120" s="81">
        <f t="shared" si="33"/>
        <v>25.551859475196675</v>
      </c>
      <c r="I120" s="64">
        <f t="shared" si="37"/>
        <v>116</v>
      </c>
      <c r="J120" s="73">
        <f t="shared" si="34"/>
        <v>2026</v>
      </c>
      <c r="K120" s="82">
        <f t="shared" si="36"/>
        <v>46357</v>
      </c>
    </row>
    <row r="121" spans="2:11" outlineLevel="1">
      <c r="B121" s="74">
        <f t="shared" si="31"/>
        <v>46388</v>
      </c>
      <c r="C121" s="69">
        <f>IF(F121&lt;&gt;0,-INDEX([7]Delta!$F$1:$EE$997,$L$13,$I121),0)</f>
        <v>29104.820717573166</v>
      </c>
      <c r="D121" s="70">
        <f>IF(F121&lt;&gt;0,VLOOKUP($J121,'Table 1'!$B$13:$C$33,2,FALSE)/12*1000*Study_MW,0)</f>
        <v>0</v>
      </c>
      <c r="E121" s="70">
        <f t="shared" si="32"/>
        <v>29104.820717573166</v>
      </c>
      <c r="F121" s="69">
        <f>INDEX([7]Delta!$F$1:$EE$997,$L$14,$I121)</f>
        <v>1258.662</v>
      </c>
      <c r="G121" s="72">
        <f t="shared" si="33"/>
        <v>23.123619142846266</v>
      </c>
      <c r="I121" s="60">
        <f>I109+13</f>
        <v>118</v>
      </c>
      <c r="J121" s="73">
        <f t="shared" si="34"/>
        <v>2027</v>
      </c>
      <c r="K121" s="74">
        <f t="shared" si="36"/>
        <v>46388</v>
      </c>
    </row>
    <row r="122" spans="2:11" outlineLevel="1">
      <c r="B122" s="78">
        <f t="shared" si="31"/>
        <v>46419</v>
      </c>
      <c r="C122" s="75">
        <f>IF(F122&lt;&gt;0,-INDEX([7]Delta!$F$1:$EE$997,$L$13,$I122),0)</f>
        <v>30357.490654230118</v>
      </c>
      <c r="D122" s="71">
        <f>IF(F122&lt;&gt;0,VLOOKUP($J122,'Table 1'!$B$13:$C$33,2,FALSE)/12*1000*Study_MW,0)</f>
        <v>0</v>
      </c>
      <c r="E122" s="71">
        <f t="shared" si="32"/>
        <v>30357.490654230118</v>
      </c>
      <c r="F122" s="75">
        <f>INDEX([7]Delta!$F$1:$EE$997,$L$14,$I122)</f>
        <v>1408.68</v>
      </c>
      <c r="G122" s="76">
        <f t="shared" si="33"/>
        <v>21.55030997403961</v>
      </c>
      <c r="I122" s="77">
        <f t="shared" ref="I122:I132" si="38">I110+13</f>
        <v>119</v>
      </c>
      <c r="J122" s="73">
        <f t="shared" si="34"/>
        <v>2027</v>
      </c>
      <c r="K122" s="78">
        <f t="shared" si="36"/>
        <v>46419</v>
      </c>
    </row>
    <row r="123" spans="2:11" outlineLevel="1">
      <c r="B123" s="78">
        <f t="shared" si="31"/>
        <v>46447</v>
      </c>
      <c r="C123" s="75">
        <f>IF(F123&lt;&gt;0,-INDEX([7]Delta!$F$1:$EE$997,$L$13,$I123),0)</f>
        <v>37402.001474425197</v>
      </c>
      <c r="D123" s="71">
        <f>IF(F123&lt;&gt;0,VLOOKUP($J123,'Table 1'!$B$13:$C$33,2,FALSE)/12*1000*Study_MW,0)</f>
        <v>0</v>
      </c>
      <c r="E123" s="71">
        <f t="shared" si="32"/>
        <v>37402.001474425197</v>
      </c>
      <c r="F123" s="75">
        <f>INDEX([7]Delta!$F$1:$EE$997,$L$14,$I123)</f>
        <v>2193.87</v>
      </c>
      <c r="G123" s="76">
        <f t="shared" si="33"/>
        <v>17.048412838693814</v>
      </c>
      <c r="I123" s="77">
        <f t="shared" si="38"/>
        <v>120</v>
      </c>
      <c r="J123" s="73">
        <f t="shared" si="34"/>
        <v>2027</v>
      </c>
      <c r="K123" s="78">
        <f t="shared" si="36"/>
        <v>46447</v>
      </c>
    </row>
    <row r="124" spans="2:11" outlineLevel="1">
      <c r="B124" s="78">
        <f t="shared" si="31"/>
        <v>46478</v>
      </c>
      <c r="C124" s="75">
        <f>IF(F124&lt;&gt;0,-INDEX([7]Delta!$F$1:$EE$997,$L$13,$I124),0)</f>
        <v>39792.930310979486</v>
      </c>
      <c r="D124" s="71">
        <f>IF(F124&lt;&gt;0,VLOOKUP($J124,'Table 1'!$B$13:$C$33,2,FALSE)/12*1000*Study_MW,0)</f>
        <v>0</v>
      </c>
      <c r="E124" s="71">
        <f t="shared" si="32"/>
        <v>39792.930310979486</v>
      </c>
      <c r="F124" s="75">
        <f>INDEX([7]Delta!$F$1:$EE$997,$L$14,$I124)</f>
        <v>2533.98</v>
      </c>
      <c r="G124" s="76">
        <f t="shared" si="33"/>
        <v>15.703727066109238</v>
      </c>
      <c r="I124" s="77">
        <f t="shared" si="38"/>
        <v>121</v>
      </c>
      <c r="J124" s="73">
        <f t="shared" si="34"/>
        <v>2027</v>
      </c>
      <c r="K124" s="78">
        <f t="shared" si="36"/>
        <v>46478</v>
      </c>
    </row>
    <row r="125" spans="2:11" outlineLevel="1">
      <c r="B125" s="78">
        <f t="shared" si="31"/>
        <v>46508</v>
      </c>
      <c r="C125" s="75">
        <f>IF(F125&lt;&gt;0,-INDEX([7]Delta!$F$1:$EE$997,$L$13,$I125),0)</f>
        <v>51282.238950043917</v>
      </c>
      <c r="D125" s="71">
        <f>IF(F125&lt;&gt;0,VLOOKUP($J125,'Table 1'!$B$13:$C$33,2,FALSE)/12*1000*Study_MW,0)</f>
        <v>0</v>
      </c>
      <c r="E125" s="71">
        <f t="shared" si="32"/>
        <v>51282.238950043917</v>
      </c>
      <c r="F125" s="75">
        <f>INDEX([7]Delta!$F$1:$EE$997,$L$14,$I125)</f>
        <v>2933.2510000000002</v>
      </c>
      <c r="G125" s="76">
        <f t="shared" si="33"/>
        <v>17.483072178290882</v>
      </c>
      <c r="I125" s="77">
        <f t="shared" si="38"/>
        <v>122</v>
      </c>
      <c r="J125" s="73">
        <f t="shared" si="34"/>
        <v>2027</v>
      </c>
      <c r="K125" s="78">
        <f t="shared" si="36"/>
        <v>46508</v>
      </c>
    </row>
    <row r="126" spans="2:11" outlineLevel="1">
      <c r="B126" s="78">
        <f t="shared" si="31"/>
        <v>46539</v>
      </c>
      <c r="C126" s="75">
        <f>IF(F126&lt;&gt;0,-INDEX([7]Delta!$F$1:$EE$997,$L$13,$I126),0)</f>
        <v>65341.373635396361</v>
      </c>
      <c r="D126" s="71">
        <f>IF(F126&lt;&gt;0,VLOOKUP($J126,'Table 1'!$B$13:$C$33,2,FALSE)/12*1000*Study_MW,0)</f>
        <v>0</v>
      </c>
      <c r="E126" s="71">
        <f t="shared" si="32"/>
        <v>65341.373635396361</v>
      </c>
      <c r="F126" s="75">
        <f>INDEX([7]Delta!$F$1:$EE$997,$L$14,$I126)</f>
        <v>3116.28</v>
      </c>
      <c r="G126" s="76">
        <f t="shared" si="33"/>
        <v>20.967747967254663</v>
      </c>
      <c r="I126" s="77">
        <f t="shared" si="38"/>
        <v>123</v>
      </c>
      <c r="J126" s="73">
        <f t="shared" si="34"/>
        <v>2027</v>
      </c>
      <c r="K126" s="78">
        <f t="shared" si="36"/>
        <v>46539</v>
      </c>
    </row>
    <row r="127" spans="2:11" outlineLevel="1">
      <c r="B127" s="78">
        <f t="shared" si="31"/>
        <v>46569</v>
      </c>
      <c r="C127" s="75">
        <f>IF(F127&lt;&gt;0,-INDEX([7]Delta!$F$1:$EE$997,$L$13,$I127),0)</f>
        <v>123817.64109417796</v>
      </c>
      <c r="D127" s="71">
        <f>IF(F127&lt;&gt;0,VLOOKUP($J127,'Table 1'!$B$13:$C$33,2,FALSE)/12*1000*Study_MW,0)</f>
        <v>0</v>
      </c>
      <c r="E127" s="71">
        <f t="shared" si="32"/>
        <v>123817.64109417796</v>
      </c>
      <c r="F127" s="75">
        <f>INDEX([7]Delta!$F$1:$EE$997,$L$14,$I127)</f>
        <v>2820.5659999999998</v>
      </c>
      <c r="G127" s="76">
        <f t="shared" si="33"/>
        <v>43.898154162738251</v>
      </c>
      <c r="I127" s="77">
        <f t="shared" si="38"/>
        <v>124</v>
      </c>
      <c r="J127" s="73">
        <f t="shared" si="34"/>
        <v>2027</v>
      </c>
      <c r="K127" s="78">
        <f t="shared" si="36"/>
        <v>46569</v>
      </c>
    </row>
    <row r="128" spans="2:11" outlineLevel="1">
      <c r="B128" s="78">
        <f t="shared" si="31"/>
        <v>46600</v>
      </c>
      <c r="C128" s="75">
        <f>IF(F128&lt;&gt;0,-INDEX([7]Delta!$F$1:$EE$997,$L$13,$I128),0)</f>
        <v>80951.572720348835</v>
      </c>
      <c r="D128" s="71">
        <f>IF(F128&lt;&gt;0,VLOOKUP($J128,'Table 1'!$B$13:$C$33,2,FALSE)/12*1000*Study_MW,0)</f>
        <v>0</v>
      </c>
      <c r="E128" s="71">
        <f t="shared" si="32"/>
        <v>80951.572720348835</v>
      </c>
      <c r="F128" s="75">
        <f>INDEX([7]Delta!$F$1:$EE$997,$L$14,$I128)</f>
        <v>2825.2159999999999</v>
      </c>
      <c r="G128" s="76">
        <f t="shared" si="33"/>
        <v>28.653233140527604</v>
      </c>
      <c r="I128" s="77">
        <f t="shared" si="38"/>
        <v>125</v>
      </c>
      <c r="J128" s="73">
        <f t="shared" si="34"/>
        <v>2027</v>
      </c>
      <c r="K128" s="78">
        <f t="shared" si="36"/>
        <v>46600</v>
      </c>
    </row>
    <row r="129" spans="2:11" outlineLevel="1">
      <c r="B129" s="78">
        <f t="shared" si="31"/>
        <v>46631</v>
      </c>
      <c r="C129" s="75">
        <f>IF(F129&lt;&gt;0,-INDEX([7]Delta!$F$1:$EE$997,$L$13,$I129),0)</f>
        <v>55410.783565625548</v>
      </c>
      <c r="D129" s="71">
        <f>IF(F129&lt;&gt;0,VLOOKUP($J129,'Table 1'!$B$13:$C$33,2,FALSE)/12*1000*Study_MW,0)</f>
        <v>0</v>
      </c>
      <c r="E129" s="71">
        <f t="shared" si="32"/>
        <v>55410.783565625548</v>
      </c>
      <c r="F129" s="75">
        <f>INDEX([7]Delta!$F$1:$EE$997,$L$14,$I129)</f>
        <v>2490.39</v>
      </c>
      <c r="G129" s="76">
        <f t="shared" si="33"/>
        <v>22.249841818199378</v>
      </c>
      <c r="I129" s="77">
        <f t="shared" si="38"/>
        <v>126</v>
      </c>
      <c r="J129" s="73">
        <f t="shared" si="34"/>
        <v>2027</v>
      </c>
      <c r="K129" s="78">
        <f t="shared" si="36"/>
        <v>46631</v>
      </c>
    </row>
    <row r="130" spans="2:11" outlineLevel="1">
      <c r="B130" s="78">
        <f t="shared" si="31"/>
        <v>46661</v>
      </c>
      <c r="C130" s="75">
        <f>IF(F130&lt;&gt;0,-INDEX([7]Delta!$F$1:$EE$997,$L$13,$I130),0)</f>
        <v>45639.190333351493</v>
      </c>
      <c r="D130" s="71">
        <f>IF(F130&lt;&gt;0,VLOOKUP($J130,'Table 1'!$B$13:$C$33,2,FALSE)/12*1000*Study_MW,0)</f>
        <v>0</v>
      </c>
      <c r="E130" s="71">
        <f t="shared" si="32"/>
        <v>45639.190333351493</v>
      </c>
      <c r="F130" s="75">
        <f>INDEX([7]Delta!$F$1:$EE$997,$L$14,$I130)</f>
        <v>2019.03</v>
      </c>
      <c r="G130" s="76">
        <f t="shared" si="33"/>
        <v>22.604513223355518</v>
      </c>
      <c r="I130" s="77">
        <f t="shared" si="38"/>
        <v>127</v>
      </c>
      <c r="J130" s="73">
        <f t="shared" si="34"/>
        <v>2027</v>
      </c>
      <c r="K130" s="78">
        <f t="shared" si="36"/>
        <v>46661</v>
      </c>
    </row>
    <row r="131" spans="2:11" outlineLevel="1">
      <c r="B131" s="78">
        <f t="shared" si="31"/>
        <v>46692</v>
      </c>
      <c r="C131" s="75">
        <f>IF(F131&lt;&gt;0,-INDEX([7]Delta!$F$1:$EE$997,$L$13,$I131),0)</f>
        <v>30599.257775053382</v>
      </c>
      <c r="D131" s="71">
        <f>IF(F131&lt;&gt;0,VLOOKUP($J131,'Table 1'!$B$13:$C$33,2,FALSE)/12*1000*Study_MW,0)</f>
        <v>0</v>
      </c>
      <c r="E131" s="71">
        <f t="shared" si="32"/>
        <v>30599.257775053382</v>
      </c>
      <c r="F131" s="75">
        <f>INDEX([7]Delta!$F$1:$EE$997,$L$14,$I131)</f>
        <v>1359.93</v>
      </c>
      <c r="G131" s="76">
        <f t="shared" si="33"/>
        <v>22.500612366116918</v>
      </c>
      <c r="I131" s="77">
        <f t="shared" si="38"/>
        <v>128</v>
      </c>
      <c r="J131" s="73">
        <f t="shared" si="34"/>
        <v>2027</v>
      </c>
      <c r="K131" s="78">
        <f t="shared" si="36"/>
        <v>46692</v>
      </c>
    </row>
    <row r="132" spans="2:11" outlineLevel="1">
      <c r="B132" s="82">
        <f t="shared" si="31"/>
        <v>46722</v>
      </c>
      <c r="C132" s="79">
        <f>IF(F132&lt;&gt;0,-INDEX([7]Delta!$F$1:$EE$997,$L$13,$I132),0)</f>
        <v>26478.76271045208</v>
      </c>
      <c r="D132" s="80">
        <f>IF(F132&lt;&gt;0,VLOOKUP($J132,'Table 1'!$B$13:$C$33,2,FALSE)/12*1000*Study_MW,0)</f>
        <v>0</v>
      </c>
      <c r="E132" s="80">
        <f t="shared" si="32"/>
        <v>26478.76271045208</v>
      </c>
      <c r="F132" s="79">
        <f>INDEX([7]Delta!$F$1:$EE$997,$L$14,$I132)</f>
        <v>1049.133</v>
      </c>
      <c r="G132" s="81">
        <f t="shared" si="33"/>
        <v>25.238709210797943</v>
      </c>
      <c r="I132" s="64">
        <f t="shared" si="38"/>
        <v>129</v>
      </c>
      <c r="J132" s="73">
        <f t="shared" si="34"/>
        <v>2027</v>
      </c>
      <c r="K132" s="82">
        <f t="shared" si="36"/>
        <v>46722</v>
      </c>
    </row>
    <row r="133" spans="2:11" outlineLevel="1">
      <c r="B133" s="74">
        <f t="shared" si="31"/>
        <v>46753</v>
      </c>
      <c r="C133" s="69">
        <f>IF(F133&lt;&gt;0,-INDEX([8]Delta!$F$1:$EE$65554,$L$13,$I133),0)</f>
        <v>32937.224671661854</v>
      </c>
      <c r="D133" s="70">
        <f>IF(F133&lt;&gt;0,VLOOKUP($J133,'Table 1'!$B$13:$C$33,2,FALSE)/12*1000*Study_MW,0)</f>
        <v>0</v>
      </c>
      <c r="E133" s="70">
        <f t="shared" si="32"/>
        <v>32937.224671661854</v>
      </c>
      <c r="F133" s="69">
        <f>INDEX([8]Delta!$F$1:$EE$65554,$L$14,$I133)</f>
        <v>1252.338</v>
      </c>
      <c r="G133" s="72">
        <f t="shared" si="33"/>
        <v>26.300587119181767</v>
      </c>
      <c r="I133" s="60">
        <f>I13</f>
        <v>1</v>
      </c>
      <c r="J133" s="73">
        <f t="shared" si="34"/>
        <v>2028</v>
      </c>
      <c r="K133" s="74">
        <f t="shared" si="36"/>
        <v>46753</v>
      </c>
    </row>
    <row r="134" spans="2:11" outlineLevel="1">
      <c r="B134" s="78">
        <f t="shared" si="31"/>
        <v>46784</v>
      </c>
      <c r="C134" s="75">
        <f>IF(F134&lt;&gt;0,-INDEX([8]Delta!$F$1:$EE$65554,$L$13,$I134),0)</f>
        <v>34566.254633724689</v>
      </c>
      <c r="D134" s="71">
        <f>IF(F134&lt;&gt;0,VLOOKUP($J134,'Table 1'!$B$13:$C$33,2,FALSE)/12*1000*Study_MW,0)</f>
        <v>0</v>
      </c>
      <c r="E134" s="71">
        <f t="shared" si="32"/>
        <v>34566.254633724689</v>
      </c>
      <c r="F134" s="75">
        <f>INDEX([8]Delta!$F$1:$EE$65554,$L$14,$I134)</f>
        <v>1451.682</v>
      </c>
      <c r="G134" s="76">
        <f t="shared" si="33"/>
        <v>23.811175335731026</v>
      </c>
      <c r="I134" s="77">
        <f t="shared" ref="I134:I197" si="39">I14</f>
        <v>2</v>
      </c>
      <c r="J134" s="73">
        <f t="shared" si="34"/>
        <v>2028</v>
      </c>
      <c r="K134" s="78">
        <f t="shared" si="36"/>
        <v>46784</v>
      </c>
    </row>
    <row r="135" spans="2:11" outlineLevel="1">
      <c r="B135" s="78">
        <f t="shared" si="31"/>
        <v>46813</v>
      </c>
      <c r="C135" s="75">
        <f>IF(F135&lt;&gt;0,-INDEX([8]Delta!$F$1:$EE$65554,$L$13,$I135),0)</f>
        <v>43383.30708886683</v>
      </c>
      <c r="D135" s="71">
        <f>IF(F135&lt;&gt;0,VLOOKUP($J135,'Table 1'!$B$13:$C$33,2,FALSE)/12*1000*Study_MW,0)</f>
        <v>0</v>
      </c>
      <c r="E135" s="71">
        <f t="shared" si="32"/>
        <v>43383.30708886683</v>
      </c>
      <c r="F135" s="75">
        <f>INDEX([8]Delta!$F$1:$EE$65554,$L$14,$I135)</f>
        <v>2182.9580000000001</v>
      </c>
      <c r="G135" s="76">
        <f t="shared" si="33"/>
        <v>19.873633431732003</v>
      </c>
      <c r="I135" s="77">
        <f t="shared" si="39"/>
        <v>3</v>
      </c>
      <c r="J135" s="73">
        <f t="shared" si="34"/>
        <v>2028</v>
      </c>
      <c r="K135" s="78">
        <f t="shared" si="36"/>
        <v>46813</v>
      </c>
    </row>
    <row r="136" spans="2:11" outlineLevel="1">
      <c r="B136" s="78">
        <f t="shared" si="31"/>
        <v>46844</v>
      </c>
      <c r="C136" s="75">
        <f>IF(F136&lt;&gt;0,-INDEX([8]Delta!$F$1:$EE$65554,$L$13,$I136),0)</f>
        <v>47601.763989731669</v>
      </c>
      <c r="D136" s="71">
        <f>IF(F136&lt;&gt;0,VLOOKUP($J136,'Table 1'!$B$13:$C$33,2,FALSE)/12*1000*Study_MW,0)</f>
        <v>0</v>
      </c>
      <c r="E136" s="71">
        <f t="shared" si="32"/>
        <v>47601.763989731669</v>
      </c>
      <c r="F136" s="75">
        <f>INDEX([8]Delta!$F$1:$EE$65554,$L$14,$I136)</f>
        <v>2521.29</v>
      </c>
      <c r="G136" s="76">
        <f t="shared" si="33"/>
        <v>18.879924161731363</v>
      </c>
      <c r="I136" s="77">
        <f t="shared" si="39"/>
        <v>4</v>
      </c>
      <c r="J136" s="73">
        <f t="shared" si="34"/>
        <v>2028</v>
      </c>
      <c r="K136" s="78">
        <f t="shared" si="36"/>
        <v>46844</v>
      </c>
    </row>
    <row r="137" spans="2:11" outlineLevel="1">
      <c r="B137" s="78">
        <f t="shared" si="31"/>
        <v>46874</v>
      </c>
      <c r="C137" s="75">
        <f>IF(F137&lt;&gt;0,-INDEX([8]Delta!$F$1:$EE$65554,$L$13,$I137),0)</f>
        <v>60596.247734367847</v>
      </c>
      <c r="D137" s="71">
        <f>IF(F137&lt;&gt;0,VLOOKUP($J137,'Table 1'!$B$13:$C$33,2,FALSE)/12*1000*Study_MW,0)</f>
        <v>0</v>
      </c>
      <c r="E137" s="71">
        <f t="shared" si="32"/>
        <v>60596.247734367847</v>
      </c>
      <c r="F137" s="75">
        <f>INDEX([8]Delta!$F$1:$EE$65554,$L$14,$I137)</f>
        <v>2918.681</v>
      </c>
      <c r="G137" s="76">
        <f t="shared" si="33"/>
        <v>20.761517868642667</v>
      </c>
      <c r="I137" s="77">
        <f t="shared" si="39"/>
        <v>5</v>
      </c>
      <c r="J137" s="73">
        <f t="shared" si="34"/>
        <v>2028</v>
      </c>
      <c r="K137" s="78">
        <f t="shared" si="36"/>
        <v>46874</v>
      </c>
    </row>
    <row r="138" spans="2:11" outlineLevel="1">
      <c r="B138" s="78">
        <f t="shared" si="31"/>
        <v>46905</v>
      </c>
      <c r="C138" s="75">
        <f>IF(F138&lt;&gt;0,-INDEX([8]Delta!$F$1:$EE$65554,$L$13,$I138),0)</f>
        <v>69932.132728159428</v>
      </c>
      <c r="D138" s="71">
        <f>IF(F138&lt;&gt;0,VLOOKUP($J138,'Table 1'!$B$13:$C$33,2,FALSE)/12*1000*Study_MW,0)</f>
        <v>0</v>
      </c>
      <c r="E138" s="71">
        <f t="shared" si="32"/>
        <v>69932.132728159428</v>
      </c>
      <c r="F138" s="75">
        <f>INDEX([8]Delta!$F$1:$EE$65554,$L$14,$I138)</f>
        <v>3100.65</v>
      </c>
      <c r="G138" s="76">
        <f t="shared" si="33"/>
        <v>22.554023423527141</v>
      </c>
      <c r="I138" s="77">
        <f t="shared" si="39"/>
        <v>6</v>
      </c>
      <c r="J138" s="73">
        <f t="shared" si="34"/>
        <v>2028</v>
      </c>
      <c r="K138" s="78">
        <f t="shared" si="36"/>
        <v>46905</v>
      </c>
    </row>
    <row r="139" spans="2:11" outlineLevel="1">
      <c r="B139" s="78">
        <f t="shared" si="31"/>
        <v>46935</v>
      </c>
      <c r="C139" s="75">
        <f>IF(F139&lt;&gt;0,-INDEX([8]Delta!$F$1:$EE$65554,$L$13,$I139),0)</f>
        <v>146726.09038648009</v>
      </c>
      <c r="D139" s="71">
        <f>IF(F139&lt;&gt;0,VLOOKUP($J139,'Table 1'!$B$13:$C$33,2,FALSE)/12*1000*Study_MW,0)</f>
        <v>0</v>
      </c>
      <c r="E139" s="71">
        <f t="shared" si="32"/>
        <v>146726.09038648009</v>
      </c>
      <c r="F139" s="75">
        <f>INDEX([8]Delta!$F$1:$EE$65554,$L$14,$I139)</f>
        <v>2806.4920000000002</v>
      </c>
      <c r="G139" s="76">
        <f t="shared" si="33"/>
        <v>52.280958002545553</v>
      </c>
      <c r="I139" s="77">
        <f t="shared" si="39"/>
        <v>7</v>
      </c>
      <c r="J139" s="73">
        <f t="shared" si="34"/>
        <v>2028</v>
      </c>
      <c r="K139" s="78">
        <f t="shared" si="36"/>
        <v>46935</v>
      </c>
    </row>
    <row r="140" spans="2:11" outlineLevel="1">
      <c r="B140" s="78">
        <f t="shared" si="31"/>
        <v>46966</v>
      </c>
      <c r="C140" s="75">
        <f>IF(F140&lt;&gt;0,-INDEX([8]Delta!$F$1:$EE$65554,$L$13,$I140),0)</f>
        <v>101392.26549521089</v>
      </c>
      <c r="D140" s="71">
        <f>IF(F140&lt;&gt;0,VLOOKUP($J140,'Table 1'!$B$13:$C$33,2,FALSE)/12*1000*Study_MW,0)</f>
        <v>0</v>
      </c>
      <c r="E140" s="71">
        <f t="shared" si="32"/>
        <v>101392.26549521089</v>
      </c>
      <c r="F140" s="75">
        <f>INDEX([8]Delta!$F$1:$EE$65554,$L$14,$I140)</f>
        <v>2811.1109999999999</v>
      </c>
      <c r="G140" s="76">
        <f t="shared" si="33"/>
        <v>36.06839626582191</v>
      </c>
      <c r="I140" s="77">
        <f t="shared" si="39"/>
        <v>8</v>
      </c>
      <c r="J140" s="73">
        <f t="shared" si="34"/>
        <v>2028</v>
      </c>
      <c r="K140" s="78">
        <f t="shared" si="36"/>
        <v>46966</v>
      </c>
    </row>
    <row r="141" spans="2:11" outlineLevel="1">
      <c r="B141" s="78">
        <f t="shared" si="31"/>
        <v>46997</v>
      </c>
      <c r="C141" s="75">
        <f>IF(F141&lt;&gt;0,-INDEX([8]Delta!$F$1:$EE$65554,$L$13,$I141),0)</f>
        <v>68299.484048902988</v>
      </c>
      <c r="D141" s="71">
        <f>IF(F141&lt;&gt;0,VLOOKUP($J141,'Table 1'!$B$13:$C$33,2,FALSE)/12*1000*Study_MW,0)</f>
        <v>0</v>
      </c>
      <c r="E141" s="71">
        <f t="shared" si="32"/>
        <v>68299.484048902988</v>
      </c>
      <c r="F141" s="75">
        <f>INDEX([8]Delta!$F$1:$EE$65554,$L$14,$I141)</f>
        <v>2477.88</v>
      </c>
      <c r="G141" s="76">
        <f t="shared" si="33"/>
        <v>27.563677033957653</v>
      </c>
      <c r="I141" s="77">
        <f t="shared" si="39"/>
        <v>9</v>
      </c>
      <c r="J141" s="73">
        <f t="shared" si="34"/>
        <v>2028</v>
      </c>
      <c r="K141" s="78">
        <f t="shared" si="36"/>
        <v>46997</v>
      </c>
    </row>
    <row r="142" spans="2:11" outlineLevel="1">
      <c r="B142" s="78">
        <f t="shared" ref="B142:B205" si="40">EDATE(B141,1)</f>
        <v>47027</v>
      </c>
      <c r="C142" s="75">
        <f>IF(F142&lt;&gt;0,-INDEX([8]Delta!$F$1:$EE$65554,$L$13,$I142),0)</f>
        <v>47810.814951345325</v>
      </c>
      <c r="D142" s="71">
        <f>IF(F142&lt;&gt;0,VLOOKUP($J142,'Table 1'!$B$13:$C$33,2,FALSE)/12*1000*Study_MW,0)</f>
        <v>0</v>
      </c>
      <c r="E142" s="71">
        <f t="shared" ref="E142:E205" si="41">C142+D142</f>
        <v>47810.814951345325</v>
      </c>
      <c r="F142" s="75">
        <f>INDEX([8]Delta!$F$1:$EE$65554,$L$14,$I142)</f>
        <v>2008.924</v>
      </c>
      <c r="G142" s="76">
        <f t="shared" ref="G142:G192" si="42">IF(ISNUMBER($F142),E142/$F142,"")</f>
        <v>23.799215376661998</v>
      </c>
      <c r="I142" s="77">
        <f t="shared" si="39"/>
        <v>10</v>
      </c>
      <c r="J142" s="73">
        <f t="shared" ref="J142:J205" si="43">YEAR(B142)</f>
        <v>2028</v>
      </c>
      <c r="K142" s="78">
        <f t="shared" si="36"/>
        <v>47027</v>
      </c>
    </row>
    <row r="143" spans="2:11" outlineLevel="1">
      <c r="B143" s="78">
        <f t="shared" si="40"/>
        <v>47058</v>
      </c>
      <c r="C143" s="75">
        <f>IF(F143&lt;&gt;0,-INDEX([8]Delta!$F$1:$EE$65554,$L$13,$I143),0)</f>
        <v>44863.212883085012</v>
      </c>
      <c r="D143" s="71">
        <f>IF(F143&lt;&gt;0,VLOOKUP($J143,'Table 1'!$B$13:$C$33,2,FALSE)/12*1000*Study_MW,0)</f>
        <v>0</v>
      </c>
      <c r="E143" s="71">
        <f t="shared" si="41"/>
        <v>44863.212883085012</v>
      </c>
      <c r="F143" s="75">
        <f>INDEX([8]Delta!$F$1:$EE$65554,$L$14,$I143)</f>
        <v>1353.06</v>
      </c>
      <c r="G143" s="76">
        <f t="shared" si="42"/>
        <v>33.15685400727611</v>
      </c>
      <c r="I143" s="77">
        <f t="shared" si="39"/>
        <v>11</v>
      </c>
      <c r="J143" s="73">
        <f t="shared" si="43"/>
        <v>2028</v>
      </c>
      <c r="K143" s="78">
        <f t="shared" si="36"/>
        <v>47058</v>
      </c>
    </row>
    <row r="144" spans="2:11" outlineLevel="1">
      <c r="B144" s="82">
        <f t="shared" si="40"/>
        <v>47088</v>
      </c>
      <c r="C144" s="79">
        <f>IF(F144&lt;&gt;0,-INDEX([8]Delta!$F$1:$EE$65554,$L$13,$I144),0)</f>
        <v>63975.422174543142</v>
      </c>
      <c r="D144" s="80">
        <f>IF(F144&lt;&gt;0,VLOOKUP($J144,'Table 1'!$B$13:$C$33,2,FALSE)/12*1000*Study_MW,0)</f>
        <v>0</v>
      </c>
      <c r="E144" s="80">
        <f t="shared" si="41"/>
        <v>63975.422174543142</v>
      </c>
      <c r="F144" s="79">
        <f>INDEX([8]Delta!$F$1:$EE$65554,$L$14,$I144)</f>
        <v>1043.8630000000001</v>
      </c>
      <c r="G144" s="81">
        <f t="shared" si="42"/>
        <v>61.287182489026947</v>
      </c>
      <c r="I144" s="64">
        <f t="shared" si="39"/>
        <v>12</v>
      </c>
      <c r="J144" s="73">
        <f t="shared" si="43"/>
        <v>2028</v>
      </c>
      <c r="K144" s="82">
        <f t="shared" si="36"/>
        <v>47088</v>
      </c>
    </row>
    <row r="145" spans="2:11" outlineLevel="1">
      <c r="B145" s="74">
        <f t="shared" si="40"/>
        <v>47119</v>
      </c>
      <c r="C145" s="69">
        <f>IF(F145&lt;&gt;0,-INDEX([8]Delta!$F$1:$EE$65554,$L$13,$I145),0)</f>
        <v>34157.291102230549</v>
      </c>
      <c r="D145" s="70">
        <f>IF(F145&lt;&gt;0,VLOOKUP($J145,'Table 1'!$B$13:$C$33,2,FALSE)/12*1000*Study_MW,0)</f>
        <v>0</v>
      </c>
      <c r="E145" s="70">
        <f t="shared" si="41"/>
        <v>34157.291102230549</v>
      </c>
      <c r="F145" s="69">
        <f>INDEX([8]Delta!$F$1:$EE$65554,$L$14,$I145)</f>
        <v>1246.107</v>
      </c>
      <c r="G145" s="72">
        <f t="shared" si="42"/>
        <v>27.411202330321995</v>
      </c>
      <c r="I145" s="60">
        <f>I25</f>
        <v>14</v>
      </c>
      <c r="J145" s="73">
        <f t="shared" si="43"/>
        <v>2029</v>
      </c>
      <c r="K145" s="74">
        <f t="shared" si="36"/>
        <v>47119</v>
      </c>
    </row>
    <row r="146" spans="2:11" outlineLevel="1">
      <c r="B146" s="78">
        <f t="shared" si="40"/>
        <v>47150</v>
      </c>
      <c r="C146" s="75">
        <f>IF(F146&lt;&gt;0,-INDEX([8]Delta!$F$1:$EE$65554,$L$13,$I146),0)</f>
        <v>32735.474135771394</v>
      </c>
      <c r="D146" s="71">
        <f>IF(F146&lt;&gt;0,VLOOKUP($J146,'Table 1'!$B$13:$C$33,2,FALSE)/12*1000*Study_MW,0)</f>
        <v>0</v>
      </c>
      <c r="E146" s="71">
        <f t="shared" si="41"/>
        <v>32735.474135771394</v>
      </c>
      <c r="F146" s="75">
        <f>INDEX([8]Delta!$F$1:$EE$65554,$L$14,$I146)</f>
        <v>1394.568</v>
      </c>
      <c r="G146" s="76">
        <f t="shared" si="42"/>
        <v>23.473558934215752</v>
      </c>
      <c r="I146" s="77">
        <f t="shared" si="39"/>
        <v>15</v>
      </c>
      <c r="J146" s="73">
        <f t="shared" si="43"/>
        <v>2029</v>
      </c>
      <c r="K146" s="78">
        <f t="shared" si="36"/>
        <v>47150</v>
      </c>
    </row>
    <row r="147" spans="2:11" outlineLevel="1">
      <c r="B147" s="78">
        <f t="shared" si="40"/>
        <v>47178</v>
      </c>
      <c r="C147" s="75">
        <f>IF(F147&lt;&gt;0,-INDEX([8]Delta!$F$1:$EE$65554,$L$13,$I147),0)</f>
        <v>47955.174813553691</v>
      </c>
      <c r="D147" s="71">
        <f>IF(F147&lt;&gt;0,VLOOKUP($J147,'Table 1'!$B$13:$C$33,2,FALSE)/12*1000*Study_MW,0)</f>
        <v>0</v>
      </c>
      <c r="E147" s="71">
        <f t="shared" si="41"/>
        <v>47955.174813553691</v>
      </c>
      <c r="F147" s="75">
        <f>INDEX([8]Delta!$F$1:$EE$65554,$L$14,$I147)</f>
        <v>2171.9839999999999</v>
      </c>
      <c r="G147" s="76">
        <f t="shared" si="42"/>
        <v>22.078972411193494</v>
      </c>
      <c r="I147" s="77">
        <f t="shared" si="39"/>
        <v>16</v>
      </c>
      <c r="J147" s="73">
        <f t="shared" si="43"/>
        <v>2029</v>
      </c>
      <c r="K147" s="78">
        <f t="shared" si="36"/>
        <v>47178</v>
      </c>
    </row>
    <row r="148" spans="2:11" outlineLevel="1">
      <c r="B148" s="78">
        <f t="shared" si="40"/>
        <v>47209</v>
      </c>
      <c r="C148" s="75">
        <f>IF(F148&lt;&gt;0,-INDEX([8]Delta!$F$1:$EE$65554,$L$13,$I148),0)</f>
        <v>51285.125165879726</v>
      </c>
      <c r="D148" s="71">
        <f>IF(F148&lt;&gt;0,VLOOKUP($J148,'Table 1'!$B$13:$C$33,2,FALSE)/12*1000*Study_MW,0)</f>
        <v>0</v>
      </c>
      <c r="E148" s="71">
        <f t="shared" si="41"/>
        <v>51285.125165879726</v>
      </c>
      <c r="F148" s="75">
        <f>INDEX([8]Delta!$F$1:$EE$65554,$L$14,$I148)</f>
        <v>2508.66</v>
      </c>
      <c r="G148" s="76">
        <f t="shared" si="42"/>
        <v>20.443234701346427</v>
      </c>
      <c r="I148" s="77">
        <f t="shared" si="39"/>
        <v>17</v>
      </c>
      <c r="J148" s="73">
        <f t="shared" si="43"/>
        <v>2029</v>
      </c>
      <c r="K148" s="78">
        <f t="shared" si="36"/>
        <v>47209</v>
      </c>
    </row>
    <row r="149" spans="2:11" outlineLevel="1">
      <c r="B149" s="78">
        <f t="shared" si="40"/>
        <v>47239</v>
      </c>
      <c r="C149" s="75">
        <f>IF(F149&lt;&gt;0,-INDEX([8]Delta!$F$1:$EE$65554,$L$13,$I149),0)</f>
        <v>68109.79118694365</v>
      </c>
      <c r="D149" s="71">
        <f>IF(F149&lt;&gt;0,VLOOKUP($J149,'Table 1'!$B$13:$C$33,2,FALSE)/12*1000*Study_MW,0)</f>
        <v>0</v>
      </c>
      <c r="E149" s="71">
        <f t="shared" si="41"/>
        <v>68109.79118694365</v>
      </c>
      <c r="F149" s="75">
        <f>INDEX([8]Delta!$F$1:$EE$65554,$L$14,$I149)</f>
        <v>2903.9560000000001</v>
      </c>
      <c r="G149" s="76">
        <f t="shared" si="42"/>
        <v>23.454140209749614</v>
      </c>
      <c r="I149" s="77">
        <f t="shared" si="39"/>
        <v>18</v>
      </c>
      <c r="J149" s="73">
        <f t="shared" si="43"/>
        <v>2029</v>
      </c>
      <c r="K149" s="78">
        <f t="shared" si="36"/>
        <v>47239</v>
      </c>
    </row>
    <row r="150" spans="2:11" outlineLevel="1">
      <c r="B150" s="78">
        <f t="shared" si="40"/>
        <v>47270</v>
      </c>
      <c r="C150" s="75">
        <f>IF(F150&lt;&gt;0,-INDEX([8]Delta!$F$1:$EE$65554,$L$13,$I150),0)</f>
        <v>76679.901167944074</v>
      </c>
      <c r="D150" s="71">
        <f>IF(F150&lt;&gt;0,VLOOKUP($J150,'Table 1'!$B$13:$C$33,2,FALSE)/12*1000*Study_MW,0)</f>
        <v>0</v>
      </c>
      <c r="E150" s="71">
        <f t="shared" si="41"/>
        <v>76679.901167944074</v>
      </c>
      <c r="F150" s="75">
        <f>INDEX([8]Delta!$F$1:$EE$65554,$L$14,$I150)</f>
        <v>3085.17</v>
      </c>
      <c r="G150" s="76">
        <f t="shared" si="42"/>
        <v>24.854352002626783</v>
      </c>
      <c r="I150" s="77">
        <f t="shared" si="39"/>
        <v>19</v>
      </c>
      <c r="J150" s="73">
        <f t="shared" si="43"/>
        <v>2029</v>
      </c>
      <c r="K150" s="78">
        <f t="shared" si="36"/>
        <v>47270</v>
      </c>
    </row>
    <row r="151" spans="2:11" outlineLevel="1">
      <c r="B151" s="78">
        <f t="shared" si="40"/>
        <v>47300</v>
      </c>
      <c r="C151" s="75">
        <f>IF(F151&lt;&gt;0,-INDEX([8]Delta!$F$1:$EE$65554,$L$13,$I151),0)</f>
        <v>155170.9931358099</v>
      </c>
      <c r="D151" s="71">
        <f>IF(F151&lt;&gt;0,VLOOKUP($J151,'Table 1'!$B$13:$C$33,2,FALSE)/12*1000*Study_MW,0)</f>
        <v>0</v>
      </c>
      <c r="E151" s="71">
        <f t="shared" si="41"/>
        <v>155170.9931358099</v>
      </c>
      <c r="F151" s="75">
        <f>INDEX([8]Delta!$F$1:$EE$65554,$L$14,$I151)</f>
        <v>2792.4180000000001</v>
      </c>
      <c r="G151" s="76">
        <f t="shared" si="42"/>
        <v>55.568683891813436</v>
      </c>
      <c r="I151" s="77">
        <f t="shared" si="39"/>
        <v>20</v>
      </c>
      <c r="J151" s="73">
        <f t="shared" si="43"/>
        <v>2029</v>
      </c>
      <c r="K151" s="78">
        <f t="shared" si="36"/>
        <v>47300</v>
      </c>
    </row>
    <row r="152" spans="2:11" outlineLevel="1">
      <c r="B152" s="78">
        <f t="shared" si="40"/>
        <v>47331</v>
      </c>
      <c r="C152" s="75">
        <f>IF(F152&lt;&gt;0,-INDEX([8]Delta!$F$1:$EE$65554,$L$13,$I152),0)</f>
        <v>119829.14896306396</v>
      </c>
      <c r="D152" s="71">
        <f>IF(F152&lt;&gt;0,VLOOKUP($J152,'Table 1'!$B$13:$C$33,2,FALSE)/12*1000*Study_MW,0)</f>
        <v>0</v>
      </c>
      <c r="E152" s="71">
        <f t="shared" si="41"/>
        <v>119829.14896306396</v>
      </c>
      <c r="F152" s="75">
        <f>INDEX([8]Delta!$F$1:$EE$65554,$L$14,$I152)</f>
        <v>2797.0369999999998</v>
      </c>
      <c r="G152" s="76">
        <f t="shared" si="42"/>
        <v>42.841460074737647</v>
      </c>
      <c r="I152" s="77">
        <f t="shared" si="39"/>
        <v>21</v>
      </c>
      <c r="J152" s="73">
        <f t="shared" si="43"/>
        <v>2029</v>
      </c>
      <c r="K152" s="78">
        <f t="shared" si="36"/>
        <v>47331</v>
      </c>
    </row>
    <row r="153" spans="2:11" outlineLevel="1">
      <c r="B153" s="78">
        <f t="shared" si="40"/>
        <v>47362</v>
      </c>
      <c r="C153" s="75">
        <f>IF(F153&lt;&gt;0,-INDEX([8]Delta!$F$1:$EE$65554,$L$13,$I153),0)</f>
        <v>79395.729373902082</v>
      </c>
      <c r="D153" s="71">
        <f>IF(F153&lt;&gt;0,VLOOKUP($J153,'Table 1'!$B$13:$C$33,2,FALSE)/12*1000*Study_MW,0)</f>
        <v>0</v>
      </c>
      <c r="E153" s="71">
        <f t="shared" si="41"/>
        <v>79395.729373902082</v>
      </c>
      <c r="F153" s="75">
        <f>INDEX([8]Delta!$F$1:$EE$65554,$L$14,$I153)</f>
        <v>2465.58</v>
      </c>
      <c r="G153" s="76">
        <f t="shared" si="42"/>
        <v>32.201643983931604</v>
      </c>
      <c r="I153" s="77">
        <f t="shared" si="39"/>
        <v>22</v>
      </c>
      <c r="J153" s="73">
        <f t="shared" si="43"/>
        <v>2029</v>
      </c>
      <c r="K153" s="78">
        <f t="shared" si="36"/>
        <v>47362</v>
      </c>
    </row>
    <row r="154" spans="2:11" outlineLevel="1">
      <c r="B154" s="78">
        <f t="shared" si="40"/>
        <v>47392</v>
      </c>
      <c r="C154" s="75">
        <f>IF(F154&lt;&gt;0,-INDEX([8]Delta!$F$1:$EE$65554,$L$13,$I154),0)</f>
        <v>53560.241030812263</v>
      </c>
      <c r="D154" s="71">
        <f>IF(F154&lt;&gt;0,VLOOKUP($J154,'Table 1'!$B$13:$C$33,2,FALSE)/12*1000*Study_MW,0)</f>
        <v>0</v>
      </c>
      <c r="E154" s="71">
        <f t="shared" si="41"/>
        <v>53560.241030812263</v>
      </c>
      <c r="F154" s="75">
        <f>INDEX([8]Delta!$F$1:$EE$65554,$L$14,$I154)</f>
        <v>1998.8489999999999</v>
      </c>
      <c r="G154" s="76">
        <f t="shared" si="42"/>
        <v>26.795541349452744</v>
      </c>
      <c r="I154" s="77">
        <f t="shared" si="39"/>
        <v>23</v>
      </c>
      <c r="J154" s="73">
        <f t="shared" si="43"/>
        <v>2029</v>
      </c>
      <c r="K154" s="78">
        <f t="shared" ref="K154:K216" si="44">IF(ISNUMBER(F154),IF(F154&lt;&gt;0,B154,""),"")</f>
        <v>47392</v>
      </c>
    </row>
    <row r="155" spans="2:11" outlineLevel="1">
      <c r="B155" s="78">
        <f t="shared" si="40"/>
        <v>47423</v>
      </c>
      <c r="C155" s="75">
        <f>IF(F155&lt;&gt;0,-INDEX([8]Delta!$F$1:$EE$65554,$L$13,$I155),0)</f>
        <v>37342.634855300188</v>
      </c>
      <c r="D155" s="71">
        <f>IF(F155&lt;&gt;0,VLOOKUP($J155,'Table 1'!$B$13:$C$33,2,FALSE)/12*1000*Study_MW,0)</f>
        <v>0</v>
      </c>
      <c r="E155" s="71">
        <f t="shared" si="41"/>
        <v>37342.634855300188</v>
      </c>
      <c r="F155" s="75">
        <f>INDEX([8]Delta!$F$1:$EE$65554,$L$14,$I155)</f>
        <v>1346.34</v>
      </c>
      <c r="G155" s="76">
        <f t="shared" si="42"/>
        <v>27.736407486444872</v>
      </c>
      <c r="I155" s="77">
        <f t="shared" si="39"/>
        <v>24</v>
      </c>
      <c r="J155" s="73">
        <f t="shared" si="43"/>
        <v>2029</v>
      </c>
      <c r="K155" s="78">
        <f t="shared" si="44"/>
        <v>47423</v>
      </c>
    </row>
    <row r="156" spans="2:11" outlineLevel="1">
      <c r="B156" s="82">
        <f t="shared" si="40"/>
        <v>47453</v>
      </c>
      <c r="C156" s="79">
        <f>IF(F156&lt;&gt;0,-INDEX([8]Delta!$F$1:$EE$65554,$L$13,$I156),0)</f>
        <v>75344.4465957582</v>
      </c>
      <c r="D156" s="80">
        <f>IF(F156&lt;&gt;0,VLOOKUP($J156,'Table 1'!$B$13:$C$33,2,FALSE)/12*1000*Study_MW,0)</f>
        <v>0</v>
      </c>
      <c r="E156" s="80">
        <f t="shared" si="41"/>
        <v>75344.4465957582</v>
      </c>
      <c r="F156" s="79">
        <f>INDEX([8]Delta!$F$1:$EE$65554,$L$14,$I156)</f>
        <v>1038.624</v>
      </c>
      <c r="G156" s="81">
        <f t="shared" si="42"/>
        <v>72.542562655742785</v>
      </c>
      <c r="I156" s="64">
        <f t="shared" si="39"/>
        <v>25</v>
      </c>
      <c r="J156" s="73">
        <f t="shared" si="43"/>
        <v>2029</v>
      </c>
      <c r="K156" s="82">
        <f t="shared" si="44"/>
        <v>47453</v>
      </c>
    </row>
    <row r="157" spans="2:11" outlineLevel="1">
      <c r="B157" s="74">
        <f t="shared" si="40"/>
        <v>47484</v>
      </c>
      <c r="C157" s="69">
        <f>IF(F157&lt;&gt;0,-INDEX([8]Delta!$F$1:$EE$65554,$L$13,$I157),0)</f>
        <v>-2260.9850414693356</v>
      </c>
      <c r="D157" s="70">
        <f>IF(F157&lt;&gt;0,VLOOKUP($J157,'Table 1'!$B$13:$C$33,2,FALSE)/12*1000*Study_MW,0)</f>
        <v>102038.59676016205</v>
      </c>
      <c r="E157" s="70">
        <f t="shared" si="41"/>
        <v>99777.611718692715</v>
      </c>
      <c r="F157" s="69">
        <f>INDEX([8]Delta!$F$1:$EE$65554,$L$14,$I157)</f>
        <v>1239.876</v>
      </c>
      <c r="G157" s="72">
        <f t="shared" si="42"/>
        <v>80.473863288500397</v>
      </c>
      <c r="I157" s="60">
        <f>I37</f>
        <v>27</v>
      </c>
      <c r="J157" s="73">
        <f t="shared" si="43"/>
        <v>2030</v>
      </c>
      <c r="K157" s="74">
        <f t="shared" si="44"/>
        <v>47484</v>
      </c>
    </row>
    <row r="158" spans="2:11" outlineLevel="1">
      <c r="B158" s="78">
        <f t="shared" si="40"/>
        <v>47515</v>
      </c>
      <c r="C158" s="75">
        <f>IF(F158&lt;&gt;0,-INDEX([8]Delta!$F$1:$EE$65554,$L$13,$I158),0)</f>
        <v>3677.2483876794577</v>
      </c>
      <c r="D158" s="71">
        <f>IF(F158&lt;&gt;0,VLOOKUP($J158,'Table 1'!$B$13:$C$33,2,FALSE)/12*1000*Study_MW,0)</f>
        <v>102038.59676016205</v>
      </c>
      <c r="E158" s="71">
        <f t="shared" si="41"/>
        <v>105715.84514784151</v>
      </c>
      <c r="F158" s="75">
        <f>INDEX([8]Delta!$F$1:$EE$65554,$L$14,$I158)</f>
        <v>1387.652</v>
      </c>
      <c r="G158" s="76">
        <f t="shared" si="42"/>
        <v>76.18325426536444</v>
      </c>
      <c r="I158" s="77">
        <f t="shared" si="39"/>
        <v>28</v>
      </c>
      <c r="J158" s="73">
        <f t="shared" si="43"/>
        <v>2030</v>
      </c>
      <c r="K158" s="78">
        <f t="shared" si="44"/>
        <v>47515</v>
      </c>
    </row>
    <row r="159" spans="2:11" outlineLevel="1">
      <c r="B159" s="78">
        <f t="shared" si="40"/>
        <v>47543</v>
      </c>
      <c r="C159" s="75">
        <f>IF(F159&lt;&gt;0,-INDEX([8]Delta!$F$1:$EE$65554,$L$13,$I159),0)</f>
        <v>18587.154966205359</v>
      </c>
      <c r="D159" s="71">
        <f>IF(F159&lt;&gt;0,VLOOKUP($J159,'Table 1'!$B$13:$C$33,2,FALSE)/12*1000*Study_MW,0)</f>
        <v>102038.59676016205</v>
      </c>
      <c r="E159" s="71">
        <f t="shared" si="41"/>
        <v>120625.75172636741</v>
      </c>
      <c r="F159" s="75">
        <f>INDEX([8]Delta!$F$1:$EE$65554,$L$14,$I159)</f>
        <v>2161.134</v>
      </c>
      <c r="G159" s="76">
        <f t="shared" si="42"/>
        <v>55.815952054045425</v>
      </c>
      <c r="I159" s="77">
        <f t="shared" si="39"/>
        <v>29</v>
      </c>
      <c r="J159" s="73">
        <f t="shared" si="43"/>
        <v>2030</v>
      </c>
      <c r="K159" s="78">
        <f t="shared" si="44"/>
        <v>47543</v>
      </c>
    </row>
    <row r="160" spans="2:11" outlineLevel="1">
      <c r="B160" s="78">
        <f t="shared" si="40"/>
        <v>47574</v>
      </c>
      <c r="C160" s="75">
        <f>IF(F160&lt;&gt;0,-INDEX([8]Delta!$F$1:$EE$65554,$L$13,$I160),0)</f>
        <v>20585.285844415426</v>
      </c>
      <c r="D160" s="71">
        <f>IF(F160&lt;&gt;0,VLOOKUP($J160,'Table 1'!$B$13:$C$33,2,FALSE)/12*1000*Study_MW,0)</f>
        <v>102038.59676016205</v>
      </c>
      <c r="E160" s="71">
        <f t="shared" si="41"/>
        <v>122623.88260457748</v>
      </c>
      <c r="F160" s="75">
        <f>INDEX([8]Delta!$F$1:$EE$65554,$L$14,$I160)</f>
        <v>2496.15</v>
      </c>
      <c r="G160" s="76">
        <f t="shared" si="42"/>
        <v>49.125205858853626</v>
      </c>
      <c r="I160" s="77">
        <f t="shared" si="39"/>
        <v>30</v>
      </c>
      <c r="J160" s="73">
        <f t="shared" si="43"/>
        <v>2030</v>
      </c>
      <c r="K160" s="78">
        <f t="shared" si="44"/>
        <v>47574</v>
      </c>
    </row>
    <row r="161" spans="2:11" outlineLevel="1">
      <c r="B161" s="78">
        <f t="shared" si="40"/>
        <v>47604</v>
      </c>
      <c r="C161" s="75">
        <f>IF(F161&lt;&gt;0,-INDEX([8]Delta!$F$1:$EE$65554,$L$13,$I161),0)</f>
        <v>24513.678491920233</v>
      </c>
      <c r="D161" s="71">
        <f>IF(F161&lt;&gt;0,VLOOKUP($J161,'Table 1'!$B$13:$C$33,2,FALSE)/12*1000*Study_MW,0)</f>
        <v>102038.59676016205</v>
      </c>
      <c r="E161" s="71">
        <f t="shared" si="41"/>
        <v>126552.27525208228</v>
      </c>
      <c r="F161" s="75">
        <f>INDEX([8]Delta!$F$1:$EE$65554,$L$14,$I161)</f>
        <v>2889.51</v>
      </c>
      <c r="G161" s="76">
        <f t="shared" si="42"/>
        <v>43.79714043283542</v>
      </c>
      <c r="I161" s="77">
        <f t="shared" si="39"/>
        <v>31</v>
      </c>
      <c r="J161" s="73">
        <f t="shared" si="43"/>
        <v>2030</v>
      </c>
      <c r="K161" s="78">
        <f t="shared" si="44"/>
        <v>47604</v>
      </c>
    </row>
    <row r="162" spans="2:11" outlineLevel="1">
      <c r="B162" s="78">
        <f t="shared" si="40"/>
        <v>47635</v>
      </c>
      <c r="C162" s="75">
        <f>IF(F162&lt;&gt;0,-INDEX([8]Delta!$F$1:$EE$65554,$L$13,$I162),0)</f>
        <v>19229.043480962515</v>
      </c>
      <c r="D162" s="71">
        <f>IF(F162&lt;&gt;0,VLOOKUP($J162,'Table 1'!$B$13:$C$33,2,FALSE)/12*1000*Study_MW,0)</f>
        <v>102038.59676016205</v>
      </c>
      <c r="E162" s="71">
        <f t="shared" si="41"/>
        <v>121267.64024112457</v>
      </c>
      <c r="F162" s="75">
        <f>INDEX([8]Delta!$F$1:$EE$65554,$L$14,$I162)</f>
        <v>3069.75</v>
      </c>
      <c r="G162" s="76">
        <f t="shared" si="42"/>
        <v>39.504076957773293</v>
      </c>
      <c r="I162" s="77">
        <f t="shared" si="39"/>
        <v>32</v>
      </c>
      <c r="J162" s="73">
        <f t="shared" si="43"/>
        <v>2030</v>
      </c>
      <c r="K162" s="78">
        <f t="shared" si="44"/>
        <v>47635</v>
      </c>
    </row>
    <row r="163" spans="2:11" outlineLevel="1">
      <c r="B163" s="78">
        <f t="shared" si="40"/>
        <v>47665</v>
      </c>
      <c r="C163" s="75">
        <f>IF(F163&lt;&gt;0,-INDEX([8]Delta!$F$1:$EE$65554,$L$13,$I163),0)</f>
        <v>1330.40098965168</v>
      </c>
      <c r="D163" s="71">
        <f>IF(F163&lt;&gt;0,VLOOKUP($J163,'Table 1'!$B$13:$C$33,2,FALSE)/12*1000*Study_MW,0)</f>
        <v>102038.59676016205</v>
      </c>
      <c r="E163" s="71">
        <f t="shared" si="41"/>
        <v>103368.99774981373</v>
      </c>
      <c r="F163" s="75">
        <f>INDEX([8]Delta!$F$1:$EE$65554,$L$14,$I163)</f>
        <v>2778.4369999999999</v>
      </c>
      <c r="G163" s="76">
        <f t="shared" si="42"/>
        <v>37.204009934295335</v>
      </c>
      <c r="I163" s="77">
        <f t="shared" si="39"/>
        <v>33</v>
      </c>
      <c r="J163" s="73">
        <f t="shared" si="43"/>
        <v>2030</v>
      </c>
      <c r="K163" s="78">
        <f t="shared" si="44"/>
        <v>47665</v>
      </c>
    </row>
    <row r="164" spans="2:11" outlineLevel="1">
      <c r="B164" s="78">
        <f t="shared" si="40"/>
        <v>47696</v>
      </c>
      <c r="C164" s="75">
        <f>IF(F164&lt;&gt;0,-INDEX([8]Delta!$F$1:$EE$65554,$L$13,$I164),0)</f>
        <v>13581.339034438133</v>
      </c>
      <c r="D164" s="71">
        <f>IF(F164&lt;&gt;0,VLOOKUP($J164,'Table 1'!$B$13:$C$33,2,FALSE)/12*1000*Study_MW,0)</f>
        <v>102038.59676016205</v>
      </c>
      <c r="E164" s="71">
        <f t="shared" si="41"/>
        <v>115619.93579460018</v>
      </c>
      <c r="F164" s="75">
        <f>INDEX([8]Delta!$F$1:$EE$65554,$L$14,$I164)</f>
        <v>2783.056</v>
      </c>
      <c r="G164" s="76">
        <f t="shared" si="42"/>
        <v>41.544236190216864</v>
      </c>
      <c r="I164" s="77">
        <f t="shared" si="39"/>
        <v>34</v>
      </c>
      <c r="J164" s="73">
        <f t="shared" si="43"/>
        <v>2030</v>
      </c>
      <c r="K164" s="78">
        <f t="shared" si="44"/>
        <v>47696</v>
      </c>
    </row>
    <row r="165" spans="2:11" outlineLevel="1">
      <c r="B165" s="78">
        <f t="shared" si="40"/>
        <v>47727</v>
      </c>
      <c r="C165" s="75">
        <f>IF(F165&lt;&gt;0,-INDEX([8]Delta!$F$1:$EE$65554,$L$13,$I165),0)</f>
        <v>-11864.605185776949</v>
      </c>
      <c r="D165" s="71">
        <f>IF(F165&lt;&gt;0,VLOOKUP($J165,'Table 1'!$B$13:$C$33,2,FALSE)/12*1000*Study_MW,0)</f>
        <v>102038.59676016205</v>
      </c>
      <c r="E165" s="71">
        <f t="shared" si="41"/>
        <v>90173.991574385102</v>
      </c>
      <c r="F165" s="75">
        <f>INDEX([8]Delta!$F$1:$EE$65554,$L$14,$I165)</f>
        <v>2453.19</v>
      </c>
      <c r="G165" s="76">
        <f t="shared" si="42"/>
        <v>36.757850624853802</v>
      </c>
      <c r="I165" s="77">
        <f t="shared" si="39"/>
        <v>35</v>
      </c>
      <c r="J165" s="73">
        <f t="shared" si="43"/>
        <v>2030</v>
      </c>
      <c r="K165" s="78">
        <f t="shared" si="44"/>
        <v>47727</v>
      </c>
    </row>
    <row r="166" spans="2:11" outlineLevel="1">
      <c r="B166" s="78">
        <f t="shared" si="40"/>
        <v>47757</v>
      </c>
      <c r="C166" s="75">
        <f>IF(F166&lt;&gt;0,-INDEX([8]Delta!$F$1:$EE$65554,$L$13,$I166),0)</f>
        <v>-8453.1265150010586</v>
      </c>
      <c r="D166" s="71">
        <f>IF(F166&lt;&gt;0,VLOOKUP($J166,'Table 1'!$B$13:$C$33,2,FALSE)/12*1000*Study_MW,0)</f>
        <v>102038.59676016205</v>
      </c>
      <c r="E166" s="71">
        <f t="shared" si="41"/>
        <v>93585.470245160992</v>
      </c>
      <c r="F166" s="75">
        <f>INDEX([8]Delta!$F$1:$EE$65554,$L$14,$I166)</f>
        <v>1988.867</v>
      </c>
      <c r="G166" s="76">
        <f t="shared" si="42"/>
        <v>47.054664914828891</v>
      </c>
      <c r="I166" s="77">
        <f t="shared" si="39"/>
        <v>36</v>
      </c>
      <c r="J166" s="73">
        <f t="shared" si="43"/>
        <v>2030</v>
      </c>
      <c r="K166" s="78">
        <f t="shared" si="44"/>
        <v>47757</v>
      </c>
    </row>
    <row r="167" spans="2:11" outlineLevel="1">
      <c r="B167" s="78">
        <f t="shared" si="40"/>
        <v>47788</v>
      </c>
      <c r="C167" s="75">
        <f>IF(F167&lt;&gt;0,-INDEX([8]Delta!$F$1:$EE$65554,$L$13,$I167),0)</f>
        <v>-7207.1716839522123</v>
      </c>
      <c r="D167" s="71">
        <f>IF(F167&lt;&gt;0,VLOOKUP($J167,'Table 1'!$B$13:$C$33,2,FALSE)/12*1000*Study_MW,0)</f>
        <v>102038.59676016205</v>
      </c>
      <c r="E167" s="71">
        <f t="shared" si="41"/>
        <v>94831.425076209838</v>
      </c>
      <c r="F167" s="75">
        <f>INDEX([8]Delta!$F$1:$EE$65554,$L$14,$I167)</f>
        <v>1339.65</v>
      </c>
      <c r="G167" s="76">
        <f t="shared" si="42"/>
        <v>70.788209663874767</v>
      </c>
      <c r="I167" s="77">
        <f t="shared" si="39"/>
        <v>37</v>
      </c>
      <c r="J167" s="73">
        <f t="shared" si="43"/>
        <v>2030</v>
      </c>
      <c r="K167" s="78">
        <f t="shared" si="44"/>
        <v>47788</v>
      </c>
    </row>
    <row r="168" spans="2:11" outlineLevel="1">
      <c r="B168" s="82">
        <f t="shared" si="40"/>
        <v>47818</v>
      </c>
      <c r="C168" s="79">
        <f>IF(F168&lt;&gt;0,-INDEX([8]Delta!$F$1:$EE$65554,$L$13,$I168),0)</f>
        <v>-4249.7837417423725</v>
      </c>
      <c r="D168" s="80">
        <f>IF(F168&lt;&gt;0,VLOOKUP($J168,'Table 1'!$B$13:$C$33,2,FALSE)/12*1000*Study_MW,0)</f>
        <v>102038.59676016205</v>
      </c>
      <c r="E168" s="80">
        <f t="shared" si="41"/>
        <v>97788.813018419678</v>
      </c>
      <c r="F168" s="79">
        <f>INDEX([8]Delta!$F$1:$EE$65554,$L$14,$I168)</f>
        <v>1033.509</v>
      </c>
      <c r="G168" s="81">
        <f t="shared" si="42"/>
        <v>94.618250076602791</v>
      </c>
      <c r="I168" s="64">
        <f t="shared" si="39"/>
        <v>38</v>
      </c>
      <c r="J168" s="73">
        <f t="shared" si="43"/>
        <v>2030</v>
      </c>
      <c r="K168" s="82">
        <f t="shared" si="44"/>
        <v>47818</v>
      </c>
    </row>
    <row r="169" spans="2:11" outlineLevel="1">
      <c r="B169" s="74">
        <f t="shared" si="40"/>
        <v>47849</v>
      </c>
      <c r="C169" s="69">
        <f>IF(F169&lt;&gt;0,-INDEX([8]Delta!$F$1:$EE$65554,$L$13,$I169),0)</f>
        <v>-1651.5820158421993</v>
      </c>
      <c r="D169" s="70">
        <f>IF(F169&lt;&gt;0,VLOOKUP($J169,'Table 1'!$B$13:$C$33,2,FALSE)/12*1000*Study_MW,0)</f>
        <v>104212.96167578094</v>
      </c>
      <c r="E169" s="70">
        <f t="shared" si="41"/>
        <v>102561.37965993874</v>
      </c>
      <c r="F169" s="69">
        <f>INDEX([8]Delta!$F$1:$EE$65554,$L$14,$I169)</f>
        <v>1233.7070000000001</v>
      </c>
      <c r="G169" s="72">
        <f t="shared" si="42"/>
        <v>83.13268844218176</v>
      </c>
      <c r="I169" s="60">
        <f>I49</f>
        <v>40</v>
      </c>
      <c r="J169" s="73">
        <f t="shared" si="43"/>
        <v>2031</v>
      </c>
      <c r="K169" s="74">
        <f t="shared" si="44"/>
        <v>47849</v>
      </c>
    </row>
    <row r="170" spans="2:11" outlineLevel="1">
      <c r="B170" s="78">
        <f t="shared" si="40"/>
        <v>47880</v>
      </c>
      <c r="C170" s="75">
        <f>IF(F170&lt;&gt;0,-INDEX([8]Delta!$F$1:$EE$65554,$L$13,$I170),0)</f>
        <v>3082.5902051180601</v>
      </c>
      <c r="D170" s="71">
        <f>IF(F170&lt;&gt;0,VLOOKUP($J170,'Table 1'!$B$13:$C$33,2,FALSE)/12*1000*Study_MW,0)</f>
        <v>104212.96167578094</v>
      </c>
      <c r="E170" s="71">
        <f t="shared" si="41"/>
        <v>107295.551880899</v>
      </c>
      <c r="F170" s="75">
        <f>INDEX([8]Delta!$F$1:$EE$65554,$L$14,$I170)</f>
        <v>1380.68</v>
      </c>
      <c r="G170" s="76">
        <f t="shared" si="42"/>
        <v>77.7121069914093</v>
      </c>
      <c r="I170" s="77">
        <f t="shared" si="39"/>
        <v>41</v>
      </c>
      <c r="J170" s="73">
        <f t="shared" si="43"/>
        <v>2031</v>
      </c>
      <c r="K170" s="78">
        <f t="shared" si="44"/>
        <v>47880</v>
      </c>
    </row>
    <row r="171" spans="2:11" outlineLevel="1">
      <c r="B171" s="78">
        <f t="shared" si="40"/>
        <v>47908</v>
      </c>
      <c r="C171" s="75">
        <f>IF(F171&lt;&gt;0,-INDEX([8]Delta!$F$1:$EE$65554,$L$13,$I171),0)</f>
        <v>19118.368046224117</v>
      </c>
      <c r="D171" s="71">
        <f>IF(F171&lt;&gt;0,VLOOKUP($J171,'Table 1'!$B$13:$C$33,2,FALSE)/12*1000*Study_MW,0)</f>
        <v>104212.96167578094</v>
      </c>
      <c r="E171" s="71">
        <f t="shared" si="41"/>
        <v>123331.32972200506</v>
      </c>
      <c r="F171" s="75">
        <f>INDEX([8]Delta!$F$1:$EE$65554,$L$14,$I171)</f>
        <v>2150.377</v>
      </c>
      <c r="G171" s="76">
        <f t="shared" si="42"/>
        <v>57.353352329384599</v>
      </c>
      <c r="I171" s="77">
        <f t="shared" si="39"/>
        <v>42</v>
      </c>
      <c r="J171" s="73">
        <f t="shared" si="43"/>
        <v>2031</v>
      </c>
      <c r="K171" s="78">
        <f t="shared" si="44"/>
        <v>47908</v>
      </c>
    </row>
    <row r="172" spans="2:11" outlineLevel="1">
      <c r="B172" s="78">
        <f t="shared" si="40"/>
        <v>47939</v>
      </c>
      <c r="C172" s="75">
        <f>IF(F172&lt;&gt;0,-INDEX([8]Delta!$F$1:$EE$65554,$L$13,$I172),0)</f>
        <v>20720.333658352494</v>
      </c>
      <c r="D172" s="71">
        <f>IF(F172&lt;&gt;0,VLOOKUP($J172,'Table 1'!$B$13:$C$33,2,FALSE)/12*1000*Study_MW,0)</f>
        <v>104212.96167578094</v>
      </c>
      <c r="E172" s="71">
        <f t="shared" si="41"/>
        <v>124933.29533413344</v>
      </c>
      <c r="F172" s="75">
        <f>INDEX([8]Delta!$F$1:$EE$65554,$L$14,$I172)</f>
        <v>2483.64</v>
      </c>
      <c r="G172" s="76">
        <f t="shared" si="42"/>
        <v>50.302497678461229</v>
      </c>
      <c r="I172" s="77">
        <f t="shared" si="39"/>
        <v>43</v>
      </c>
      <c r="J172" s="73">
        <f t="shared" si="43"/>
        <v>2031</v>
      </c>
      <c r="K172" s="78">
        <f t="shared" si="44"/>
        <v>47939</v>
      </c>
    </row>
    <row r="173" spans="2:11" outlineLevel="1">
      <c r="B173" s="78">
        <f t="shared" si="40"/>
        <v>47969</v>
      </c>
      <c r="C173" s="75">
        <f>IF(F173&lt;&gt;0,-INDEX([8]Delta!$F$1:$EE$65554,$L$13,$I173),0)</f>
        <v>21890.656678393483</v>
      </c>
      <c r="D173" s="71">
        <f>IF(F173&lt;&gt;0,VLOOKUP($J173,'Table 1'!$B$13:$C$33,2,FALSE)/12*1000*Study_MW,0)</f>
        <v>104212.96167578094</v>
      </c>
      <c r="E173" s="71">
        <f t="shared" si="41"/>
        <v>126103.61835417442</v>
      </c>
      <c r="F173" s="75">
        <f>INDEX([8]Delta!$F$1:$EE$65554,$L$14,$I173)</f>
        <v>2875.0949999999998</v>
      </c>
      <c r="G173" s="76">
        <f t="shared" si="42"/>
        <v>43.860678813804213</v>
      </c>
      <c r="I173" s="77">
        <f t="shared" si="39"/>
        <v>44</v>
      </c>
      <c r="J173" s="73">
        <f t="shared" si="43"/>
        <v>2031</v>
      </c>
      <c r="K173" s="78">
        <f t="shared" si="44"/>
        <v>47969</v>
      </c>
    </row>
    <row r="174" spans="2:11" outlineLevel="1">
      <c r="B174" s="78">
        <f t="shared" si="40"/>
        <v>48000</v>
      </c>
      <c r="C174" s="75">
        <f>IF(F174&lt;&gt;0,-INDEX([8]Delta!$F$1:$EE$65554,$L$13,$I174),0)</f>
        <v>23326.344108328223</v>
      </c>
      <c r="D174" s="71">
        <f>IF(F174&lt;&gt;0,VLOOKUP($J174,'Table 1'!$B$13:$C$33,2,FALSE)/12*1000*Study_MW,0)</f>
        <v>104212.96167578094</v>
      </c>
      <c r="E174" s="71">
        <f t="shared" si="41"/>
        <v>127539.30578410916</v>
      </c>
      <c r="F174" s="75">
        <f>INDEX([8]Delta!$F$1:$EE$65554,$L$14,$I174)</f>
        <v>3054.36</v>
      </c>
      <c r="G174" s="76">
        <f t="shared" si="42"/>
        <v>41.756474608136948</v>
      </c>
      <c r="I174" s="77">
        <f t="shared" si="39"/>
        <v>45</v>
      </c>
      <c r="J174" s="73">
        <f t="shared" si="43"/>
        <v>2031</v>
      </c>
      <c r="K174" s="78">
        <f t="shared" si="44"/>
        <v>48000</v>
      </c>
    </row>
    <row r="175" spans="2:11" outlineLevel="1">
      <c r="B175" s="78">
        <f t="shared" si="40"/>
        <v>48030</v>
      </c>
      <c r="C175" s="75">
        <f>IF(F175&lt;&gt;0,-INDEX([8]Delta!$F$1:$EE$65554,$L$13,$I175),0)</f>
        <v>-629.0352098941803</v>
      </c>
      <c r="D175" s="71">
        <f>IF(F175&lt;&gt;0,VLOOKUP($J175,'Table 1'!$B$13:$C$33,2,FALSE)/12*1000*Study_MW,0)</f>
        <v>104212.96167578094</v>
      </c>
      <c r="E175" s="71">
        <f t="shared" si="41"/>
        <v>103583.92646588676</v>
      </c>
      <c r="F175" s="75">
        <f>INDEX([8]Delta!$F$1:$EE$65554,$L$14,$I175)</f>
        <v>2764.6109999999999</v>
      </c>
      <c r="G175" s="76">
        <f t="shared" si="42"/>
        <v>37.467812457480193</v>
      </c>
      <c r="I175" s="77">
        <f t="shared" si="39"/>
        <v>46</v>
      </c>
      <c r="J175" s="73">
        <f t="shared" si="43"/>
        <v>2031</v>
      </c>
      <c r="K175" s="78">
        <f t="shared" si="44"/>
        <v>48030</v>
      </c>
    </row>
    <row r="176" spans="2:11" outlineLevel="1">
      <c r="B176" s="78">
        <f t="shared" si="40"/>
        <v>48061</v>
      </c>
      <c r="C176" s="75">
        <f>IF(F176&lt;&gt;0,-INDEX([8]Delta!$F$1:$EE$65554,$L$13,$I176),0)</f>
        <v>15972.519911289215</v>
      </c>
      <c r="D176" s="71">
        <f>IF(F176&lt;&gt;0,VLOOKUP($J176,'Table 1'!$B$13:$C$33,2,FALSE)/12*1000*Study_MW,0)</f>
        <v>104212.96167578094</v>
      </c>
      <c r="E176" s="71">
        <f t="shared" si="41"/>
        <v>120185.48158707016</v>
      </c>
      <c r="F176" s="75">
        <f>INDEX([8]Delta!$F$1:$EE$65554,$L$14,$I176)</f>
        <v>2769.0749999999998</v>
      </c>
      <c r="G176" s="76">
        <f t="shared" si="42"/>
        <v>43.402754200254655</v>
      </c>
      <c r="I176" s="77">
        <f t="shared" si="39"/>
        <v>47</v>
      </c>
      <c r="J176" s="73">
        <f t="shared" si="43"/>
        <v>2031</v>
      </c>
      <c r="K176" s="78">
        <f t="shared" si="44"/>
        <v>48061</v>
      </c>
    </row>
    <row r="177" spans="2:11" outlineLevel="1">
      <c r="B177" s="78">
        <f t="shared" si="40"/>
        <v>48092</v>
      </c>
      <c r="C177" s="75">
        <f>IF(F177&lt;&gt;0,-INDEX([8]Delta!$F$1:$EE$65554,$L$13,$I177),0)</f>
        <v>-11199.925699174404</v>
      </c>
      <c r="D177" s="71">
        <f>IF(F177&lt;&gt;0,VLOOKUP($J177,'Table 1'!$B$13:$C$33,2,FALSE)/12*1000*Study_MW,0)</f>
        <v>104212.96167578094</v>
      </c>
      <c r="E177" s="71">
        <f t="shared" si="41"/>
        <v>93013.035976606538</v>
      </c>
      <c r="F177" s="75">
        <f>INDEX([8]Delta!$F$1:$EE$65554,$L$14,$I177)</f>
        <v>2440.9499999999998</v>
      </c>
      <c r="G177" s="76">
        <f t="shared" si="42"/>
        <v>38.105260647127778</v>
      </c>
      <c r="I177" s="77">
        <f t="shared" si="39"/>
        <v>48</v>
      </c>
      <c r="J177" s="73">
        <f t="shared" si="43"/>
        <v>2031</v>
      </c>
      <c r="K177" s="78">
        <f t="shared" si="44"/>
        <v>48092</v>
      </c>
    </row>
    <row r="178" spans="2:11" outlineLevel="1">
      <c r="B178" s="78">
        <f t="shared" si="40"/>
        <v>48122</v>
      </c>
      <c r="C178" s="75">
        <f>IF(F178&lt;&gt;0,-INDEX([8]Delta!$F$1:$EE$65554,$L$13,$I178),0)</f>
        <v>-6035.7639705389738</v>
      </c>
      <c r="D178" s="71">
        <f>IF(F178&lt;&gt;0,VLOOKUP($J178,'Table 1'!$B$13:$C$33,2,FALSE)/12*1000*Study_MW,0)</f>
        <v>104212.96167578094</v>
      </c>
      <c r="E178" s="71">
        <f t="shared" si="41"/>
        <v>98177.197705241968</v>
      </c>
      <c r="F178" s="75">
        <f>INDEX([8]Delta!$F$1:$EE$65554,$L$14,$I178)</f>
        <v>1978.9469999999999</v>
      </c>
      <c r="G178" s="76">
        <f t="shared" si="42"/>
        <v>49.61082722540926</v>
      </c>
      <c r="I178" s="77">
        <f t="shared" si="39"/>
        <v>49</v>
      </c>
      <c r="J178" s="73">
        <f t="shared" si="43"/>
        <v>2031</v>
      </c>
      <c r="K178" s="78">
        <f t="shared" si="44"/>
        <v>48122</v>
      </c>
    </row>
    <row r="179" spans="2:11" outlineLevel="1">
      <c r="B179" s="78">
        <f t="shared" si="40"/>
        <v>48153</v>
      </c>
      <c r="C179" s="75">
        <f>IF(F179&lt;&gt;0,-INDEX([8]Delta!$F$1:$EE$65554,$L$13,$I179),0)</f>
        <v>-6041.3202771246433</v>
      </c>
      <c r="D179" s="71">
        <f>IF(F179&lt;&gt;0,VLOOKUP($J179,'Table 1'!$B$13:$C$33,2,FALSE)/12*1000*Study_MW,0)</f>
        <v>104212.96167578094</v>
      </c>
      <c r="E179" s="71">
        <f t="shared" si="41"/>
        <v>98171.641398656298</v>
      </c>
      <c r="F179" s="75">
        <f>INDEX([8]Delta!$F$1:$EE$65554,$L$14,$I179)</f>
        <v>1332.96</v>
      </c>
      <c r="G179" s="76">
        <f t="shared" si="42"/>
        <v>73.649352867795201</v>
      </c>
      <c r="I179" s="77">
        <f t="shared" si="39"/>
        <v>50</v>
      </c>
      <c r="J179" s="73">
        <f t="shared" si="43"/>
        <v>2031</v>
      </c>
      <c r="K179" s="78">
        <f t="shared" si="44"/>
        <v>48153</v>
      </c>
    </row>
    <row r="180" spans="2:11" outlineLevel="1">
      <c r="B180" s="82">
        <f t="shared" si="40"/>
        <v>48183</v>
      </c>
      <c r="C180" s="79">
        <f>IF(F180&lt;&gt;0,-INDEX([8]Delta!$F$1:$EE$65554,$L$13,$I180),0)</f>
        <v>-3887.1203389167786</v>
      </c>
      <c r="D180" s="80">
        <f>IF(F180&lt;&gt;0,VLOOKUP($J180,'Table 1'!$B$13:$C$33,2,FALSE)/12*1000*Study_MW,0)</f>
        <v>104212.96167578094</v>
      </c>
      <c r="E180" s="80">
        <f t="shared" si="41"/>
        <v>100325.84133686416</v>
      </c>
      <c r="F180" s="79">
        <f>INDEX([8]Delta!$F$1:$EE$65554,$L$14,$I180)</f>
        <v>1028.27</v>
      </c>
      <c r="G180" s="81">
        <f t="shared" si="42"/>
        <v>97.567605139568556</v>
      </c>
      <c r="I180" s="64">
        <f t="shared" si="39"/>
        <v>51</v>
      </c>
      <c r="J180" s="73">
        <f t="shared" si="43"/>
        <v>2031</v>
      </c>
      <c r="K180" s="82">
        <f t="shared" si="44"/>
        <v>48183</v>
      </c>
    </row>
    <row r="181" spans="2:11" outlineLevel="1" collapsed="1">
      <c r="B181" s="74">
        <f t="shared" si="40"/>
        <v>48214</v>
      </c>
      <c r="C181" s="69">
        <f>IF(F181&lt;&gt;0,-INDEX([8]Delta!$F$1:$EE$65554,$L$13,$I181),0)</f>
        <v>-1175.6246465742588</v>
      </c>
      <c r="D181" s="70">
        <f>IF(F181&lt;&gt;0,VLOOKUP($J181,'Table 1'!$B$13:$C$33,2,FALSE)/12*1000*Study_MW,0)</f>
        <v>106396.02405106228</v>
      </c>
      <c r="E181" s="70">
        <f t="shared" si="41"/>
        <v>105220.39940448802</v>
      </c>
      <c r="F181" s="69">
        <f>INDEX([8]Delta!$F$1:$EE$65554,$L$14,$I181)</f>
        <v>1227.538</v>
      </c>
      <c r="G181" s="72">
        <f t="shared" si="42"/>
        <v>85.716612768393333</v>
      </c>
      <c r="I181" s="60">
        <f>I61</f>
        <v>53</v>
      </c>
      <c r="J181" s="73">
        <f t="shared" si="43"/>
        <v>2032</v>
      </c>
      <c r="K181" s="74">
        <f t="shared" si="44"/>
        <v>48214</v>
      </c>
    </row>
    <row r="182" spans="2:11" outlineLevel="1">
      <c r="B182" s="78">
        <f t="shared" si="40"/>
        <v>48245</v>
      </c>
      <c r="C182" s="75">
        <f>IF(F182&lt;&gt;0,-INDEX([8]Delta!$F$1:$EE$65554,$L$13,$I182),0)</f>
        <v>4469.9891189336777</v>
      </c>
      <c r="D182" s="71">
        <f>IF(F182&lt;&gt;0,VLOOKUP($J182,'Table 1'!$B$13:$C$33,2,FALSE)/12*1000*Study_MW,0)</f>
        <v>106396.02405106228</v>
      </c>
      <c r="E182" s="71">
        <f t="shared" si="41"/>
        <v>110866.01316999596</v>
      </c>
      <c r="F182" s="75">
        <f>INDEX([8]Delta!$F$1:$EE$65554,$L$14,$I182)</f>
        <v>1422.885</v>
      </c>
      <c r="G182" s="76">
        <f t="shared" si="42"/>
        <v>77.916355271154004</v>
      </c>
      <c r="I182" s="77">
        <f t="shared" si="39"/>
        <v>54</v>
      </c>
      <c r="J182" s="73">
        <f t="shared" si="43"/>
        <v>2032</v>
      </c>
      <c r="K182" s="78">
        <f t="shared" si="44"/>
        <v>48245</v>
      </c>
    </row>
    <row r="183" spans="2:11" outlineLevel="1">
      <c r="B183" s="78">
        <f t="shared" si="40"/>
        <v>48274</v>
      </c>
      <c r="C183" s="75">
        <f>IF(F183&lt;&gt;0,-INDEX([8]Delta!$F$1:$EE$65554,$L$13,$I183),0)</f>
        <v>21895.319096595049</v>
      </c>
      <c r="D183" s="71">
        <f>IF(F183&lt;&gt;0,VLOOKUP($J183,'Table 1'!$B$13:$C$33,2,FALSE)/12*1000*Study_MW,0)</f>
        <v>106396.02405106228</v>
      </c>
      <c r="E183" s="71">
        <f t="shared" si="41"/>
        <v>128291.34314765733</v>
      </c>
      <c r="F183" s="75">
        <f>INDEX([8]Delta!$F$1:$EE$65554,$L$14,$I183)</f>
        <v>2139.62</v>
      </c>
      <c r="G183" s="76">
        <f t="shared" si="42"/>
        <v>59.959872850159066</v>
      </c>
      <c r="I183" s="77">
        <f t="shared" si="39"/>
        <v>55</v>
      </c>
      <c r="J183" s="73">
        <f t="shared" si="43"/>
        <v>2032</v>
      </c>
      <c r="K183" s="78">
        <f t="shared" si="44"/>
        <v>48274</v>
      </c>
    </row>
    <row r="184" spans="2:11" outlineLevel="1">
      <c r="B184" s="78">
        <f t="shared" si="40"/>
        <v>48305</v>
      </c>
      <c r="C184" s="75">
        <f>IF(F184&lt;&gt;0,-INDEX([8]Delta!$F$1:$EE$65554,$L$13,$I184),0)</f>
        <v>23335.371415346861</v>
      </c>
      <c r="D184" s="71">
        <f>IF(F184&lt;&gt;0,VLOOKUP($J184,'Table 1'!$B$13:$C$33,2,FALSE)/12*1000*Study_MW,0)</f>
        <v>106396.02405106228</v>
      </c>
      <c r="E184" s="71">
        <f t="shared" si="41"/>
        <v>129731.39546640914</v>
      </c>
      <c r="F184" s="75">
        <f>INDEX([8]Delta!$F$1:$EE$65554,$L$14,$I184)</f>
        <v>2471.2800000000002</v>
      </c>
      <c r="G184" s="76">
        <f t="shared" si="42"/>
        <v>52.495627960574737</v>
      </c>
      <c r="I184" s="77">
        <f t="shared" si="39"/>
        <v>56</v>
      </c>
      <c r="J184" s="73">
        <f t="shared" si="43"/>
        <v>2032</v>
      </c>
      <c r="K184" s="78">
        <f t="shared" si="44"/>
        <v>48305</v>
      </c>
    </row>
    <row r="185" spans="2:11" outlineLevel="1">
      <c r="B185" s="78">
        <f t="shared" si="40"/>
        <v>48335</v>
      </c>
      <c r="C185" s="75">
        <f>IF(F185&lt;&gt;0,-INDEX([8]Delta!$F$1:$EE$65554,$L$13,$I185),0)</f>
        <v>26499.219384163618</v>
      </c>
      <c r="D185" s="71">
        <f>IF(F185&lt;&gt;0,VLOOKUP($J185,'Table 1'!$B$13:$C$33,2,FALSE)/12*1000*Study_MW,0)</f>
        <v>106396.02405106228</v>
      </c>
      <c r="E185" s="71">
        <f t="shared" si="41"/>
        <v>132895.24343522592</v>
      </c>
      <c r="F185" s="75">
        <f>INDEX([8]Delta!$F$1:$EE$65554,$L$14,$I185)</f>
        <v>2860.6179999999999</v>
      </c>
      <c r="G185" s="76">
        <f t="shared" si="42"/>
        <v>46.456829760291626</v>
      </c>
      <c r="I185" s="77">
        <f t="shared" si="39"/>
        <v>57</v>
      </c>
      <c r="J185" s="73">
        <f t="shared" si="43"/>
        <v>2032</v>
      </c>
      <c r="K185" s="78">
        <f t="shared" si="44"/>
        <v>48335</v>
      </c>
    </row>
    <row r="186" spans="2:11" outlineLevel="1">
      <c r="B186" s="78">
        <f t="shared" si="40"/>
        <v>48366</v>
      </c>
      <c r="C186" s="75">
        <f>IF(F186&lt;&gt;0,-INDEX([8]Delta!$F$1:$EE$65554,$L$13,$I186),0)</f>
        <v>22069.224542304873</v>
      </c>
      <c r="D186" s="71">
        <f>IF(F186&lt;&gt;0,VLOOKUP($J186,'Table 1'!$B$13:$C$33,2,FALSE)/12*1000*Study_MW,0)</f>
        <v>106396.02405106228</v>
      </c>
      <c r="E186" s="71">
        <f t="shared" si="41"/>
        <v>128465.24859336716</v>
      </c>
      <c r="F186" s="75">
        <f>INDEX([8]Delta!$F$1:$EE$65554,$L$14,$I186)</f>
        <v>3039.09</v>
      </c>
      <c r="G186" s="76">
        <f t="shared" si="42"/>
        <v>42.270958936183909</v>
      </c>
      <c r="I186" s="77">
        <f t="shared" si="39"/>
        <v>58</v>
      </c>
      <c r="J186" s="73">
        <f t="shared" si="43"/>
        <v>2032</v>
      </c>
      <c r="K186" s="78">
        <f t="shared" si="44"/>
        <v>48366</v>
      </c>
    </row>
    <row r="187" spans="2:11" outlineLevel="1">
      <c r="B187" s="78">
        <f t="shared" si="40"/>
        <v>48396</v>
      </c>
      <c r="C187" s="75">
        <f>IF(F187&lt;&gt;0,-INDEX([8]Delta!$F$1:$EE$65554,$L$13,$I187),0)</f>
        <v>-423.85720205307007</v>
      </c>
      <c r="D187" s="71">
        <f>IF(F187&lt;&gt;0,VLOOKUP($J187,'Table 1'!$B$13:$C$33,2,FALSE)/12*1000*Study_MW,0)</f>
        <v>106396.02405106228</v>
      </c>
      <c r="E187" s="71">
        <f t="shared" si="41"/>
        <v>105972.16684900921</v>
      </c>
      <c r="F187" s="75">
        <f>INDEX([8]Delta!$F$1:$EE$65554,$L$14,$I187)</f>
        <v>2750.7539999999999</v>
      </c>
      <c r="G187" s="76">
        <f t="shared" si="42"/>
        <v>38.524770607989382</v>
      </c>
      <c r="I187" s="77">
        <f t="shared" si="39"/>
        <v>59</v>
      </c>
      <c r="J187" s="73">
        <f t="shared" si="43"/>
        <v>2032</v>
      </c>
      <c r="K187" s="78">
        <f t="shared" si="44"/>
        <v>48396</v>
      </c>
    </row>
    <row r="188" spans="2:11" outlineLevel="1">
      <c r="B188" s="78">
        <f t="shared" si="40"/>
        <v>48427</v>
      </c>
      <c r="C188" s="75">
        <f>IF(F188&lt;&gt;0,-INDEX([8]Delta!$F$1:$EE$65554,$L$13,$I188),0)</f>
        <v>14997.492765873671</v>
      </c>
      <c r="D188" s="71">
        <f>IF(F188&lt;&gt;0,VLOOKUP($J188,'Table 1'!$B$13:$C$33,2,FALSE)/12*1000*Study_MW,0)</f>
        <v>106396.02405106228</v>
      </c>
      <c r="E188" s="71">
        <f t="shared" si="41"/>
        <v>121393.51681693595</v>
      </c>
      <c r="F188" s="75">
        <f>INDEX([8]Delta!$F$1:$EE$65554,$L$14,$I188)</f>
        <v>2755.28</v>
      </c>
      <c r="G188" s="76">
        <f t="shared" si="42"/>
        <v>44.058504695325318</v>
      </c>
      <c r="I188" s="77">
        <f t="shared" si="39"/>
        <v>60</v>
      </c>
      <c r="J188" s="73">
        <f t="shared" si="43"/>
        <v>2032</v>
      </c>
      <c r="K188" s="78">
        <f t="shared" si="44"/>
        <v>48427</v>
      </c>
    </row>
    <row r="189" spans="2:11" outlineLevel="1">
      <c r="B189" s="78">
        <f t="shared" si="40"/>
        <v>48458</v>
      </c>
      <c r="C189" s="75">
        <f>IF(F189&lt;&gt;0,-INDEX([8]Delta!$F$1:$EE$65554,$L$13,$I189),0)</f>
        <v>-12395.359844684601</v>
      </c>
      <c r="D189" s="71">
        <f>IF(F189&lt;&gt;0,VLOOKUP($J189,'Table 1'!$B$13:$C$33,2,FALSE)/12*1000*Study_MW,0)</f>
        <v>106396.02405106228</v>
      </c>
      <c r="E189" s="71">
        <f t="shared" si="41"/>
        <v>94000.664206377682</v>
      </c>
      <c r="F189" s="75">
        <f>INDEX([8]Delta!$F$1:$EE$65554,$L$14,$I189)</f>
        <v>2428.71</v>
      </c>
      <c r="G189" s="76">
        <f t="shared" si="42"/>
        <v>38.703947447977605</v>
      </c>
      <c r="I189" s="77">
        <f t="shared" si="39"/>
        <v>61</v>
      </c>
      <c r="J189" s="73">
        <f t="shared" si="43"/>
        <v>2032</v>
      </c>
      <c r="K189" s="78">
        <f t="shared" si="44"/>
        <v>48458</v>
      </c>
    </row>
    <row r="190" spans="2:11" outlineLevel="1">
      <c r="B190" s="78">
        <f t="shared" si="40"/>
        <v>48488</v>
      </c>
      <c r="C190" s="75">
        <f>IF(F190&lt;&gt;0,-INDEX([8]Delta!$F$1:$EE$65554,$L$13,$I190),0)</f>
        <v>-7132.0348078757524</v>
      </c>
      <c r="D190" s="71">
        <f>IF(F190&lt;&gt;0,VLOOKUP($J190,'Table 1'!$B$13:$C$33,2,FALSE)/12*1000*Study_MW,0)</f>
        <v>106396.02405106228</v>
      </c>
      <c r="E190" s="71">
        <f t="shared" si="41"/>
        <v>99263.98924318653</v>
      </c>
      <c r="F190" s="75">
        <f>INDEX([8]Delta!$F$1:$EE$65554,$L$14,$I190)</f>
        <v>1969.0889999999999</v>
      </c>
      <c r="G190" s="76">
        <f t="shared" si="42"/>
        <v>50.41112374462837</v>
      </c>
      <c r="I190" s="77">
        <f t="shared" si="39"/>
        <v>62</v>
      </c>
      <c r="J190" s="73">
        <f t="shared" si="43"/>
        <v>2032</v>
      </c>
      <c r="K190" s="78">
        <f t="shared" si="44"/>
        <v>48488</v>
      </c>
    </row>
    <row r="191" spans="2:11" outlineLevel="1">
      <c r="B191" s="78">
        <f t="shared" si="40"/>
        <v>48519</v>
      </c>
      <c r="C191" s="75">
        <f>IF(F191&lt;&gt;0,-INDEX([8]Delta!$F$1:$EE$65554,$L$13,$I191),0)</f>
        <v>-11016.704983010888</v>
      </c>
      <c r="D191" s="71">
        <f>IF(F191&lt;&gt;0,VLOOKUP($J191,'Table 1'!$B$13:$C$33,2,FALSE)/12*1000*Study_MW,0)</f>
        <v>106396.02405106228</v>
      </c>
      <c r="E191" s="71">
        <f t="shared" si="41"/>
        <v>95379.319068051394</v>
      </c>
      <c r="F191" s="75">
        <f>INDEX([8]Delta!$F$1:$EE$65554,$L$14,$I191)</f>
        <v>1326.27</v>
      </c>
      <c r="G191" s="76">
        <f t="shared" si="42"/>
        <v>71.915461458112901</v>
      </c>
      <c r="I191" s="77">
        <f t="shared" si="39"/>
        <v>63</v>
      </c>
      <c r="J191" s="73">
        <f t="shared" si="43"/>
        <v>2032</v>
      </c>
      <c r="K191" s="78">
        <f t="shared" si="44"/>
        <v>48519</v>
      </c>
    </row>
    <row r="192" spans="2:11" outlineLevel="1">
      <c r="B192" s="82">
        <f t="shared" si="40"/>
        <v>48549</v>
      </c>
      <c r="C192" s="79">
        <f>IF(F192&lt;&gt;0,-INDEX([8]Delta!$F$1:$EE$65554,$L$13,$I192),0)</f>
        <v>-3940.9820331335068</v>
      </c>
      <c r="D192" s="80">
        <f>IF(F192&lt;&gt;0,VLOOKUP($J192,'Table 1'!$B$13:$C$33,2,FALSE)/12*1000*Study_MW,0)</f>
        <v>106396.02405106228</v>
      </c>
      <c r="E192" s="80">
        <f t="shared" si="41"/>
        <v>102455.04201792878</v>
      </c>
      <c r="F192" s="79">
        <f>INDEX([8]Delta!$F$1:$EE$65554,$L$14,$I192)</f>
        <v>1023.155</v>
      </c>
      <c r="G192" s="81">
        <f t="shared" si="42"/>
        <v>100.1363840453585</v>
      </c>
      <c r="I192" s="64">
        <f t="shared" si="39"/>
        <v>64</v>
      </c>
      <c r="J192" s="73">
        <f t="shared" si="43"/>
        <v>2032</v>
      </c>
      <c r="K192" s="82">
        <f t="shared" si="44"/>
        <v>48549</v>
      </c>
    </row>
    <row r="193" spans="2:11">
      <c r="B193" s="74">
        <f t="shared" si="40"/>
        <v>48580</v>
      </c>
      <c r="C193" s="69">
        <f>IF(F193&lt;&gt;0,-INDEX([8]Delta!$F$1:$EE$65554,$L$13,$I193),0)</f>
        <v>-7167.6295025348663</v>
      </c>
      <c r="D193" s="70">
        <f>IF(F193&lt;&gt;0,VLOOKUP($J193,'Table 1'!$B$13:$C$33,2,FALSE)/12*1000*Study_MW,0)</f>
        <v>108613.87626499352</v>
      </c>
      <c r="E193" s="70">
        <f t="shared" si="41"/>
        <v>101446.24676245866</v>
      </c>
      <c r="F193" s="69">
        <f>INDEX([8]Delta!$F$1:$EE$65554,$L$14,$I193)</f>
        <v>1221.4000000000001</v>
      </c>
      <c r="G193" s="72">
        <f>IFERROR(E193/$F193,0)</f>
        <v>83.057349568084703</v>
      </c>
      <c r="I193" s="60">
        <f>I73</f>
        <v>66</v>
      </c>
      <c r="J193" s="73">
        <f t="shared" si="43"/>
        <v>2033</v>
      </c>
      <c r="K193" s="74">
        <f t="shared" si="44"/>
        <v>48580</v>
      </c>
    </row>
    <row r="194" spans="2:11">
      <c r="B194" s="78">
        <f t="shared" si="40"/>
        <v>48611</v>
      </c>
      <c r="C194" s="75">
        <f>IF(F194&lt;&gt;0,-INDEX([8]Delta!$F$1:$EE$65554,$L$13,$I194),0)</f>
        <v>-270.12075957655907</v>
      </c>
      <c r="D194" s="71">
        <f>IF(F194&lt;&gt;0,VLOOKUP($J194,'Table 1'!$B$13:$C$33,2,FALSE)/12*1000*Study_MW,0)</f>
        <v>108613.87626499352</v>
      </c>
      <c r="E194" s="71">
        <f t="shared" si="41"/>
        <v>108343.75550541696</v>
      </c>
      <c r="F194" s="75">
        <f>INDEX([8]Delta!$F$1:$EE$65554,$L$14,$I194)</f>
        <v>1366.96</v>
      </c>
      <c r="G194" s="76">
        <f t="shared" ref="G194:G252" si="45">IFERROR(E194/$F194,0)</f>
        <v>79.258906994657465</v>
      </c>
      <c r="I194" s="77">
        <f t="shared" si="39"/>
        <v>67</v>
      </c>
      <c r="J194" s="73">
        <f t="shared" si="43"/>
        <v>2033</v>
      </c>
      <c r="K194" s="78">
        <f t="shared" si="44"/>
        <v>48611</v>
      </c>
    </row>
    <row r="195" spans="2:11">
      <c r="B195" s="78">
        <f t="shared" si="40"/>
        <v>48639</v>
      </c>
      <c r="C195" s="75">
        <f>IF(F195&lt;&gt;0,-INDEX([8]Delta!$F$1:$EE$65554,$L$13,$I195),0)</f>
        <v>13272.628847882152</v>
      </c>
      <c r="D195" s="71">
        <f>IF(F195&lt;&gt;0,VLOOKUP($J195,'Table 1'!$B$13:$C$33,2,FALSE)/12*1000*Study_MW,0)</f>
        <v>108613.87626499352</v>
      </c>
      <c r="E195" s="71">
        <f t="shared" si="41"/>
        <v>121886.50511287567</v>
      </c>
      <c r="F195" s="75">
        <f>INDEX([8]Delta!$F$1:$EE$65554,$L$14,$I195)</f>
        <v>2128.9250000000002</v>
      </c>
      <c r="G195" s="76">
        <f t="shared" si="45"/>
        <v>57.252606415386012</v>
      </c>
      <c r="I195" s="77">
        <f t="shared" si="39"/>
        <v>68</v>
      </c>
      <c r="J195" s="73">
        <f t="shared" si="43"/>
        <v>2033</v>
      </c>
      <c r="K195" s="78">
        <f t="shared" si="44"/>
        <v>48639</v>
      </c>
    </row>
    <row r="196" spans="2:11">
      <c r="B196" s="78">
        <f t="shared" si="40"/>
        <v>48670</v>
      </c>
      <c r="C196" s="75">
        <f>IF(F196&lt;&gt;0,-INDEX([8]Delta!$F$1:$EE$65554,$L$13,$I196),0)</f>
        <v>10967.580185845494</v>
      </c>
      <c r="D196" s="71">
        <f>IF(F196&lt;&gt;0,VLOOKUP($J196,'Table 1'!$B$13:$C$33,2,FALSE)/12*1000*Study_MW,0)</f>
        <v>108613.87626499352</v>
      </c>
      <c r="E196" s="71">
        <f t="shared" si="41"/>
        <v>119581.45645083902</v>
      </c>
      <c r="F196" s="75">
        <f>INDEX([8]Delta!$F$1:$EE$65554,$L$14,$I196)</f>
        <v>2458.89</v>
      </c>
      <c r="G196" s="76">
        <f t="shared" si="45"/>
        <v>48.632291989816146</v>
      </c>
      <c r="I196" s="77">
        <f t="shared" si="39"/>
        <v>69</v>
      </c>
      <c r="J196" s="73">
        <f t="shared" si="43"/>
        <v>2033</v>
      </c>
      <c r="K196" s="78">
        <f t="shared" si="44"/>
        <v>48670</v>
      </c>
    </row>
    <row r="197" spans="2:11">
      <c r="B197" s="78">
        <f t="shared" si="40"/>
        <v>48700</v>
      </c>
      <c r="C197" s="75">
        <f>IF(F197&lt;&gt;0,-INDEX([8]Delta!$F$1:$EE$65554,$L$13,$I197),0)</f>
        <v>14656.301718741655</v>
      </c>
      <c r="D197" s="71">
        <f>IF(F197&lt;&gt;0,VLOOKUP($J197,'Table 1'!$B$13:$C$33,2,FALSE)/12*1000*Study_MW,0)</f>
        <v>108613.87626499352</v>
      </c>
      <c r="E197" s="71">
        <f t="shared" si="41"/>
        <v>123270.17798373518</v>
      </c>
      <c r="F197" s="75">
        <f>INDEX([8]Delta!$F$1:$EE$65554,$L$14,$I197)</f>
        <v>2846.3890000000001</v>
      </c>
      <c r="G197" s="76">
        <f t="shared" si="45"/>
        <v>43.307565474618954</v>
      </c>
      <c r="I197" s="77">
        <f t="shared" si="39"/>
        <v>70</v>
      </c>
      <c r="J197" s="73">
        <f t="shared" si="43"/>
        <v>2033</v>
      </c>
      <c r="K197" s="78">
        <f t="shared" si="44"/>
        <v>48700</v>
      </c>
    </row>
    <row r="198" spans="2:11">
      <c r="B198" s="78">
        <f t="shared" si="40"/>
        <v>48731</v>
      </c>
      <c r="C198" s="75">
        <f>IF(F198&lt;&gt;0,-INDEX([8]Delta!$F$1:$EE$65554,$L$13,$I198),0)</f>
        <v>5588.81648658216</v>
      </c>
      <c r="D198" s="71">
        <f>IF(F198&lt;&gt;0,VLOOKUP($J198,'Table 1'!$B$13:$C$33,2,FALSE)/12*1000*Study_MW,0)</f>
        <v>108613.87626499352</v>
      </c>
      <c r="E198" s="71">
        <f t="shared" si="41"/>
        <v>114202.69275157568</v>
      </c>
      <c r="F198" s="75">
        <f>INDEX([8]Delta!$F$1:$EE$65554,$L$14,$I198)</f>
        <v>3023.91</v>
      </c>
      <c r="G198" s="76">
        <f t="shared" si="45"/>
        <v>37.766564729630076</v>
      </c>
      <c r="I198" s="77">
        <f t="shared" ref="I198:I204" si="46">I78</f>
        <v>71</v>
      </c>
      <c r="J198" s="73">
        <f t="shared" si="43"/>
        <v>2033</v>
      </c>
      <c r="K198" s="78">
        <f t="shared" si="44"/>
        <v>48731</v>
      </c>
    </row>
    <row r="199" spans="2:11">
      <c r="B199" s="78">
        <f t="shared" si="40"/>
        <v>48761</v>
      </c>
      <c r="C199" s="75">
        <f>IF(F199&lt;&gt;0,-INDEX([8]Delta!$F$1:$EE$65554,$L$13,$I199),0)</f>
        <v>-11059.385687798262</v>
      </c>
      <c r="D199" s="71">
        <f>IF(F199&lt;&gt;0,VLOOKUP($J199,'Table 1'!$B$13:$C$33,2,FALSE)/12*1000*Study_MW,0)</f>
        <v>108613.87626499352</v>
      </c>
      <c r="E199" s="71">
        <f t="shared" si="41"/>
        <v>97554.490577195262</v>
      </c>
      <c r="F199" s="75">
        <f>INDEX([8]Delta!$F$1:$EE$65554,$L$14,$I199)</f>
        <v>2737.0520000000001</v>
      </c>
      <c r="G199" s="76">
        <f t="shared" si="45"/>
        <v>35.64217653782071</v>
      </c>
      <c r="I199" s="77">
        <f t="shared" si="46"/>
        <v>72</v>
      </c>
      <c r="J199" s="73">
        <f t="shared" si="43"/>
        <v>2033</v>
      </c>
      <c r="K199" s="78">
        <f t="shared" si="44"/>
        <v>48761</v>
      </c>
    </row>
    <row r="200" spans="2:11">
      <c r="B200" s="78">
        <f t="shared" si="40"/>
        <v>48792</v>
      </c>
      <c r="C200" s="75">
        <f>IF(F200&lt;&gt;0,-INDEX([8]Delta!$F$1:$EE$65554,$L$13,$I200),0)</f>
        <v>5950.255259513855</v>
      </c>
      <c r="D200" s="71">
        <f>IF(F200&lt;&gt;0,VLOOKUP($J200,'Table 1'!$B$13:$C$33,2,FALSE)/12*1000*Study_MW,0)</f>
        <v>108613.87626499352</v>
      </c>
      <c r="E200" s="71">
        <f t="shared" si="41"/>
        <v>114564.13152450738</v>
      </c>
      <c r="F200" s="75">
        <f>INDEX([8]Delta!$F$1:$EE$65554,$L$14,$I200)</f>
        <v>2741.5160000000001</v>
      </c>
      <c r="G200" s="76">
        <f t="shared" si="45"/>
        <v>41.78860583870653</v>
      </c>
      <c r="I200" s="77">
        <f t="shared" si="46"/>
        <v>73</v>
      </c>
      <c r="J200" s="73">
        <f t="shared" si="43"/>
        <v>2033</v>
      </c>
      <c r="K200" s="78">
        <f t="shared" si="44"/>
        <v>48792</v>
      </c>
    </row>
    <row r="201" spans="2:11">
      <c r="B201" s="78">
        <f t="shared" si="40"/>
        <v>48823</v>
      </c>
      <c r="C201" s="75">
        <f>IF(F201&lt;&gt;0,-INDEX([8]Delta!$F$1:$EE$65554,$L$13,$I201),0)</f>
        <v>-28891.34924992919</v>
      </c>
      <c r="D201" s="71">
        <f>IF(F201&lt;&gt;0,VLOOKUP($J201,'Table 1'!$B$13:$C$33,2,FALSE)/12*1000*Study_MW,0)</f>
        <v>108613.87626499352</v>
      </c>
      <c r="E201" s="71">
        <f t="shared" si="41"/>
        <v>79722.527015064334</v>
      </c>
      <c r="F201" s="75">
        <f>INDEX([8]Delta!$F$1:$EE$65554,$L$14,$I201)</f>
        <v>2416.59</v>
      </c>
      <c r="G201" s="76">
        <f t="shared" si="45"/>
        <v>32.989678437411527</v>
      </c>
      <c r="I201" s="77">
        <f t="shared" si="46"/>
        <v>74</v>
      </c>
      <c r="J201" s="73">
        <f t="shared" si="43"/>
        <v>2033</v>
      </c>
      <c r="K201" s="78">
        <f t="shared" si="44"/>
        <v>48823</v>
      </c>
    </row>
    <row r="202" spans="2:11">
      <c r="B202" s="78">
        <f t="shared" si="40"/>
        <v>48853</v>
      </c>
      <c r="C202" s="75">
        <f>IF(F202&lt;&gt;0,-INDEX([8]Delta!$F$1:$EE$65554,$L$13,$I202),0)</f>
        <v>-18030.756991654634</v>
      </c>
      <c r="D202" s="71">
        <f>IF(F202&lt;&gt;0,VLOOKUP($J202,'Table 1'!$B$13:$C$33,2,FALSE)/12*1000*Study_MW,0)</f>
        <v>108613.87626499352</v>
      </c>
      <c r="E202" s="71">
        <f t="shared" si="41"/>
        <v>90583.119273338889</v>
      </c>
      <c r="F202" s="75">
        <f>INDEX([8]Delta!$F$1:$EE$65554,$L$14,$I202)</f>
        <v>1959.1379999999999</v>
      </c>
      <c r="G202" s="76">
        <f t="shared" si="45"/>
        <v>46.236211677451458</v>
      </c>
      <c r="I202" s="77">
        <f t="shared" si="46"/>
        <v>75</v>
      </c>
      <c r="J202" s="73">
        <f t="shared" si="43"/>
        <v>2033</v>
      </c>
      <c r="K202" s="78">
        <f t="shared" si="44"/>
        <v>48853</v>
      </c>
    </row>
    <row r="203" spans="2:11">
      <c r="B203" s="78">
        <f t="shared" si="40"/>
        <v>48884</v>
      </c>
      <c r="C203" s="75">
        <f>IF(F203&lt;&gt;0,-INDEX([8]Delta!$F$1:$EE$65554,$L$13,$I203),0)</f>
        <v>-19599.132583454251</v>
      </c>
      <c r="D203" s="71">
        <f>IF(F203&lt;&gt;0,VLOOKUP($J203,'Table 1'!$B$13:$C$33,2,FALSE)/12*1000*Study_MW,0)</f>
        <v>108613.87626499352</v>
      </c>
      <c r="E203" s="71">
        <f t="shared" si="41"/>
        <v>89014.743681539272</v>
      </c>
      <c r="F203" s="75">
        <f>INDEX([8]Delta!$F$1:$EE$65554,$L$14,$I203)</f>
        <v>1319.61</v>
      </c>
      <c r="G203" s="76">
        <f t="shared" si="45"/>
        <v>67.455341867323895</v>
      </c>
      <c r="I203" s="77">
        <f t="shared" si="46"/>
        <v>76</v>
      </c>
      <c r="J203" s="73">
        <f t="shared" si="43"/>
        <v>2033</v>
      </c>
      <c r="K203" s="78">
        <f t="shared" si="44"/>
        <v>48884</v>
      </c>
    </row>
    <row r="204" spans="2:11">
      <c r="B204" s="82">
        <f t="shared" si="40"/>
        <v>48914</v>
      </c>
      <c r="C204" s="79">
        <f>IF(F204&lt;&gt;0,-INDEX([8]Delta!$F$1:$EE$65554,$L$13,$I204),0)</f>
        <v>-8439.2392418086529</v>
      </c>
      <c r="D204" s="80">
        <f>IF(F204&lt;&gt;0,VLOOKUP($J204,'Table 1'!$B$13:$C$33,2,FALSE)/12*1000*Study_MW,0)</f>
        <v>108613.87626499352</v>
      </c>
      <c r="E204" s="80">
        <f t="shared" si="41"/>
        <v>100174.63702318487</v>
      </c>
      <c r="F204" s="79">
        <f>INDEX([8]Delta!$F$1:$EE$65554,$L$14,$I204)</f>
        <v>1018.009</v>
      </c>
      <c r="G204" s="81">
        <f t="shared" si="45"/>
        <v>98.402506287454102</v>
      </c>
      <c r="I204" s="64">
        <f t="shared" si="46"/>
        <v>77</v>
      </c>
      <c r="J204" s="73">
        <f t="shared" si="43"/>
        <v>2033</v>
      </c>
      <c r="K204" s="82">
        <f t="shared" si="44"/>
        <v>48914</v>
      </c>
    </row>
    <row r="205" spans="2:11" outlineLevel="1">
      <c r="B205" s="74">
        <f t="shared" si="40"/>
        <v>48945</v>
      </c>
      <c r="C205" s="69">
        <f>IF(F205&lt;&gt;0,-INDEX([8]Delta!$F$1:$EE$65554,$L$13,$I205),0)</f>
        <v>-7447.4450292289257</v>
      </c>
      <c r="D205" s="70">
        <f>IF(ISNUMBER($F205)*SUM(F205:F216)&lt;&gt;0,VLOOKUP($J205,'Table 1'!$B$13:$C$33,2,FALSE)/12*1000*Study_MW,0)</f>
        <v>110857.82085791217</v>
      </c>
      <c r="E205" s="70">
        <f t="shared" si="41"/>
        <v>103410.37582868325</v>
      </c>
      <c r="F205" s="69">
        <f>INDEX([8]Delta!$F$1:$EE$65554,$L$14,$I205)</f>
        <v>1215.2619999999999</v>
      </c>
      <c r="G205" s="72">
        <f t="shared" si="45"/>
        <v>85.093071147360206</v>
      </c>
      <c r="I205" s="60">
        <f>I85</f>
        <v>79</v>
      </c>
      <c r="J205" s="73">
        <f t="shared" si="43"/>
        <v>2034</v>
      </c>
      <c r="K205" s="74">
        <f t="shared" si="44"/>
        <v>48945</v>
      </c>
    </row>
    <row r="206" spans="2:11" outlineLevel="1">
      <c r="B206" s="78">
        <f t="shared" ref="B206:B264" si="47">EDATE(B205,1)</f>
        <v>48976</v>
      </c>
      <c r="C206" s="75">
        <f>IF(F206&lt;&gt;0,-INDEX([8]Delta!$F$1:$EE$65554,$L$13,$I206),0)</f>
        <v>-1139.271984577179</v>
      </c>
      <c r="D206" s="71">
        <f>IF(ISNUMBER($F206)*SUM(F206:F217)&lt;&gt;0,VLOOKUP($J206,'Table 1'!$B$13:$C$33,2,FALSE)/12*1000*Study_MW,0)</f>
        <v>110857.82085791217</v>
      </c>
      <c r="E206" s="71">
        <f t="shared" ref="E206:E252" si="48">C206+D206</f>
        <v>109718.54887333499</v>
      </c>
      <c r="F206" s="75">
        <f>INDEX([8]Delta!$F$1:$EE$65554,$L$14,$I206)</f>
        <v>1360.1279999999999</v>
      </c>
      <c r="G206" s="76">
        <f t="shared" si="45"/>
        <v>80.667811318739851</v>
      </c>
      <c r="I206" s="77">
        <f t="shared" ref="I206:I240" si="49">I86</f>
        <v>80</v>
      </c>
      <c r="J206" s="73">
        <f t="shared" ref="J206:J252" si="50">YEAR(B206)</f>
        <v>2034</v>
      </c>
      <c r="K206" s="78">
        <f t="shared" si="44"/>
        <v>48976</v>
      </c>
    </row>
    <row r="207" spans="2:11" outlineLevel="1">
      <c r="B207" s="78">
        <f t="shared" si="47"/>
        <v>49004</v>
      </c>
      <c r="C207" s="75">
        <f>IF(F207&lt;&gt;0,-INDEX([8]Delta!$F$1:$EE$65554,$L$13,$I207),0)</f>
        <v>13905.45942029357</v>
      </c>
      <c r="D207" s="71">
        <f>IF(ISNUMBER($F207)*SUM(F207:F218)&lt;&gt;0,VLOOKUP($J207,'Table 1'!$B$13:$C$33,2,FALSE)/12*1000*Study_MW,0)</f>
        <v>110857.82085791217</v>
      </c>
      <c r="E207" s="71">
        <f t="shared" si="48"/>
        <v>124763.28027820574</v>
      </c>
      <c r="F207" s="75">
        <f>INDEX([8]Delta!$F$1:$EE$65554,$L$14,$I207)</f>
        <v>2118.23</v>
      </c>
      <c r="G207" s="76">
        <f t="shared" si="45"/>
        <v>58.899779664250687</v>
      </c>
      <c r="I207" s="77">
        <f t="shared" si="49"/>
        <v>81</v>
      </c>
      <c r="J207" s="73">
        <f t="shared" si="50"/>
        <v>2034</v>
      </c>
      <c r="K207" s="78">
        <f t="shared" si="44"/>
        <v>49004</v>
      </c>
    </row>
    <row r="208" spans="2:11" outlineLevel="1">
      <c r="B208" s="78">
        <f t="shared" si="47"/>
        <v>49035</v>
      </c>
      <c r="C208" s="75">
        <f>IF(F208&lt;&gt;0,-INDEX([8]Delta!$F$1:$EE$65554,$L$13,$I208),0)</f>
        <v>10077.056326121092</v>
      </c>
      <c r="D208" s="71">
        <f>IF(ISNUMBER($F208)*SUM(F208:F219)&lt;&gt;0,VLOOKUP($J208,'Table 1'!$B$13:$C$33,2,FALSE)/12*1000*Study_MW,0)</f>
        <v>110857.82085791217</v>
      </c>
      <c r="E208" s="71">
        <f t="shared" si="48"/>
        <v>120934.87718403326</v>
      </c>
      <c r="F208" s="75">
        <f>INDEX([8]Delta!$F$1:$EE$65554,$L$14,$I208)</f>
        <v>2446.59</v>
      </c>
      <c r="G208" s="76">
        <f t="shared" si="45"/>
        <v>49.429972812785657</v>
      </c>
      <c r="I208" s="77">
        <f t="shared" si="49"/>
        <v>82</v>
      </c>
      <c r="J208" s="73">
        <f t="shared" si="50"/>
        <v>2034</v>
      </c>
      <c r="K208" s="78">
        <f t="shared" si="44"/>
        <v>49035</v>
      </c>
    </row>
    <row r="209" spans="2:13" outlineLevel="1">
      <c r="B209" s="78">
        <f t="shared" si="47"/>
        <v>49065</v>
      </c>
      <c r="C209" s="75">
        <f>IF(F209&lt;&gt;0,-INDEX([8]Delta!$F$1:$EE$65554,$L$13,$I209),0)</f>
        <v>16823.153690412641</v>
      </c>
      <c r="D209" s="71">
        <f>IF(ISNUMBER($F209)*SUM(F209:F220)&lt;&gt;0,VLOOKUP($J209,'Table 1'!$B$13:$C$33,2,FALSE)/12*1000*Study_MW,0)</f>
        <v>110857.82085791217</v>
      </c>
      <c r="E209" s="71">
        <f t="shared" si="48"/>
        <v>127680.97454832481</v>
      </c>
      <c r="F209" s="75">
        <f>INDEX([8]Delta!$F$1:$EE$65554,$L$14,$I209)</f>
        <v>2832.098</v>
      </c>
      <c r="G209" s="76">
        <f t="shared" si="45"/>
        <v>45.08352978898499</v>
      </c>
      <c r="I209" s="77">
        <f t="shared" si="49"/>
        <v>83</v>
      </c>
      <c r="J209" s="73">
        <f t="shared" si="50"/>
        <v>2034</v>
      </c>
      <c r="K209" s="78">
        <f t="shared" si="44"/>
        <v>49065</v>
      </c>
    </row>
    <row r="210" spans="2:13" outlineLevel="1">
      <c r="B210" s="78">
        <f t="shared" si="47"/>
        <v>49096</v>
      </c>
      <c r="C210" s="75">
        <f>IF(F210&lt;&gt;0,-INDEX([8]Delta!$F$1:$EE$65554,$L$13,$I210),0)</f>
        <v>5548.3042143285275</v>
      </c>
      <c r="D210" s="71">
        <f>IF(ISNUMBER($F210)*SUM(F210:F221)&lt;&gt;0,VLOOKUP($J210,'Table 1'!$B$13:$C$33,2,FALSE)/12*1000*Study_MW,0)</f>
        <v>110857.82085791217</v>
      </c>
      <c r="E210" s="71">
        <f t="shared" si="48"/>
        <v>116406.1250722407</v>
      </c>
      <c r="F210" s="75">
        <f>INDEX([8]Delta!$F$1:$EE$65554,$L$14,$I210)</f>
        <v>3008.82</v>
      </c>
      <c r="G210" s="76">
        <f t="shared" si="45"/>
        <v>38.688298094349513</v>
      </c>
      <c r="I210" s="77">
        <f t="shared" si="49"/>
        <v>84</v>
      </c>
      <c r="J210" s="73">
        <f t="shared" si="50"/>
        <v>2034</v>
      </c>
      <c r="K210" s="78">
        <f t="shared" si="44"/>
        <v>49096</v>
      </c>
    </row>
    <row r="211" spans="2:13" outlineLevel="1">
      <c r="B211" s="78">
        <f t="shared" si="47"/>
        <v>49126</v>
      </c>
      <c r="C211" s="75">
        <f>IF(F211&lt;&gt;0,-INDEX([8]Delta!$F$1:$EE$65554,$L$13,$I211),0)</f>
        <v>-9821.9616140127182</v>
      </c>
      <c r="D211" s="71">
        <f>IF(ISNUMBER($F211)*SUM(F211:F222)&lt;&gt;0,VLOOKUP($J211,'Table 1'!$B$13:$C$33,2,FALSE)/12*1000*Study_MW,0)</f>
        <v>110857.82085791217</v>
      </c>
      <c r="E211" s="71">
        <f t="shared" si="48"/>
        <v>101035.85924389945</v>
      </c>
      <c r="F211" s="75">
        <f>INDEX([8]Delta!$F$1:$EE$65554,$L$14,$I211)</f>
        <v>2723.35</v>
      </c>
      <c r="G211" s="76">
        <f t="shared" si="45"/>
        <v>37.099843664567338</v>
      </c>
      <c r="I211" s="77">
        <f t="shared" si="49"/>
        <v>85</v>
      </c>
      <c r="J211" s="73">
        <f t="shared" si="50"/>
        <v>2034</v>
      </c>
      <c r="K211" s="78">
        <f t="shared" si="44"/>
        <v>49126</v>
      </c>
    </row>
    <row r="212" spans="2:13" outlineLevel="1">
      <c r="B212" s="78">
        <f t="shared" si="47"/>
        <v>49157</v>
      </c>
      <c r="C212" s="75">
        <f>IF(F212&lt;&gt;0,-INDEX([8]Delta!$F$1:$EE$65554,$L$13,$I212),0)</f>
        <v>8787.3270589411259</v>
      </c>
      <c r="D212" s="71">
        <f>IF(ISNUMBER($F212)*SUM(F212:F223)&lt;&gt;0,VLOOKUP($J212,'Table 1'!$B$13:$C$33,2,FALSE)/12*1000*Study_MW,0)</f>
        <v>110857.82085791217</v>
      </c>
      <c r="E212" s="71">
        <f t="shared" si="48"/>
        <v>119645.1479168533</v>
      </c>
      <c r="F212" s="75">
        <f>INDEX([8]Delta!$F$1:$EE$65554,$L$14,$I212)</f>
        <v>2727.7829999999999</v>
      </c>
      <c r="G212" s="76">
        <f t="shared" si="45"/>
        <v>43.861681048988615</v>
      </c>
      <c r="I212" s="77">
        <f t="shared" si="49"/>
        <v>86</v>
      </c>
      <c r="J212" s="73">
        <f t="shared" si="50"/>
        <v>2034</v>
      </c>
      <c r="K212" s="78">
        <f t="shared" si="44"/>
        <v>49157</v>
      </c>
    </row>
    <row r="213" spans="2:13" outlineLevel="1">
      <c r="B213" s="78">
        <f t="shared" si="47"/>
        <v>49188</v>
      </c>
      <c r="C213" s="75">
        <f>IF(F213&lt;&gt;0,-INDEX([8]Delta!$F$1:$EE$65554,$L$13,$I213),0)</f>
        <v>-25230.229388356209</v>
      </c>
      <c r="D213" s="71">
        <f>IF(ISNUMBER($F213)*SUM(F213:F224)&lt;&gt;0,VLOOKUP($J213,'Table 1'!$B$13:$C$33,2,FALSE)/12*1000*Study_MW,0)</f>
        <v>110857.82085791217</v>
      </c>
      <c r="E213" s="71">
        <f t="shared" si="48"/>
        <v>85627.591469555962</v>
      </c>
      <c r="F213" s="75">
        <f>INDEX([8]Delta!$F$1:$EE$65554,$L$14,$I213)</f>
        <v>2404.56</v>
      </c>
      <c r="G213" s="76">
        <f t="shared" si="45"/>
        <v>35.610503156317982</v>
      </c>
      <c r="I213" s="77">
        <f t="shared" si="49"/>
        <v>87</v>
      </c>
      <c r="J213" s="73">
        <f t="shared" si="50"/>
        <v>2034</v>
      </c>
      <c r="K213" s="78">
        <f t="shared" si="44"/>
        <v>49188</v>
      </c>
    </row>
    <row r="214" spans="2:13" outlineLevel="1">
      <c r="B214" s="78">
        <f t="shared" si="47"/>
        <v>49218</v>
      </c>
      <c r="C214" s="75">
        <f>IF(F214&lt;&gt;0,-INDEX([8]Delta!$F$1:$EE$65554,$L$13,$I214),0)</f>
        <v>-12527.7506339252</v>
      </c>
      <c r="D214" s="71">
        <f>IF(ISNUMBER($F214)*SUM(F214:F225)&lt;&gt;0,VLOOKUP($J214,'Table 1'!$B$13:$C$33,2,FALSE)/12*1000*Study_MW,0)</f>
        <v>110857.82085791217</v>
      </c>
      <c r="E214" s="71">
        <f t="shared" si="48"/>
        <v>98330.070223986972</v>
      </c>
      <c r="F214" s="75">
        <f>INDEX([8]Delta!$F$1:$EE$65554,$L$14,$I214)</f>
        <v>1949.404</v>
      </c>
      <c r="G214" s="76">
        <f t="shared" si="45"/>
        <v>50.441093905617805</v>
      </c>
      <c r="I214" s="77">
        <f t="shared" si="49"/>
        <v>88</v>
      </c>
      <c r="J214" s="73">
        <f t="shared" si="50"/>
        <v>2034</v>
      </c>
      <c r="K214" s="78">
        <f t="shared" si="44"/>
        <v>49218</v>
      </c>
    </row>
    <row r="215" spans="2:13" outlineLevel="1">
      <c r="B215" s="78">
        <f t="shared" si="47"/>
        <v>49249</v>
      </c>
      <c r="C215" s="75">
        <f>IF(F215&lt;&gt;0,-INDEX([8]Delta!$F$1:$EE$65554,$L$13,$I215),0)</f>
        <v>-18595.854842379689</v>
      </c>
      <c r="D215" s="71">
        <f>IF(ISNUMBER($F215)*SUM(F215:F226)&lt;&gt;0,VLOOKUP($J215,'Table 1'!$B$13:$C$33,2,FALSE)/12*1000*Study_MW,0)</f>
        <v>110857.82085791217</v>
      </c>
      <c r="E215" s="71">
        <f t="shared" si="48"/>
        <v>92261.966015532482</v>
      </c>
      <c r="F215" s="75">
        <f>INDEX([8]Delta!$F$1:$EE$65554,$L$14,$I215)</f>
        <v>1313.01</v>
      </c>
      <c r="G215" s="76">
        <f t="shared" si="45"/>
        <v>70.267527296465744</v>
      </c>
      <c r="I215" s="77">
        <f t="shared" si="49"/>
        <v>89</v>
      </c>
      <c r="J215" s="73">
        <f t="shared" si="50"/>
        <v>2034</v>
      </c>
      <c r="K215" s="78">
        <f t="shared" si="44"/>
        <v>49249</v>
      </c>
    </row>
    <row r="216" spans="2:13" outlineLevel="1">
      <c r="B216" s="82">
        <f t="shared" si="47"/>
        <v>49279</v>
      </c>
      <c r="C216" s="79">
        <f>IF(F216&lt;&gt;0,-INDEX([8]Delta!$F$1:$EE$65554,$L$13,$I216),0)</f>
        <v>-8030.6587627530098</v>
      </c>
      <c r="D216" s="80">
        <f>IF(ISNUMBER($F216)*SUM(F216:F227)&lt;&gt;0,VLOOKUP($J216,'Table 1'!$B$13:$C$33,2,FALSE)/12*1000*Study_MW,0)</f>
        <v>110857.82085791217</v>
      </c>
      <c r="E216" s="80">
        <f t="shared" si="48"/>
        <v>102827.16209515916</v>
      </c>
      <c r="F216" s="79">
        <f>INDEX([8]Delta!$F$1:$EE$65554,$L$14,$I216)</f>
        <v>1012.925</v>
      </c>
      <c r="G216" s="81">
        <f t="shared" si="45"/>
        <v>101.5150796901638</v>
      </c>
      <c r="I216" s="64">
        <f t="shared" si="49"/>
        <v>90</v>
      </c>
      <c r="J216" s="73">
        <f t="shared" si="50"/>
        <v>2034</v>
      </c>
      <c r="K216" s="82">
        <f t="shared" si="44"/>
        <v>49279</v>
      </c>
    </row>
    <row r="217" spans="2:13" outlineLevel="1">
      <c r="B217" s="74">
        <f t="shared" si="47"/>
        <v>49310</v>
      </c>
      <c r="C217" s="69">
        <f>IF(F217&lt;&gt;0,-INDEX([8]Delta!$F$1:$EE$65554,$L$13,$I217),0)</f>
        <v>-6738.7280618846416</v>
      </c>
      <c r="D217" s="70">
        <f>IF(ISNUMBER($F217)*SUM(F217:F228)&lt;&gt;0,VLOOKUP($J217,'Table 1'!$B$13:$C$33,2,FALSE)/12*1000*Study_MW,0)</f>
        <v>113127.85782981827</v>
      </c>
      <c r="E217" s="70">
        <f t="shared" si="48"/>
        <v>106389.12976793363</v>
      </c>
      <c r="F217" s="69">
        <f>INDEX([8]Delta!$F$1:$EE$65554,$L$14,$I217)</f>
        <v>1209.2170000000001</v>
      </c>
      <c r="G217" s="72">
        <f t="shared" ref="G217:G240" si="51">IFERROR(E217/$F217,0)</f>
        <v>87.981834334063791</v>
      </c>
      <c r="I217" s="60">
        <f t="shared" si="49"/>
        <v>92</v>
      </c>
      <c r="J217" s="73">
        <f t="shared" si="50"/>
        <v>2035</v>
      </c>
      <c r="K217" s="74">
        <f t="shared" ref="K217:K240" si="52">IF(ISNUMBER(F217),IF(F217&lt;&gt;0,B217,""),"")</f>
        <v>49310</v>
      </c>
      <c r="M217" s="41">
        <v>2.0547727211939426E-2</v>
      </c>
    </row>
    <row r="218" spans="2:13" outlineLevel="1">
      <c r="B218" s="78">
        <f t="shared" si="47"/>
        <v>49341</v>
      </c>
      <c r="C218" s="75">
        <f>IF(F218&lt;&gt;0,-INDEX([8]Delta!$F$1:$EE$65554,$L$13,$I218),0)</f>
        <v>-2593.6274764984846</v>
      </c>
      <c r="D218" s="71">
        <f>IF(ISNUMBER($F218)*SUM(F218:F229)&lt;&gt;0,VLOOKUP($J218,'Table 1'!$B$13:$C$33,2,FALSE)/12*1000*Study_MW,0)</f>
        <v>113127.85782981827</v>
      </c>
      <c r="E218" s="71">
        <f t="shared" ref="E218:E240" si="53">C218+D218</f>
        <v>110534.23035331978</v>
      </c>
      <c r="F218" s="75">
        <f>INDEX([8]Delta!$F$1:$EE$65554,$L$14,$I218)</f>
        <v>1353.296</v>
      </c>
      <c r="G218" s="76">
        <f t="shared" si="51"/>
        <v>81.67779285043315</v>
      </c>
      <c r="I218" s="77">
        <f t="shared" si="49"/>
        <v>93</v>
      </c>
      <c r="J218" s="73">
        <f t="shared" ref="J218:J240" si="54">YEAR(B218)</f>
        <v>2035</v>
      </c>
      <c r="K218" s="78">
        <f t="shared" si="52"/>
        <v>49341</v>
      </c>
      <c r="M218" s="41">
        <v>2.0547727211939426E-2</v>
      </c>
    </row>
    <row r="219" spans="2:13" outlineLevel="1">
      <c r="B219" s="78">
        <f t="shared" si="47"/>
        <v>49369</v>
      </c>
      <c r="C219" s="75">
        <f>IF(F219&lt;&gt;0,-INDEX([8]Delta!$F$1:$EE$65554,$L$13,$I219),0)</f>
        <v>15259.093525588512</v>
      </c>
      <c r="D219" s="71">
        <f>IF(ISNUMBER($F219)*SUM(F219:F230)&lt;&gt;0,VLOOKUP($J219,'Table 1'!$B$13:$C$33,2,FALSE)/12*1000*Study_MW,0)</f>
        <v>113127.85782981827</v>
      </c>
      <c r="E219" s="71">
        <f t="shared" si="53"/>
        <v>128386.95135540678</v>
      </c>
      <c r="F219" s="75">
        <f>INDEX([8]Delta!$F$1:$EE$65554,$L$14,$I219)</f>
        <v>2107.6590000000001</v>
      </c>
      <c r="G219" s="76">
        <f t="shared" si="51"/>
        <v>60.914479693065516</v>
      </c>
      <c r="I219" s="77">
        <f t="shared" si="49"/>
        <v>94</v>
      </c>
      <c r="J219" s="73">
        <f t="shared" si="54"/>
        <v>2035</v>
      </c>
      <c r="K219" s="78">
        <f t="shared" si="52"/>
        <v>49369</v>
      </c>
      <c r="M219" s="41">
        <v>2.0547727211939426E-2</v>
      </c>
    </row>
    <row r="220" spans="2:13" outlineLevel="1">
      <c r="B220" s="78">
        <f t="shared" si="47"/>
        <v>49400</v>
      </c>
      <c r="C220" s="75">
        <f>IF(F220&lt;&gt;0,-INDEX([8]Delta!$F$1:$EE$65554,$L$13,$I220),0)</f>
        <v>9780.4131453633308</v>
      </c>
      <c r="D220" s="71">
        <f>IF(ISNUMBER($F220)*SUM(F220:F231)&lt;&gt;0,VLOOKUP($J220,'Table 1'!$B$13:$C$33,2,FALSE)/12*1000*Study_MW,0)</f>
        <v>113127.85782981827</v>
      </c>
      <c r="E220" s="71">
        <f t="shared" si="53"/>
        <v>122908.2709751816</v>
      </c>
      <c r="F220" s="75">
        <f>INDEX([8]Delta!$F$1:$EE$65554,$L$14,$I220)</f>
        <v>2434.38</v>
      </c>
      <c r="G220" s="76">
        <f t="shared" si="51"/>
        <v>50.488531361242529</v>
      </c>
      <c r="I220" s="77">
        <f t="shared" si="49"/>
        <v>95</v>
      </c>
      <c r="J220" s="73">
        <f t="shared" si="54"/>
        <v>2035</v>
      </c>
      <c r="K220" s="78">
        <f t="shared" si="52"/>
        <v>49400</v>
      </c>
      <c r="M220" s="41">
        <v>2.0547727211939426E-2</v>
      </c>
    </row>
    <row r="221" spans="2:13" outlineLevel="1">
      <c r="B221" s="78">
        <f t="shared" si="47"/>
        <v>49430</v>
      </c>
      <c r="C221" s="75">
        <f>IF(F221&lt;&gt;0,-INDEX([8]Delta!$F$1:$EE$65554,$L$13,$I221),0)</f>
        <v>18367.180409297347</v>
      </c>
      <c r="D221" s="71">
        <f>IF(ISNUMBER($F221)*SUM(F221:F232)&lt;&gt;0,VLOOKUP($J221,'Table 1'!$B$13:$C$33,2,FALSE)/12*1000*Study_MW,0)</f>
        <v>113127.85782981827</v>
      </c>
      <c r="E221" s="71">
        <f t="shared" si="53"/>
        <v>131495.03823911562</v>
      </c>
      <c r="F221" s="75">
        <f>INDEX([8]Delta!$F$1:$EE$65554,$L$14,$I221)</f>
        <v>2817.9929999999999</v>
      </c>
      <c r="G221" s="76">
        <f t="shared" si="51"/>
        <v>46.662656095709117</v>
      </c>
      <c r="I221" s="77">
        <f t="shared" si="49"/>
        <v>96</v>
      </c>
      <c r="J221" s="73">
        <f t="shared" si="54"/>
        <v>2035</v>
      </c>
      <c r="K221" s="78">
        <f t="shared" si="52"/>
        <v>49430</v>
      </c>
      <c r="M221" s="41">
        <v>2.0547727211939426E-2</v>
      </c>
    </row>
    <row r="222" spans="2:13" outlineLevel="1">
      <c r="B222" s="78">
        <f t="shared" si="47"/>
        <v>49461</v>
      </c>
      <c r="C222" s="75">
        <f>IF(F222&lt;&gt;0,-INDEX([8]Delta!$F$1:$EE$65554,$L$13,$I222),0)</f>
        <v>19604.786537021399</v>
      </c>
      <c r="D222" s="71">
        <f>IF(ISNUMBER($F222)*SUM(F222:F233)&lt;&gt;0,VLOOKUP($J222,'Table 1'!$B$13:$C$33,2,FALSE)/12*1000*Study_MW,0)</f>
        <v>113127.85782981827</v>
      </c>
      <c r="E222" s="71">
        <f t="shared" si="53"/>
        <v>132732.64436683967</v>
      </c>
      <c r="F222" s="75">
        <f>INDEX([8]Delta!$F$1:$EE$65554,$L$14,$I222)</f>
        <v>2993.76</v>
      </c>
      <c r="G222" s="76">
        <f t="shared" si="51"/>
        <v>44.336434572858096</v>
      </c>
      <c r="I222" s="77">
        <f t="shared" si="49"/>
        <v>97</v>
      </c>
      <c r="J222" s="73">
        <f t="shared" si="54"/>
        <v>2035</v>
      </c>
      <c r="K222" s="78">
        <f t="shared" si="52"/>
        <v>49461</v>
      </c>
      <c r="M222" s="41">
        <v>2.0547727211939426E-2</v>
      </c>
    </row>
    <row r="223" spans="2:13" outlineLevel="1">
      <c r="B223" s="78">
        <f t="shared" si="47"/>
        <v>49491</v>
      </c>
      <c r="C223" s="75">
        <f>IF(F223&lt;&gt;0,-INDEX([8]Delta!$F$1:$EE$65554,$L$13,$I223),0)</f>
        <v>3410.3424488306046</v>
      </c>
      <c r="D223" s="71">
        <f>IF(ISNUMBER($F223)*SUM(F223:F234)&lt;&gt;0,VLOOKUP($J223,'Table 1'!$B$13:$C$33,2,FALSE)/12*1000*Study_MW,0)</f>
        <v>113127.85782981827</v>
      </c>
      <c r="E223" s="71">
        <f t="shared" si="53"/>
        <v>116538.20027864887</v>
      </c>
      <c r="F223" s="75">
        <f>INDEX([8]Delta!$F$1:$EE$65554,$L$14,$I223)</f>
        <v>2709.741</v>
      </c>
      <c r="G223" s="76">
        <f t="shared" si="51"/>
        <v>43.007136209198173</v>
      </c>
      <c r="I223" s="77">
        <f t="shared" si="49"/>
        <v>98</v>
      </c>
      <c r="J223" s="73">
        <f t="shared" si="54"/>
        <v>2035</v>
      </c>
      <c r="K223" s="78">
        <f t="shared" si="52"/>
        <v>49491</v>
      </c>
      <c r="M223" s="41">
        <v>2.0547727211939426E-2</v>
      </c>
    </row>
    <row r="224" spans="2:13" outlineLevel="1">
      <c r="B224" s="78">
        <f t="shared" si="47"/>
        <v>49522</v>
      </c>
      <c r="C224" s="75">
        <f>IF(F224&lt;&gt;0,-INDEX([8]Delta!$F$1:$EE$65554,$L$13,$I224),0)</f>
        <v>16607.501669287682</v>
      </c>
      <c r="D224" s="71">
        <f>IF(ISNUMBER($F224)*SUM(F224:F235)&lt;&gt;0,VLOOKUP($J224,'Table 1'!$B$13:$C$33,2,FALSE)/12*1000*Study_MW,0)</f>
        <v>113127.85782981827</v>
      </c>
      <c r="E224" s="71">
        <f t="shared" si="53"/>
        <v>129735.35949910595</v>
      </c>
      <c r="F224" s="75">
        <f>INDEX([8]Delta!$F$1:$EE$65554,$L$14,$I224)</f>
        <v>2714.143</v>
      </c>
      <c r="G224" s="76">
        <f t="shared" si="51"/>
        <v>47.799750970787443</v>
      </c>
      <c r="I224" s="77">
        <f t="shared" si="49"/>
        <v>99</v>
      </c>
      <c r="J224" s="73">
        <f t="shared" si="54"/>
        <v>2035</v>
      </c>
      <c r="K224" s="78">
        <f t="shared" si="52"/>
        <v>49522</v>
      </c>
      <c r="M224" s="41">
        <v>2.0547727211939426E-2</v>
      </c>
    </row>
    <row r="225" spans="2:20" outlineLevel="1">
      <c r="B225" s="78">
        <f t="shared" si="47"/>
        <v>49553</v>
      </c>
      <c r="C225" s="75">
        <f>IF(F225&lt;&gt;0,-INDEX([8]Delta!$F$1:$EE$65554,$L$13,$I225),0)</f>
        <v>-15166.263296812773</v>
      </c>
      <c r="D225" s="71">
        <f>IF(ISNUMBER($F225)*SUM(F225:F236)&lt;&gt;0,VLOOKUP($J225,'Table 1'!$B$13:$C$33,2,FALSE)/12*1000*Study_MW,0)</f>
        <v>113127.85782981827</v>
      </c>
      <c r="E225" s="71">
        <f t="shared" si="53"/>
        <v>97961.594533005496</v>
      </c>
      <c r="F225" s="75">
        <f>INDEX([8]Delta!$F$1:$EE$65554,$L$14,$I225)</f>
        <v>2392.5300000000002</v>
      </c>
      <c r="G225" s="76">
        <f t="shared" si="51"/>
        <v>40.944771657201997</v>
      </c>
      <c r="I225" s="77">
        <f t="shared" si="49"/>
        <v>100</v>
      </c>
      <c r="J225" s="73">
        <f t="shared" si="54"/>
        <v>2035</v>
      </c>
      <c r="K225" s="78">
        <f t="shared" si="52"/>
        <v>49553</v>
      </c>
      <c r="M225" s="41">
        <v>2.0547727211939426E-2</v>
      </c>
    </row>
    <row r="226" spans="2:20" outlineLevel="1">
      <c r="B226" s="78">
        <f t="shared" si="47"/>
        <v>49583</v>
      </c>
      <c r="C226" s="75">
        <f>IF(F226&lt;&gt;0,-INDEX([8]Delta!$F$1:$EE$65554,$L$13,$I226),0)</f>
        <v>-6650.5442584604025</v>
      </c>
      <c r="D226" s="71">
        <f>IF(ISNUMBER($F226)*SUM(F226:F237)&lt;&gt;0,VLOOKUP($J226,'Table 1'!$B$13:$C$33,2,FALSE)/12*1000*Study_MW,0)</f>
        <v>113127.85782981827</v>
      </c>
      <c r="E226" s="71">
        <f t="shared" si="53"/>
        <v>106477.31357135787</v>
      </c>
      <c r="F226" s="75">
        <f>INDEX([8]Delta!$F$1:$EE$65554,$L$14,$I226)</f>
        <v>1939.6079999999999</v>
      </c>
      <c r="G226" s="76">
        <f t="shared" si="51"/>
        <v>54.896305630497437</v>
      </c>
      <c r="I226" s="77">
        <f t="shared" si="49"/>
        <v>101</v>
      </c>
      <c r="J226" s="73">
        <f t="shared" si="54"/>
        <v>2035</v>
      </c>
      <c r="K226" s="78">
        <f t="shared" si="52"/>
        <v>49583</v>
      </c>
      <c r="M226" s="41">
        <v>2.0547727211939426E-2</v>
      </c>
    </row>
    <row r="227" spans="2:20" outlineLevel="1">
      <c r="B227" s="78">
        <f t="shared" si="47"/>
        <v>49614</v>
      </c>
      <c r="C227" s="75">
        <f>IF(F227&lt;&gt;0,-INDEX([8]Delta!$F$1:$EE$65554,$L$13,$I227),0)</f>
        <v>-14181.028573736548</v>
      </c>
      <c r="D227" s="71">
        <f>IF(ISNUMBER($F227)*SUM(F227:F238)&lt;&gt;0,VLOOKUP($J227,'Table 1'!$B$13:$C$33,2,FALSE)/12*1000*Study_MW,0)</f>
        <v>113127.85782981827</v>
      </c>
      <c r="E227" s="71">
        <f t="shared" si="53"/>
        <v>98946.829256081721</v>
      </c>
      <c r="F227" s="75">
        <f>INDEX([8]Delta!$F$1:$EE$65554,$L$14,$I227)</f>
        <v>1306.44</v>
      </c>
      <c r="G227" s="76">
        <f t="shared" si="51"/>
        <v>75.737752408133332</v>
      </c>
      <c r="I227" s="77">
        <f t="shared" si="49"/>
        <v>102</v>
      </c>
      <c r="J227" s="73">
        <f t="shared" si="54"/>
        <v>2035</v>
      </c>
      <c r="K227" s="78">
        <f t="shared" si="52"/>
        <v>49614</v>
      </c>
      <c r="M227" s="41">
        <v>2.0547727211939426E-2</v>
      </c>
      <c r="T227" s="193"/>
    </row>
    <row r="228" spans="2:20" outlineLevel="1">
      <c r="B228" s="82">
        <f t="shared" si="47"/>
        <v>49644</v>
      </c>
      <c r="C228" s="79">
        <f>IF(F228&lt;&gt;0,-INDEX([8]Delta!$F$1:$EE$65554,$L$13,$I228),0)</f>
        <v>-9794.7729137539864</v>
      </c>
      <c r="D228" s="80">
        <f>IF(ISNUMBER($F228)*SUM(F228:F239)&lt;&gt;0,VLOOKUP($J228,'Table 1'!$B$13:$C$33,2,FALSE)/12*1000*Study_MW,0)</f>
        <v>113127.85782981827</v>
      </c>
      <c r="E228" s="80">
        <f t="shared" si="53"/>
        <v>103333.08491606428</v>
      </c>
      <c r="F228" s="79">
        <f>INDEX([8]Delta!$F$1:$EE$65554,$L$14,$I228)</f>
        <v>1007.841</v>
      </c>
      <c r="G228" s="81">
        <f t="shared" si="51"/>
        <v>102.52915382095418</v>
      </c>
      <c r="I228" s="64">
        <f t="shared" si="49"/>
        <v>103</v>
      </c>
      <c r="J228" s="73">
        <f t="shared" si="54"/>
        <v>2035</v>
      </c>
      <c r="K228" s="82">
        <f t="shared" si="52"/>
        <v>49644</v>
      </c>
      <c r="M228" s="41">
        <v>2.0547727211939426E-2</v>
      </c>
      <c r="T228" s="193"/>
    </row>
    <row r="229" spans="2:20" outlineLevel="1">
      <c r="B229" s="74">
        <f t="shared" si="47"/>
        <v>49675</v>
      </c>
      <c r="C229" s="69">
        <f>IF(F229&lt;&gt;0,-INDEX([8]Delta!$F$1:$EE$65554,$L$13,$I229),0)</f>
        <v>-5601.2646275162697</v>
      </c>
      <c r="D229" s="70">
        <f>IF(ISNUMBER($F229)*SUM(F229:F240)&lt;&gt;0,VLOOKUP($J229,'Table 1'!$B$13:$C$33,2,FALSE)/12*1000*Study_MW,0)</f>
        <v>115432.6846403743</v>
      </c>
      <c r="E229" s="70">
        <f t="shared" si="53"/>
        <v>109831.42001285803</v>
      </c>
      <c r="F229" s="69">
        <f>INDEX([8]Delta!$F$1:$EE$65554,$L$14,$I229)</f>
        <v>1203.079</v>
      </c>
      <c r="G229" s="72">
        <f t="shared" si="51"/>
        <v>91.291943432524405</v>
      </c>
      <c r="I229" s="60">
        <f t="shared" si="49"/>
        <v>105</v>
      </c>
      <c r="J229" s="73">
        <f t="shared" si="54"/>
        <v>2036</v>
      </c>
      <c r="K229" s="74">
        <f t="shared" si="52"/>
        <v>49675</v>
      </c>
      <c r="M229" s="41">
        <v>2.0338413275796441E-2</v>
      </c>
      <c r="T229" s="193"/>
    </row>
    <row r="230" spans="2:20" outlineLevel="1">
      <c r="B230" s="78">
        <f t="shared" si="47"/>
        <v>49706</v>
      </c>
      <c r="C230" s="75">
        <f>IF(F230&lt;&gt;0,-INDEX([8]Delta!$F$1:$EE$65554,$L$13,$I230),0)</f>
        <v>698.61960490047932</v>
      </c>
      <c r="D230" s="71">
        <f>IF(ISNUMBER($F230)*SUM(F230:F241)&lt;&gt;0,VLOOKUP($J230,'Table 1'!$B$13:$C$33,2,FALSE)/12*1000*Study_MW,0)</f>
        <v>115432.6846403743</v>
      </c>
      <c r="E230" s="71">
        <f t="shared" si="53"/>
        <v>116131.30424527478</v>
      </c>
      <c r="F230" s="75">
        <f>INDEX([8]Delta!$F$1:$EE$65554,$L$14,$I230)</f>
        <v>1394.61</v>
      </c>
      <c r="G230" s="76">
        <f t="shared" si="51"/>
        <v>83.271526982650911</v>
      </c>
      <c r="I230" s="77">
        <f t="shared" si="49"/>
        <v>106</v>
      </c>
      <c r="J230" s="73">
        <f t="shared" si="54"/>
        <v>2036</v>
      </c>
      <c r="K230" s="78">
        <f t="shared" si="52"/>
        <v>49706</v>
      </c>
      <c r="M230" s="41">
        <v>2.0338413275796441E-2</v>
      </c>
      <c r="T230" s="193"/>
    </row>
    <row r="231" spans="2:20" outlineLevel="1">
      <c r="B231" s="78">
        <f t="shared" si="47"/>
        <v>49735</v>
      </c>
      <c r="C231" s="75">
        <f>IF(F231&lt;&gt;0,-INDEX([8]Delta!$F$1:$EE$65554,$L$13,$I231),0)</f>
        <v>15346.968550518155</v>
      </c>
      <c r="D231" s="71">
        <f>IF(ISNUMBER($F231)*SUM(F231:F242)&lt;&gt;0,VLOOKUP($J231,'Table 1'!$B$13:$C$33,2,FALSE)/12*1000*Study_MW,0)</f>
        <v>115432.6846403743</v>
      </c>
      <c r="E231" s="71">
        <f t="shared" si="53"/>
        <v>130779.65319089245</v>
      </c>
      <c r="F231" s="75">
        <f>INDEX([8]Delta!$F$1:$EE$65554,$L$14,$I231)</f>
        <v>2097.15</v>
      </c>
      <c r="G231" s="76">
        <f t="shared" si="51"/>
        <v>62.360657650092961</v>
      </c>
      <c r="I231" s="77">
        <f t="shared" si="49"/>
        <v>107</v>
      </c>
      <c r="J231" s="73">
        <f t="shared" si="54"/>
        <v>2036</v>
      </c>
      <c r="K231" s="78">
        <f t="shared" si="52"/>
        <v>49735</v>
      </c>
      <c r="M231" s="41">
        <v>2.0338413275796441E-2</v>
      </c>
      <c r="T231" s="193"/>
    </row>
    <row r="232" spans="2:20" outlineLevel="1">
      <c r="B232" s="78">
        <f t="shared" si="47"/>
        <v>49766</v>
      </c>
      <c r="C232" s="75">
        <f>IF(F232&lt;&gt;0,-INDEX([8]Delta!$F$1:$EE$65554,$L$13,$I232),0)</f>
        <v>18664.039064019918</v>
      </c>
      <c r="D232" s="71">
        <f>IF(ISNUMBER($F232)*SUM(F232:F243)&lt;&gt;0,VLOOKUP($J232,'Table 1'!$B$13:$C$33,2,FALSE)/12*1000*Study_MW,0)</f>
        <v>115432.6846403743</v>
      </c>
      <c r="E232" s="71">
        <f t="shared" si="53"/>
        <v>134096.72370439422</v>
      </c>
      <c r="F232" s="75">
        <f>INDEX([8]Delta!$F$1:$EE$65554,$L$14,$I232)</f>
        <v>2422.14</v>
      </c>
      <c r="G232" s="76">
        <f t="shared" si="51"/>
        <v>55.362912013506332</v>
      </c>
      <c r="I232" s="77">
        <f t="shared" si="49"/>
        <v>108</v>
      </c>
      <c r="J232" s="73">
        <f t="shared" si="54"/>
        <v>2036</v>
      </c>
      <c r="K232" s="78">
        <f t="shared" si="52"/>
        <v>49766</v>
      </c>
      <c r="M232" s="41">
        <v>2.0338413275796441E-2</v>
      </c>
      <c r="T232" s="193"/>
    </row>
    <row r="233" spans="2:20" outlineLevel="1">
      <c r="B233" s="78">
        <f t="shared" si="47"/>
        <v>49796</v>
      </c>
      <c r="C233" s="75">
        <f>IF(F233&lt;&gt;0,-INDEX([8]Delta!$F$1:$EE$65554,$L$13,$I233),0)</f>
        <v>22608.5513330549</v>
      </c>
      <c r="D233" s="71">
        <f>IF(ISNUMBER($F233)*SUM(F233:F244)&lt;&gt;0,VLOOKUP($J233,'Table 1'!$B$13:$C$33,2,FALSE)/12*1000*Study_MW,0)</f>
        <v>115432.6846403743</v>
      </c>
      <c r="E233" s="71">
        <f t="shared" si="53"/>
        <v>138041.2359734292</v>
      </c>
      <c r="F233" s="75">
        <f>INDEX([8]Delta!$F$1:$EE$65554,$L$14,$I233)</f>
        <v>2803.8879999999999</v>
      </c>
      <c r="G233" s="76">
        <f t="shared" si="51"/>
        <v>49.232079160590295</v>
      </c>
      <c r="I233" s="77">
        <f t="shared" si="49"/>
        <v>109</v>
      </c>
      <c r="J233" s="73">
        <f t="shared" si="54"/>
        <v>2036</v>
      </c>
      <c r="K233" s="78">
        <f t="shared" si="52"/>
        <v>49796</v>
      </c>
      <c r="M233" s="41">
        <v>2.0338413275796441E-2</v>
      </c>
      <c r="T233" s="193"/>
    </row>
    <row r="234" spans="2:20" outlineLevel="1">
      <c r="B234" s="78">
        <f t="shared" si="47"/>
        <v>49827</v>
      </c>
      <c r="C234" s="75">
        <f>IF(F234&lt;&gt;0,-INDEX([8]Delta!$F$1:$EE$65554,$L$13,$I234),0)</f>
        <v>22875.873121500015</v>
      </c>
      <c r="D234" s="71">
        <f>IF(ISNUMBER($F234)*SUM(F234:F245)&lt;&gt;0,VLOOKUP($J234,'Table 1'!$B$13:$C$33,2,FALSE)/12*1000*Study_MW,0)</f>
        <v>115432.6846403743</v>
      </c>
      <c r="E234" s="71">
        <f t="shared" si="53"/>
        <v>138308.55776187431</v>
      </c>
      <c r="F234" s="75">
        <f>INDEX([8]Delta!$F$1:$EE$65554,$L$14,$I234)</f>
        <v>2978.79</v>
      </c>
      <c r="G234" s="76">
        <f t="shared" si="51"/>
        <v>46.431120610004164</v>
      </c>
      <c r="I234" s="77">
        <f t="shared" si="49"/>
        <v>110</v>
      </c>
      <c r="J234" s="73">
        <f t="shared" si="54"/>
        <v>2036</v>
      </c>
      <c r="K234" s="78">
        <f t="shared" si="52"/>
        <v>49827</v>
      </c>
      <c r="M234" s="41">
        <v>2.0338413275796441E-2</v>
      </c>
      <c r="T234" s="193"/>
    </row>
    <row r="235" spans="2:20" outlineLevel="1">
      <c r="B235" s="78">
        <f t="shared" si="47"/>
        <v>49857</v>
      </c>
      <c r="C235" s="75">
        <f>IF(F235&lt;&gt;0,-INDEX([8]Delta!$F$1:$EE$65554,$L$13,$I235),0)</f>
        <v>18913.096480429173</v>
      </c>
      <c r="D235" s="71">
        <f>IF(ISNUMBER($F235)*SUM(F235:F246)&lt;&gt;0,VLOOKUP($J235,'Table 1'!$B$13:$C$33,2,FALSE)/12*1000*Study_MW,0)</f>
        <v>115432.6846403743</v>
      </c>
      <c r="E235" s="71">
        <f t="shared" si="53"/>
        <v>134345.78112080347</v>
      </c>
      <c r="F235" s="75">
        <f>INDEX([8]Delta!$F$1:$EE$65554,$L$14,$I235)</f>
        <v>2696.2249999999999</v>
      </c>
      <c r="G235" s="76">
        <f t="shared" si="51"/>
        <v>49.827362746359626</v>
      </c>
      <c r="I235" s="77">
        <f t="shared" si="49"/>
        <v>111</v>
      </c>
      <c r="J235" s="73">
        <f t="shared" si="54"/>
        <v>2036</v>
      </c>
      <c r="K235" s="78">
        <f t="shared" si="52"/>
        <v>49857</v>
      </c>
      <c r="M235" s="41">
        <v>2.0338413275796441E-2</v>
      </c>
      <c r="T235" s="193"/>
    </row>
    <row r="236" spans="2:20" outlineLevel="1">
      <c r="B236" s="78">
        <f t="shared" si="47"/>
        <v>49888</v>
      </c>
      <c r="C236" s="75">
        <f>IF(F236&lt;&gt;0,-INDEX([8]Delta!$F$1:$EE$65554,$L$13,$I236),0)</f>
        <v>24134.674329787493</v>
      </c>
      <c r="D236" s="71">
        <f>IF(ISNUMBER($F236)*SUM(F236:F247)&lt;&gt;0,VLOOKUP($J236,'Table 1'!$B$13:$C$33,2,FALSE)/12*1000*Study_MW,0)</f>
        <v>115432.6846403743</v>
      </c>
      <c r="E236" s="71">
        <f t="shared" si="53"/>
        <v>139567.35897016179</v>
      </c>
      <c r="F236" s="75">
        <f>INDEX([8]Delta!$F$1:$EE$65554,$L$14,$I236)</f>
        <v>2700.596</v>
      </c>
      <c r="G236" s="76">
        <f t="shared" si="51"/>
        <v>51.680206506327416</v>
      </c>
      <c r="I236" s="77">
        <f t="shared" si="49"/>
        <v>112</v>
      </c>
      <c r="J236" s="73">
        <f t="shared" si="54"/>
        <v>2036</v>
      </c>
      <c r="K236" s="78">
        <f t="shared" si="52"/>
        <v>49888</v>
      </c>
      <c r="M236" s="41">
        <v>2.0338413275796441E-2</v>
      </c>
      <c r="T236" s="193"/>
    </row>
    <row r="237" spans="2:20" outlineLevel="1">
      <c r="B237" s="78">
        <f t="shared" si="47"/>
        <v>49919</v>
      </c>
      <c r="C237" s="75">
        <f>IF(F237&lt;&gt;0,-INDEX([8]Delta!$F$1:$EE$65554,$L$13,$I237),0)</f>
        <v>-6040.3738125562668</v>
      </c>
      <c r="D237" s="71">
        <f>IF(ISNUMBER($F237)*SUM(F237:F248)&lt;&gt;0,VLOOKUP($J237,'Table 1'!$B$13:$C$33,2,FALSE)/12*1000*Study_MW,0)</f>
        <v>115432.6846403743</v>
      </c>
      <c r="E237" s="71">
        <f t="shared" si="53"/>
        <v>109392.31082781803</v>
      </c>
      <c r="F237" s="75">
        <f>INDEX([8]Delta!$F$1:$EE$65554,$L$14,$I237)</f>
        <v>2380.56</v>
      </c>
      <c r="G237" s="76">
        <f t="shared" si="51"/>
        <v>45.95234349389137</v>
      </c>
      <c r="I237" s="77">
        <f t="shared" si="49"/>
        <v>113</v>
      </c>
      <c r="J237" s="73">
        <f t="shared" si="54"/>
        <v>2036</v>
      </c>
      <c r="K237" s="78">
        <f t="shared" si="52"/>
        <v>49919</v>
      </c>
      <c r="M237" s="41">
        <v>2.0338413275796441E-2</v>
      </c>
      <c r="T237" s="193"/>
    </row>
    <row r="238" spans="2:20" outlineLevel="1">
      <c r="B238" s="78">
        <f t="shared" si="47"/>
        <v>49949</v>
      </c>
      <c r="C238" s="75">
        <f>IF(F238&lt;&gt;0,-INDEX([8]Delta!$F$1:$EE$65554,$L$13,$I238),0)</f>
        <v>-6279.3721611350775</v>
      </c>
      <c r="D238" s="71">
        <f>IF(ISNUMBER($F238)*SUM(F238:F249)&lt;&gt;0,VLOOKUP($J238,'Table 1'!$B$13:$C$33,2,FALSE)/12*1000*Study_MW,0)</f>
        <v>115432.6846403743</v>
      </c>
      <c r="E238" s="71">
        <f t="shared" si="53"/>
        <v>109153.31247923922</v>
      </c>
      <c r="F238" s="75">
        <f>INDEX([8]Delta!$F$1:$EE$65554,$L$14,$I238)</f>
        <v>1929.905</v>
      </c>
      <c r="G238" s="76">
        <f t="shared" si="51"/>
        <v>56.558904443088764</v>
      </c>
      <c r="I238" s="77">
        <f t="shared" si="49"/>
        <v>114</v>
      </c>
      <c r="J238" s="73">
        <f t="shared" si="54"/>
        <v>2036</v>
      </c>
      <c r="K238" s="78">
        <f t="shared" si="52"/>
        <v>49949</v>
      </c>
      <c r="M238" s="41">
        <v>2.0338413275796441E-2</v>
      </c>
      <c r="T238" s="193"/>
    </row>
    <row r="239" spans="2:20" outlineLevel="1">
      <c r="B239" s="78">
        <f t="shared" si="47"/>
        <v>49980</v>
      </c>
      <c r="C239" s="75">
        <f>IF(F239&lt;&gt;0,-INDEX([8]Delta!$F$1:$EE$65554,$L$13,$I239),0)</f>
        <v>-10155.718182772398</v>
      </c>
      <c r="D239" s="71">
        <f>IF(ISNUMBER($F239)*SUM(F239:F250)&lt;&gt;0,VLOOKUP($J239,'Table 1'!$B$13:$C$33,2,FALSE)/12*1000*Study_MW,0)</f>
        <v>115432.6846403743</v>
      </c>
      <c r="E239" s="71">
        <f t="shared" si="53"/>
        <v>105276.9664576019</v>
      </c>
      <c r="F239" s="75">
        <f>INDEX([8]Delta!$F$1:$EE$65554,$L$14,$I239)</f>
        <v>1299.8699999999999</v>
      </c>
      <c r="G239" s="76">
        <f t="shared" si="51"/>
        <v>80.990380928555865</v>
      </c>
      <c r="I239" s="77">
        <f t="shared" si="49"/>
        <v>115</v>
      </c>
      <c r="J239" s="73">
        <f t="shared" si="54"/>
        <v>2036</v>
      </c>
      <c r="K239" s="78">
        <f t="shared" si="52"/>
        <v>49980</v>
      </c>
      <c r="M239" s="41">
        <v>2.0338413275796441E-2</v>
      </c>
      <c r="T239" s="193"/>
    </row>
    <row r="240" spans="2:20" outlineLevel="1">
      <c r="B240" s="82">
        <f t="shared" si="47"/>
        <v>50010</v>
      </c>
      <c r="C240" s="79">
        <f>IF(F240&lt;&gt;0,-INDEX([8]Delta!$F$1:$EE$65554,$L$13,$I240),0)</f>
        <v>-6828.749937325716</v>
      </c>
      <c r="D240" s="80">
        <f>IF(ISNUMBER($F240)*SUM(F240:F251)&lt;&gt;0,VLOOKUP($J240,'Table 1'!$B$13:$C$33,2,FALSE)/12*1000*Study_MW,0)</f>
        <v>115432.6846403743</v>
      </c>
      <c r="E240" s="80">
        <f t="shared" si="53"/>
        <v>108603.93470304858</v>
      </c>
      <c r="F240" s="79">
        <f>INDEX([8]Delta!$F$1:$EE$65554,$L$14,$I240)</f>
        <v>1002.819</v>
      </c>
      <c r="G240" s="81">
        <f t="shared" si="51"/>
        <v>108.29864083453603</v>
      </c>
      <c r="I240" s="64">
        <f t="shared" si="49"/>
        <v>116</v>
      </c>
      <c r="J240" s="73">
        <f t="shared" si="54"/>
        <v>2036</v>
      </c>
      <c r="K240" s="82">
        <f t="shared" si="52"/>
        <v>50010</v>
      </c>
      <c r="M240" s="41">
        <v>2.0338413275796441E-2</v>
      </c>
      <c r="T240" s="193"/>
    </row>
    <row r="241" spans="2:20" outlineLevel="1">
      <c r="B241" s="212">
        <f t="shared" si="47"/>
        <v>50041</v>
      </c>
      <c r="C241" s="201">
        <f t="shared" ref="C241:C252" si="55">(C229*(1+M241))*IF(AND(MONTH(K241)=2,OR(J229=2036,J229=2040)),28/29,1)</f>
        <v>-5714.1195110435547</v>
      </c>
      <c r="D241" s="202">
        <f>IF(ISNUMBER($F241)*SUM(F241:F252)&lt;&gt;0,VLOOKUP($J241,'Table 1'!$B$13:$C$33,2,FALSE)/12*1000*Study_MW,0)</f>
        <v>117763.6038299177</v>
      </c>
      <c r="E241" s="202">
        <f t="shared" si="48"/>
        <v>112049.48431887415</v>
      </c>
      <c r="F241" s="201">
        <f>IF(J241&gt;2036,F229*IF(AND(MONTH(B241)=2,OR(J229=2036,J229=2040)),28/29,1),INDEX([8]Delta!$F$1:$EE$65554,$L$14,$I241))</f>
        <v>1203.079</v>
      </c>
      <c r="G241" s="203">
        <f t="shared" si="45"/>
        <v>93.135599839141193</v>
      </c>
      <c r="I241" s="60">
        <f>I121</f>
        <v>118</v>
      </c>
      <c r="J241" s="73">
        <f t="shared" si="50"/>
        <v>2037</v>
      </c>
      <c r="K241" s="74">
        <f t="shared" ref="K241:K252" si="56">IF(ISNUMBER(F241),IF(F241&lt;&gt;0,B241,""),"")</f>
        <v>50041</v>
      </c>
      <c r="M241" s="41">
        <v>2.0148107799243142E-2</v>
      </c>
      <c r="T241" s="193"/>
    </row>
    <row r="242" spans="2:20" outlineLevel="1">
      <c r="B242" s="213">
        <f t="shared" si="47"/>
        <v>50072</v>
      </c>
      <c r="C242" s="195">
        <f t="shared" si="55"/>
        <v>688.11976221720715</v>
      </c>
      <c r="D242" s="196">
        <f>IF(ISNUMBER($F242)*SUM(F242:F253)&lt;&gt;0,VLOOKUP($J242,'Table 1'!$B$13:$C$33,2,FALSE)/12*1000*Study_MW,0)</f>
        <v>117763.6038299177</v>
      </c>
      <c r="E242" s="196">
        <f t="shared" si="48"/>
        <v>118451.72359213491</v>
      </c>
      <c r="F242" s="195">
        <f>IF(J242&gt;2036,F230*IF(AND(MONTH(B242)=2,OR(J230=2036,J230=2040)),28/29,1),INDEX([8]Delta!$F$1:$EE$65554,$L$14,$I242))</f>
        <v>1346.52</v>
      </c>
      <c r="G242" s="197">
        <f t="shared" si="45"/>
        <v>87.968781445604151</v>
      </c>
      <c r="I242" s="77">
        <f t="shared" ref="I242:I264" si="57">I122</f>
        <v>119</v>
      </c>
      <c r="J242" s="73">
        <f t="shared" si="50"/>
        <v>2037</v>
      </c>
      <c r="K242" s="78">
        <f t="shared" si="56"/>
        <v>50072</v>
      </c>
      <c r="M242" s="41">
        <v>2.0148107799243142E-2</v>
      </c>
      <c r="T242" s="193"/>
    </row>
    <row r="243" spans="2:20" outlineLevel="1">
      <c r="B243" s="213">
        <f t="shared" si="47"/>
        <v>50100</v>
      </c>
      <c r="C243" s="195">
        <f t="shared" si="55"/>
        <v>15656.180927265588</v>
      </c>
      <c r="D243" s="196">
        <f>IF(ISNUMBER($F243)*SUM(F243:F254)&lt;&gt;0,VLOOKUP($J243,'Table 1'!$B$13:$C$33,2,FALSE)/12*1000*Study_MW,0)</f>
        <v>117763.6038299177</v>
      </c>
      <c r="E243" s="196">
        <f t="shared" si="48"/>
        <v>133419.78475718328</v>
      </c>
      <c r="F243" s="195">
        <f>IF(J243&gt;2036,F231*IF(AND(MONTH(B243)=2,OR(J231=2036,J231=2040)),28/29,1),INDEX([8]Delta!$F$1:$EE$65554,$L$14,$I243))</f>
        <v>2097.15</v>
      </c>
      <c r="G243" s="197">
        <f t="shared" si="45"/>
        <v>63.619571684039421</v>
      </c>
      <c r="I243" s="77">
        <f t="shared" si="57"/>
        <v>120</v>
      </c>
      <c r="J243" s="73">
        <f t="shared" si="50"/>
        <v>2037</v>
      </c>
      <c r="K243" s="78">
        <f t="shared" si="56"/>
        <v>50100</v>
      </c>
      <c r="M243" s="41">
        <v>2.0148107799243142E-2</v>
      </c>
      <c r="T243" s="193"/>
    </row>
    <row r="244" spans="2:20" outlineLevel="1">
      <c r="B244" s="213">
        <f t="shared" si="47"/>
        <v>50131</v>
      </c>
      <c r="C244" s="195">
        <f t="shared" si="55"/>
        <v>19040.084135051078</v>
      </c>
      <c r="D244" s="196">
        <f>IF(ISNUMBER($F244)*SUM(F244:F255)&lt;&gt;0,VLOOKUP($J244,'Table 1'!$B$13:$C$33,2,FALSE)/12*1000*Study_MW,0)</f>
        <v>117763.6038299177</v>
      </c>
      <c r="E244" s="196">
        <f t="shared" si="48"/>
        <v>136803.68796496879</v>
      </c>
      <c r="F244" s="195">
        <f>IF(J244&gt;2036,F232*IF(AND(MONTH(B244)=2,OR(J232=2036,J232=2040)),28/29,1),INDEX([8]Delta!$F$1:$EE$65554,$L$14,$I244))</f>
        <v>2422.14</v>
      </c>
      <c r="G244" s="197">
        <f t="shared" si="45"/>
        <v>56.480504002645922</v>
      </c>
      <c r="I244" s="77">
        <f t="shared" si="57"/>
        <v>121</v>
      </c>
      <c r="J244" s="73">
        <f t="shared" si="50"/>
        <v>2037</v>
      </c>
      <c r="K244" s="78">
        <f t="shared" si="56"/>
        <v>50131</v>
      </c>
      <c r="M244" s="41">
        <v>2.0148107799243142E-2</v>
      </c>
      <c r="T244" s="193"/>
    </row>
    <row r="245" spans="2:20" outlineLevel="1">
      <c r="B245" s="213">
        <f t="shared" si="47"/>
        <v>50161</v>
      </c>
      <c r="C245" s="195">
        <f t="shared" si="55"/>
        <v>23064.070862498014</v>
      </c>
      <c r="D245" s="196">
        <f>IF(ISNUMBER($F245)*SUM(F245:F256)&lt;&gt;0,VLOOKUP($J245,'Table 1'!$B$13:$C$33,2,FALSE)/12*1000*Study_MW,0)</f>
        <v>117763.6038299177</v>
      </c>
      <c r="E245" s="196">
        <f t="shared" si="48"/>
        <v>140827.67469241572</v>
      </c>
      <c r="F245" s="195">
        <f>IF(J245&gt;2036,F233*IF(AND(MONTH(B245)=2,OR(J233=2036,J233=2040)),28/29,1),INDEX([8]Delta!$F$1:$EE$65554,$L$14,$I245))</f>
        <v>2803.8879999999999</v>
      </c>
      <c r="G245" s="197">
        <f t="shared" si="45"/>
        <v>50.225855915933778</v>
      </c>
      <c r="I245" s="77">
        <f t="shared" si="57"/>
        <v>122</v>
      </c>
      <c r="J245" s="73">
        <f t="shared" si="50"/>
        <v>2037</v>
      </c>
      <c r="K245" s="78">
        <f t="shared" si="56"/>
        <v>50161</v>
      </c>
      <c r="M245" s="41">
        <v>2.0148107799243142E-2</v>
      </c>
      <c r="T245" s="193"/>
    </row>
    <row r="246" spans="2:20" outlineLevel="1">
      <c r="B246" s="213">
        <f t="shared" si="47"/>
        <v>50192</v>
      </c>
      <c r="C246" s="195">
        <f t="shared" si="55"/>
        <v>23336.778679153806</v>
      </c>
      <c r="D246" s="196">
        <f>IF(ISNUMBER($F246)*SUM(F246:F257)&lt;&gt;0,VLOOKUP($J246,'Table 1'!$B$13:$C$33,2,FALSE)/12*1000*Study_MW,0)</f>
        <v>117763.6038299177</v>
      </c>
      <c r="E246" s="196">
        <f t="shared" si="48"/>
        <v>141100.3825090715</v>
      </c>
      <c r="F246" s="195">
        <f>IF(J246&gt;2036,F234*IF(AND(MONTH(B246)=2,OR(J234=2036,J234=2040)),28/29,1),INDEX([8]Delta!$F$1:$EE$65554,$L$14,$I246))</f>
        <v>2978.79</v>
      </c>
      <c r="G246" s="197">
        <f t="shared" si="45"/>
        <v>47.368355106963399</v>
      </c>
      <c r="I246" s="77">
        <f t="shared" si="57"/>
        <v>123</v>
      </c>
      <c r="J246" s="73">
        <f t="shared" si="50"/>
        <v>2037</v>
      </c>
      <c r="K246" s="78">
        <f t="shared" si="56"/>
        <v>50192</v>
      </c>
      <c r="M246" s="41">
        <v>2.0148107799243142E-2</v>
      </c>
      <c r="T246" s="193"/>
    </row>
    <row r="247" spans="2:20" outlineLevel="1">
      <c r="B247" s="213">
        <f t="shared" si="47"/>
        <v>50222</v>
      </c>
      <c r="C247" s="195">
        <f t="shared" si="55"/>
        <v>19294.159587134345</v>
      </c>
      <c r="D247" s="196">
        <f>IF(ISNUMBER($F247)*SUM(F247:F258)&lt;&gt;0,VLOOKUP($J247,'Table 1'!$B$13:$C$33,2,FALSE)/12*1000*Study_MW,0)</f>
        <v>117763.6038299177</v>
      </c>
      <c r="E247" s="196">
        <f t="shared" si="48"/>
        <v>137057.76341705205</v>
      </c>
      <c r="F247" s="195">
        <f>IF(J247&gt;2036,F235*IF(AND(MONTH(B247)=2,OR(J235=2036,J235=2040)),28/29,1),INDEX([8]Delta!$F$1:$EE$65554,$L$14,$I247))</f>
        <v>2696.2249999999999</v>
      </c>
      <c r="G247" s="197">
        <f t="shared" si="45"/>
        <v>50.83320695307404</v>
      </c>
      <c r="I247" s="77">
        <f t="shared" si="57"/>
        <v>124</v>
      </c>
      <c r="J247" s="73">
        <f t="shared" si="50"/>
        <v>2037</v>
      </c>
      <c r="K247" s="78">
        <f t="shared" si="56"/>
        <v>50222</v>
      </c>
      <c r="M247" s="41">
        <v>2.0148107799243142E-2</v>
      </c>
      <c r="T247" s="193"/>
    </row>
    <row r="248" spans="2:20" outlineLevel="1">
      <c r="B248" s="213">
        <f t="shared" si="47"/>
        <v>50253</v>
      </c>
      <c r="C248" s="195">
        <f t="shared" si="55"/>
        <v>24620.942349883677</v>
      </c>
      <c r="D248" s="196">
        <f>IF(ISNUMBER($F248)*SUM(F248:F259)&lt;&gt;0,VLOOKUP($J248,'Table 1'!$B$13:$C$33,2,FALSE)/12*1000*Study_MW,0)</f>
        <v>117763.6038299177</v>
      </c>
      <c r="E248" s="196">
        <f t="shared" si="48"/>
        <v>142384.54617980137</v>
      </c>
      <c r="F248" s="195">
        <f>IF(J248&gt;2036,F236*IF(AND(MONTH(B248)=2,OR(J236=2036,J236=2040)),28/29,1),INDEX([8]Delta!$F$1:$EE$65554,$L$14,$I248))</f>
        <v>2700.596</v>
      </c>
      <c r="G248" s="197">
        <f t="shared" si="45"/>
        <v>52.723378905916093</v>
      </c>
      <c r="I248" s="77">
        <f t="shared" si="57"/>
        <v>125</v>
      </c>
      <c r="J248" s="73">
        <f t="shared" si="50"/>
        <v>2037</v>
      </c>
      <c r="K248" s="78">
        <f t="shared" si="56"/>
        <v>50253</v>
      </c>
      <c r="M248" s="41">
        <v>2.0148107799243142E-2</v>
      </c>
      <c r="T248" s="193"/>
    </row>
    <row r="249" spans="2:20" outlineLevel="1">
      <c r="B249" s="213">
        <f t="shared" si="47"/>
        <v>50284</v>
      </c>
      <c r="C249" s="195">
        <f t="shared" si="55"/>
        <v>-6162.0759152793753</v>
      </c>
      <c r="D249" s="196">
        <f>IF(ISNUMBER($F249)*SUM(F249:F260)&lt;&gt;0,VLOOKUP($J249,'Table 1'!$B$13:$C$33,2,FALSE)/12*1000*Study_MW,0)</f>
        <v>117763.6038299177</v>
      </c>
      <c r="E249" s="196">
        <f t="shared" si="48"/>
        <v>111601.52791463833</v>
      </c>
      <c r="F249" s="195">
        <f>IF(J249&gt;2036,F237*IF(AND(MONTH(B249)=2,OR(J237=2036,J237=2040)),28/29,1),INDEX([8]Delta!$F$1:$EE$65554,$L$14,$I249))</f>
        <v>2380.56</v>
      </c>
      <c r="G249" s="197">
        <f t="shared" si="45"/>
        <v>46.880367608730019</v>
      </c>
      <c r="I249" s="77">
        <f t="shared" si="57"/>
        <v>126</v>
      </c>
      <c r="J249" s="73">
        <f t="shared" si="50"/>
        <v>2037</v>
      </c>
      <c r="K249" s="78">
        <f t="shared" si="56"/>
        <v>50284</v>
      </c>
      <c r="M249" s="41">
        <v>2.0148107799243142E-2</v>
      </c>
      <c r="T249" s="193"/>
    </row>
    <row r="250" spans="2:20" outlineLevel="1">
      <c r="B250" s="213">
        <f t="shared" si="47"/>
        <v>50314</v>
      </c>
      <c r="C250" s="195">
        <f t="shared" si="55"/>
        <v>-6405.8896283491931</v>
      </c>
      <c r="D250" s="196">
        <f>IF(ISNUMBER($F250)*SUM(F250:F261)&lt;&gt;0,VLOOKUP($J250,'Table 1'!$B$13:$C$33,2,FALSE)/12*1000*Study_MW,0)</f>
        <v>117763.6038299177</v>
      </c>
      <c r="E250" s="196">
        <f t="shared" si="48"/>
        <v>111357.71420156851</v>
      </c>
      <c r="F250" s="195">
        <f>IF(J250&gt;2036,F238*IF(AND(MONTH(B250)=2,OR(J238=2036,J238=2040)),28/29,1),INDEX([8]Delta!$F$1:$EE$65554,$L$14,$I250))</f>
        <v>1929.905</v>
      </c>
      <c r="G250" s="197">
        <f t="shared" si="45"/>
        <v>57.701137725208497</v>
      </c>
      <c r="I250" s="77">
        <f t="shared" si="57"/>
        <v>127</v>
      </c>
      <c r="J250" s="73">
        <f t="shared" si="50"/>
        <v>2037</v>
      </c>
      <c r="K250" s="78">
        <f t="shared" si="56"/>
        <v>50314</v>
      </c>
      <c r="M250" s="41">
        <v>2.0148107799243142E-2</v>
      </c>
      <c r="T250" s="193"/>
    </row>
    <row r="251" spans="2:20" outlineLevel="1">
      <c r="B251" s="213">
        <f t="shared" si="47"/>
        <v>50345</v>
      </c>
      <c r="C251" s="195">
        <f t="shared" si="55"/>
        <v>-10360.336687497629</v>
      </c>
      <c r="D251" s="196">
        <f>IF(ISNUMBER($F251)*SUM(F251:F262)&lt;&gt;0,VLOOKUP($J251,'Table 1'!$B$13:$C$33,2,FALSE)/12*1000*Study_MW,0)</f>
        <v>117763.6038299177</v>
      </c>
      <c r="E251" s="196">
        <f t="shared" si="48"/>
        <v>107403.26714242007</v>
      </c>
      <c r="F251" s="195">
        <f>IF(J251&gt;2036,F239*IF(AND(MONTH(B251)=2,OR(J239=2036,J239=2040)),28/29,1),INDEX([8]Delta!$F$1:$EE$65554,$L$14,$I251))</f>
        <v>1299.8699999999999</v>
      </c>
      <c r="G251" s="197">
        <f t="shared" si="45"/>
        <v>82.626160417903392</v>
      </c>
      <c r="I251" s="77">
        <f t="shared" si="57"/>
        <v>128</v>
      </c>
      <c r="J251" s="73">
        <f t="shared" si="50"/>
        <v>2037</v>
      </c>
      <c r="K251" s="78">
        <f t="shared" si="56"/>
        <v>50345</v>
      </c>
      <c r="M251" s="41">
        <v>2.0148107799243142E-2</v>
      </c>
      <c r="O251" s="193"/>
      <c r="P251" s="193"/>
      <c r="T251" s="193"/>
    </row>
    <row r="252" spans="2:20" outlineLevel="1" collapsed="1">
      <c r="B252" s="214">
        <f t="shared" si="47"/>
        <v>50375</v>
      </c>
      <c r="C252" s="198">
        <f t="shared" si="55"/>
        <v>-6966.3363271970293</v>
      </c>
      <c r="D252" s="199">
        <f>IF(ISNUMBER($F252)*SUM(F252:F263)&lt;&gt;0,VLOOKUP($J252,'Table 1'!$B$13:$C$33,2,FALSE)/12*1000*Study_MW,0)</f>
        <v>117763.6038299177</v>
      </c>
      <c r="E252" s="199">
        <f t="shared" si="48"/>
        <v>110797.26750272067</v>
      </c>
      <c r="F252" s="198">
        <f>IF(J252&gt;2036,F240*IF(AND(MONTH(B252)=2,OR(J240=2036,J240=2040)),28/29,1),INDEX([8]Delta!$F$1:$EE$65554,$L$14,$I252))</f>
        <v>1002.819</v>
      </c>
      <c r="G252" s="200">
        <f t="shared" si="45"/>
        <v>110.48580800994065</v>
      </c>
      <c r="I252" s="64">
        <f t="shared" si="57"/>
        <v>129</v>
      </c>
      <c r="J252" s="73">
        <f t="shared" si="50"/>
        <v>2037</v>
      </c>
      <c r="K252" s="82">
        <f t="shared" si="56"/>
        <v>50375</v>
      </c>
      <c r="M252" s="41">
        <v>2.0148107799243142E-2</v>
      </c>
      <c r="O252" s="193"/>
      <c r="P252" s="193"/>
      <c r="T252" s="193"/>
    </row>
    <row r="253" spans="2:20" outlineLevel="1">
      <c r="B253" s="212">
        <f t="shared" si="47"/>
        <v>50406</v>
      </c>
      <c r="C253" s="201">
        <f t="shared" ref="C253:C264" si="58">(C241*(1+M253))*IF(AND(MONTH(K253)=2,OR(J241=2036,J241=2040)),28/29,1)</f>
        <v>-5828.2989880659343</v>
      </c>
      <c r="D253" s="202">
        <f>IF(ISNUMBER($F253)*SUM(F253:F264)&lt;&gt;0,VLOOKUP($J253,'Table 1'!$B$13:$C$33,2,FALSE)/12*1000*Study_MW,0)</f>
        <v>120111.91793878608</v>
      </c>
      <c r="E253" s="202">
        <f t="shared" ref="E253:E264" si="59">C253+D253</f>
        <v>114283.61895072015</v>
      </c>
      <c r="F253" s="201">
        <f>IF(J253&gt;2036,F241*IF(AND(MONTH(B253)=2,OR(J241=2036,J241=2040)),28/29,1),INDEX([8]Delta!$F$1:$EE$65554,$L$14,$I253))</f>
        <v>1203.079</v>
      </c>
      <c r="G253" s="203">
        <f t="shared" ref="G253:G264" si="60">IFERROR(E253/$F253,0)</f>
        <v>94.992613910408338</v>
      </c>
      <c r="I253" s="60">
        <f>I133</f>
        <v>1</v>
      </c>
      <c r="J253" s="73">
        <f t="shared" ref="J253:J264" si="61">YEAR(B253)</f>
        <v>2038</v>
      </c>
      <c r="K253" s="74">
        <f t="shared" ref="K253:K264" si="62">IF(ISNUMBER(F253),IF(F253&lt;&gt;0,B253,""),"")</f>
        <v>50406</v>
      </c>
      <c r="M253" s="41">
        <v>1.9981989666423283E-2</v>
      </c>
      <c r="O253" s="193"/>
      <c r="P253" s="193"/>
      <c r="T253" s="193"/>
    </row>
    <row r="254" spans="2:20" outlineLevel="1">
      <c r="B254" s="213">
        <f t="shared" si="47"/>
        <v>50437</v>
      </c>
      <c r="C254" s="195">
        <f t="shared" si="58"/>
        <v>701.86976419509301</v>
      </c>
      <c r="D254" s="196">
        <f>IF(ISNUMBER($F254)*SUM(F254:F265)&lt;&gt;0,VLOOKUP($J254,'Table 1'!$B$13:$C$33,2,FALSE)/12*1000*Study_MW,0)</f>
        <v>120111.91793878608</v>
      </c>
      <c r="E254" s="196">
        <f t="shared" si="59"/>
        <v>120813.78770298118</v>
      </c>
      <c r="F254" s="195">
        <f>IF(J254&gt;2036,F242*IF(AND(MONTH(B254)=2,OR(J242=2036,J242=2040)),28/29,1),INDEX([8]Delta!$F$1:$EE$65554,$L$14,$I254))</f>
        <v>1346.52</v>
      </c>
      <c r="G254" s="197">
        <f t="shared" si="60"/>
        <v>89.722980500089989</v>
      </c>
      <c r="I254" s="77">
        <f t="shared" si="57"/>
        <v>2</v>
      </c>
      <c r="J254" s="73">
        <f t="shared" si="61"/>
        <v>2038</v>
      </c>
      <c r="K254" s="78">
        <f t="shared" si="62"/>
        <v>50437</v>
      </c>
      <c r="M254" s="41">
        <v>1.9981989666423283E-2</v>
      </c>
      <c r="O254" s="193"/>
      <c r="P254" s="193"/>
      <c r="T254" s="193"/>
    </row>
    <row r="255" spans="2:20" outlineLevel="1">
      <c r="B255" s="213">
        <f t="shared" si="47"/>
        <v>50465</v>
      </c>
      <c r="C255" s="195">
        <f t="shared" si="58"/>
        <v>15969.022572769862</v>
      </c>
      <c r="D255" s="196">
        <f>IF(ISNUMBER($F255)*SUM(F255:F266)&lt;&gt;0,VLOOKUP($J255,'Table 1'!$B$13:$C$33,2,FALSE)/12*1000*Study_MW,0)</f>
        <v>120111.91793878608</v>
      </c>
      <c r="E255" s="196">
        <f t="shared" si="59"/>
        <v>136080.94051155593</v>
      </c>
      <c r="F255" s="195">
        <f>IF(J255&gt;2036,F243*IF(AND(MONTH(B255)=2,OR(J243=2036,J243=2040)),28/29,1),INDEX([8]Delta!$F$1:$EE$65554,$L$14,$I255))</f>
        <v>2097.15</v>
      </c>
      <c r="G255" s="197">
        <f t="shared" si="60"/>
        <v>64.888510841645058</v>
      </c>
      <c r="I255" s="77">
        <f t="shared" si="57"/>
        <v>3</v>
      </c>
      <c r="J255" s="73">
        <f t="shared" si="61"/>
        <v>2038</v>
      </c>
      <c r="K255" s="78">
        <f t="shared" si="62"/>
        <v>50465</v>
      </c>
      <c r="M255" s="41">
        <v>1.9981989666423283E-2</v>
      </c>
      <c r="O255" s="193"/>
      <c r="P255" s="193"/>
      <c r="T255" s="193"/>
    </row>
    <row r="256" spans="2:20" outlineLevel="1">
      <c r="B256" s="213">
        <f t="shared" si="47"/>
        <v>50496</v>
      </c>
      <c r="C256" s="195">
        <f t="shared" si="58"/>
        <v>19420.542899485499</v>
      </c>
      <c r="D256" s="196">
        <f>IF(ISNUMBER($F256)*SUM(F256:F267)&lt;&gt;0,VLOOKUP($J256,'Table 1'!$B$13:$C$33,2,FALSE)/12*1000*Study_MW,0)</f>
        <v>120111.91793878608</v>
      </c>
      <c r="E256" s="196">
        <f t="shared" si="59"/>
        <v>139532.46083827157</v>
      </c>
      <c r="F256" s="195">
        <f>IF(J256&gt;2036,F244*IF(AND(MONTH(B256)=2,OR(J244=2036,J244=2040)),28/29,1),INDEX([8]Delta!$F$1:$EE$65554,$L$14,$I256))</f>
        <v>2422.14</v>
      </c>
      <c r="G256" s="197">
        <f t="shared" si="60"/>
        <v>57.607099853134656</v>
      </c>
      <c r="I256" s="77">
        <f t="shared" si="57"/>
        <v>4</v>
      </c>
      <c r="J256" s="73">
        <f t="shared" si="61"/>
        <v>2038</v>
      </c>
      <c r="K256" s="78">
        <f t="shared" si="62"/>
        <v>50496</v>
      </c>
      <c r="M256" s="41">
        <v>1.9981989666423283E-2</v>
      </c>
      <c r="O256" s="193"/>
      <c r="P256" s="193"/>
      <c r="T256" s="193"/>
    </row>
    <row r="257" spans="2:20" outlineLevel="1">
      <c r="B257" s="213">
        <f t="shared" si="47"/>
        <v>50526</v>
      </c>
      <c r="C257" s="195">
        <f t="shared" si="58"/>
        <v>23524.936888138105</v>
      </c>
      <c r="D257" s="196">
        <f>IF(ISNUMBER($F257)*SUM(F257:F268)&lt;&gt;0,VLOOKUP($J257,'Table 1'!$B$13:$C$33,2,FALSE)/12*1000*Study_MW,0)</f>
        <v>120111.91793878608</v>
      </c>
      <c r="E257" s="196">
        <f t="shared" si="59"/>
        <v>143636.85482692419</v>
      </c>
      <c r="F257" s="195">
        <f>IF(J257&gt;2036,F245*IF(AND(MONTH(B257)=2,OR(J245=2036,J245=2040)),28/29,1),INDEX([8]Delta!$F$1:$EE$65554,$L$14,$I257))</f>
        <v>2803.8879999999999</v>
      </c>
      <c r="G257" s="197">
        <f t="shared" si="60"/>
        <v>51.227743343145015</v>
      </c>
      <c r="I257" s="77">
        <f t="shared" si="57"/>
        <v>5</v>
      </c>
      <c r="J257" s="73">
        <f t="shared" si="61"/>
        <v>2038</v>
      </c>
      <c r="K257" s="78">
        <f t="shared" si="62"/>
        <v>50526</v>
      </c>
      <c r="M257" s="41">
        <v>1.9981989666423283E-2</v>
      </c>
      <c r="O257" s="193"/>
      <c r="P257" s="193"/>
      <c r="T257" s="193"/>
    </row>
    <row r="258" spans="2:20" outlineLevel="1">
      <c r="B258" s="213">
        <f t="shared" si="47"/>
        <v>50557</v>
      </c>
      <c r="C258" s="195">
        <f t="shared" si="58"/>
        <v>23803.093949568265</v>
      </c>
      <c r="D258" s="196">
        <f>IF(ISNUMBER($F258)*SUM(F258:F269)&lt;&gt;0,VLOOKUP($J258,'Table 1'!$B$13:$C$33,2,FALSE)/12*1000*Study_MW,0)</f>
        <v>120111.91793878608</v>
      </c>
      <c r="E258" s="196">
        <f t="shared" si="59"/>
        <v>143915.01188835435</v>
      </c>
      <c r="F258" s="195">
        <f>IF(J258&gt;2036,F246*IF(AND(MONTH(B258)=2,OR(J246=2036,J246=2040)),28/29,1),INDEX([8]Delta!$F$1:$EE$65554,$L$14,$I258))</f>
        <v>2978.79</v>
      </c>
      <c r="G258" s="197">
        <f t="shared" si="60"/>
        <v>48.313245273535344</v>
      </c>
      <c r="I258" s="77">
        <f t="shared" si="57"/>
        <v>6</v>
      </c>
      <c r="J258" s="73">
        <f t="shared" si="61"/>
        <v>2038</v>
      </c>
      <c r="K258" s="78">
        <f t="shared" si="62"/>
        <v>50557</v>
      </c>
      <c r="M258" s="41">
        <v>1.9981989666423283E-2</v>
      </c>
      <c r="O258" s="193"/>
      <c r="P258" s="193"/>
      <c r="T258" s="193"/>
    </row>
    <row r="259" spans="2:20" outlineLevel="1">
      <c r="B259" s="213">
        <f t="shared" si="47"/>
        <v>50587</v>
      </c>
      <c r="C259" s="195">
        <f t="shared" si="58"/>
        <v>19679.695284626785</v>
      </c>
      <c r="D259" s="196">
        <f>IF(ISNUMBER($F259)*SUM(F259:F270)&lt;&gt;0,VLOOKUP($J259,'Table 1'!$B$13:$C$33,2,FALSE)/12*1000*Study_MW,0)</f>
        <v>120111.91793878608</v>
      </c>
      <c r="E259" s="196">
        <f t="shared" si="59"/>
        <v>139791.61322341286</v>
      </c>
      <c r="F259" s="195">
        <f>IF(J259&gt;2036,F247*IF(AND(MONTH(B259)=2,OR(J247=2036,J247=2040)),28/29,1),INDEX([8]Delta!$F$1:$EE$65554,$L$14,$I259))</f>
        <v>2696.2249999999999</v>
      </c>
      <c r="G259" s="197">
        <f t="shared" si="60"/>
        <v>51.847161577172848</v>
      </c>
      <c r="I259" s="77">
        <f t="shared" si="57"/>
        <v>7</v>
      </c>
      <c r="J259" s="73">
        <f t="shared" si="61"/>
        <v>2038</v>
      </c>
      <c r="K259" s="78">
        <f t="shared" si="62"/>
        <v>50587</v>
      </c>
      <c r="M259" s="41">
        <v>1.9981989666423283E-2</v>
      </c>
      <c r="O259" s="193"/>
      <c r="P259" s="193"/>
    </row>
    <row r="260" spans="2:20" outlineLevel="1">
      <c r="B260" s="213">
        <f t="shared" si="47"/>
        <v>50618</v>
      </c>
      <c r="C260" s="195">
        <f t="shared" si="58"/>
        <v>25112.917765496655</v>
      </c>
      <c r="D260" s="196">
        <f>IF(ISNUMBER($F260)*SUM(F260:F271)&lt;&gt;0,VLOOKUP($J260,'Table 1'!$B$13:$C$33,2,FALSE)/12*1000*Study_MW,0)</f>
        <v>120111.91793878608</v>
      </c>
      <c r="E260" s="196">
        <f t="shared" si="59"/>
        <v>145224.83570428274</v>
      </c>
      <c r="F260" s="195">
        <f>IF(J260&gt;2036,F248*IF(AND(MONTH(B260)=2,OR(J248=2036,J248=2040)),28/29,1),INDEX([8]Delta!$F$1:$EE$65554,$L$14,$I260))</f>
        <v>2700.596</v>
      </c>
      <c r="G260" s="197">
        <f t="shared" si="60"/>
        <v>53.775105830077045</v>
      </c>
      <c r="I260" s="77">
        <f t="shared" si="57"/>
        <v>8</v>
      </c>
      <c r="J260" s="73">
        <f t="shared" si="61"/>
        <v>2038</v>
      </c>
      <c r="K260" s="78">
        <f t="shared" si="62"/>
        <v>50618</v>
      </c>
      <c r="M260" s="41">
        <v>1.9981989666423283E-2</v>
      </c>
      <c r="O260" s="193"/>
      <c r="P260" s="193"/>
    </row>
    <row r="261" spans="2:20" outlineLevel="1">
      <c r="B261" s="213">
        <f t="shared" si="47"/>
        <v>50649</v>
      </c>
      <c r="C261" s="195">
        <f t="shared" si="58"/>
        <v>-6285.2064525422038</v>
      </c>
      <c r="D261" s="196">
        <f>IF(ISNUMBER($F261)*SUM(F261:F272)&lt;&gt;0,VLOOKUP($J261,'Table 1'!$B$13:$C$33,2,FALSE)/12*1000*Study_MW,0)</f>
        <v>120111.91793878608</v>
      </c>
      <c r="E261" s="196">
        <f t="shared" si="59"/>
        <v>113826.71148624388</v>
      </c>
      <c r="F261" s="195">
        <f>IF(J261&gt;2036,F249*IF(AND(MONTH(B261)=2,OR(J249=2036,J249=2040)),28/29,1),INDEX([8]Delta!$F$1:$EE$65554,$L$14,$I261))</f>
        <v>2380.56</v>
      </c>
      <c r="G261" s="197">
        <f t="shared" si="60"/>
        <v>47.815098752496837</v>
      </c>
      <c r="I261" s="77">
        <f t="shared" si="57"/>
        <v>9</v>
      </c>
      <c r="J261" s="73">
        <f t="shared" si="61"/>
        <v>2038</v>
      </c>
      <c r="K261" s="78">
        <f t="shared" si="62"/>
        <v>50649</v>
      </c>
      <c r="M261" s="41">
        <v>1.9981989666423283E-2</v>
      </c>
      <c r="O261" s="193"/>
      <c r="P261" s="193"/>
    </row>
    <row r="262" spans="2:20" outlineLevel="1">
      <c r="B262" s="213">
        <f t="shared" si="47"/>
        <v>50679</v>
      </c>
      <c r="C262" s="195">
        <f t="shared" si="58"/>
        <v>-6533.8920487071146</v>
      </c>
      <c r="D262" s="196">
        <f>IF(ISNUMBER($F262)*SUM(F262:F273)&lt;&gt;0,VLOOKUP($J262,'Table 1'!$B$13:$C$33,2,FALSE)/12*1000*Study_MW,0)</f>
        <v>120111.91793878608</v>
      </c>
      <c r="E262" s="196">
        <f t="shared" si="59"/>
        <v>113578.02589007896</v>
      </c>
      <c r="F262" s="195">
        <f>IF(J262&gt;2036,F250*IF(AND(MONTH(B262)=2,OR(J250=2036,J250=2040)),28/29,1),INDEX([8]Delta!$F$1:$EE$65554,$L$14,$I262))</f>
        <v>1929.905</v>
      </c>
      <c r="G262" s="197">
        <f t="shared" si="60"/>
        <v>58.851614918909981</v>
      </c>
      <c r="I262" s="77">
        <f t="shared" si="57"/>
        <v>10</v>
      </c>
      <c r="J262" s="73">
        <f t="shared" si="61"/>
        <v>2038</v>
      </c>
      <c r="K262" s="78">
        <f t="shared" si="62"/>
        <v>50679</v>
      </c>
      <c r="M262" s="41">
        <v>1.9981989666423283E-2</v>
      </c>
    </row>
    <row r="263" spans="2:20" outlineLevel="1">
      <c r="B263" s="213">
        <f t="shared" si="47"/>
        <v>50710</v>
      </c>
      <c r="C263" s="195">
        <f t="shared" si="58"/>
        <v>-10567.356828127873</v>
      </c>
      <c r="D263" s="196">
        <f>IF(ISNUMBER($F263)*SUM(F263:F274)&lt;&gt;0,VLOOKUP($J263,'Table 1'!$B$13:$C$33,2,FALSE)/12*1000*Study_MW,0)</f>
        <v>120111.91793878608</v>
      </c>
      <c r="E263" s="196">
        <f t="shared" si="59"/>
        <v>109544.56111065821</v>
      </c>
      <c r="F263" s="195">
        <f>IF(J263&gt;2036,F251*IF(AND(MONTH(B263)=2,OR(J251=2036,J251=2040)),28/29,1),INDEX([8]Delta!$F$1:$EE$65554,$L$14,$I263))</f>
        <v>1299.8699999999999</v>
      </c>
      <c r="G263" s="197">
        <f t="shared" si="60"/>
        <v>84.273474355634193</v>
      </c>
      <c r="I263" s="77">
        <f t="shared" si="57"/>
        <v>11</v>
      </c>
      <c r="J263" s="73">
        <f t="shared" si="61"/>
        <v>2038</v>
      </c>
      <c r="K263" s="78">
        <f t="shared" si="62"/>
        <v>50710</v>
      </c>
      <c r="M263" s="41">
        <v>1.9981989666423283E-2</v>
      </c>
    </row>
    <row r="264" spans="2:20" outlineLevel="1">
      <c r="B264" s="214">
        <f t="shared" si="47"/>
        <v>50740</v>
      </c>
      <c r="C264" s="198">
        <f t="shared" si="58"/>
        <v>-7105.5375876999096</v>
      </c>
      <c r="D264" s="199">
        <f>IF(ISNUMBER($F264)*SUM(F264:F275)&lt;&gt;0,VLOOKUP($J264,'Table 1'!$B$13:$C$33,2,FALSE)/12*1000*Study_MW,0)</f>
        <v>120111.91793878608</v>
      </c>
      <c r="E264" s="199">
        <f t="shared" si="59"/>
        <v>113006.38035108618</v>
      </c>
      <c r="F264" s="198">
        <f>IF(J264&gt;2036,F252*IF(AND(MONTH(B264)=2,OR(J252=2036,J252=2040)),28/29,1),INDEX([8]Delta!$F$1:$EE$65554,$L$14,$I264))</f>
        <v>1002.819</v>
      </c>
      <c r="G264" s="200">
        <f t="shared" si="60"/>
        <v>112.68871087512919</v>
      </c>
      <c r="I264" s="64">
        <f t="shared" si="57"/>
        <v>12</v>
      </c>
      <c r="J264" s="73">
        <f t="shared" si="61"/>
        <v>2038</v>
      </c>
      <c r="K264" s="82">
        <f t="shared" si="62"/>
        <v>50740</v>
      </c>
      <c r="M264" s="41">
        <v>1.9981989666423283E-2</v>
      </c>
    </row>
    <row r="265" spans="2:20">
      <c r="B265" s="83"/>
      <c r="K265" s="73"/>
    </row>
    <row r="266" spans="2:20" hidden="1">
      <c r="B266" s="56" t="str">
        <f>"Note: Energy Dollars in "&amp;YEAR(B253)&amp;" are "&amp;YEAR(B241)&amp;" x ("&amp;YEAR(B241)&amp;" / "&amp;YEAR(B193)&amp;"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orientation="portrait" r:id="rId1"/>
  <headerFooter alignWithMargins="0">
    <oddFooter>&amp;L&amp;8NPC Group - &amp;F   ( &amp;A )&amp;C &amp;R &amp;8&amp;D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P77"/>
  <sheetViews>
    <sheetView workbookViewId="0">
      <selection activeCell="E10" sqref="E10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3.83203125" style="122" customWidth="1"/>
    <col min="9" max="10" width="12.5" style="122" customWidth="1"/>
    <col min="11" max="11" width="11.6640625" style="122" customWidth="1"/>
    <col min="12" max="12" width="9.33203125" style="122"/>
    <col min="13" max="13" width="6.1640625" style="122" customWidth="1"/>
    <col min="14" max="14" width="7.83203125" style="173" customWidth="1"/>
    <col min="15" max="16384" width="9.33203125" style="122"/>
  </cols>
  <sheetData>
    <row r="1" spans="2:16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6" ht="15.75">
      <c r="B2" s="120" t="s">
        <v>101</v>
      </c>
      <c r="C2" s="121"/>
      <c r="D2" s="121"/>
      <c r="E2" s="121"/>
      <c r="F2" s="121"/>
      <c r="G2" s="121"/>
      <c r="H2" s="121"/>
      <c r="I2" s="121"/>
      <c r="J2" s="121"/>
    </row>
    <row r="3" spans="2:16" ht="15.75">
      <c r="B3" s="120"/>
      <c r="C3" s="121"/>
      <c r="D3" s="121"/>
      <c r="E3" s="121"/>
      <c r="F3" s="121"/>
      <c r="G3" s="121"/>
      <c r="H3" s="121"/>
      <c r="I3" s="121"/>
      <c r="J3" s="121"/>
    </row>
    <row r="4" spans="2:16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6" ht="51.75" customHeight="1">
      <c r="B5" s="125" t="s">
        <v>0</v>
      </c>
      <c r="C5" s="126" t="s">
        <v>110</v>
      </c>
      <c r="D5" s="126" t="s">
        <v>102</v>
      </c>
      <c r="E5" s="17" t="s">
        <v>55</v>
      </c>
      <c r="H5" s="173"/>
      <c r="N5" s="122"/>
    </row>
    <row r="6" spans="2:16" ht="24" customHeight="1">
      <c r="B6" s="127"/>
      <c r="C6" s="129" t="s">
        <v>9</v>
      </c>
      <c r="D6" s="128" t="s">
        <v>103</v>
      </c>
      <c r="E6" s="19" t="s">
        <v>9</v>
      </c>
      <c r="H6" s="173"/>
      <c r="N6" s="122"/>
    </row>
    <row r="7" spans="2:16">
      <c r="C7" s="130" t="s">
        <v>2</v>
      </c>
      <c r="D7" s="130" t="s">
        <v>4</v>
      </c>
      <c r="E7" s="130" t="s">
        <v>25</v>
      </c>
      <c r="H7" s="173"/>
      <c r="N7" s="122"/>
    </row>
    <row r="8" spans="2:16" ht="6" customHeight="1">
      <c r="H8" s="173"/>
      <c r="N8" s="122"/>
    </row>
    <row r="9" spans="2:16" ht="15.75">
      <c r="B9" s="43" t="str">
        <f>B2</f>
        <v>2017 IRP Aeolus-Bridger/Anticline Transmission</v>
      </c>
      <c r="D9" s="124"/>
      <c r="E9" s="124"/>
      <c r="N9" s="122"/>
    </row>
    <row r="10" spans="2:16">
      <c r="B10" s="141">
        <v>2020</v>
      </c>
      <c r="C10" s="133">
        <f>ROUND(C11/(1+$D44),2)</f>
        <v>47.33</v>
      </c>
      <c r="D10" s="141">
        <v>2</v>
      </c>
      <c r="E10" s="135">
        <f t="shared" ref="E10:E32" si="0">SUM(C10:C10)*D10/12</f>
        <v>7.8883333333333328</v>
      </c>
      <c r="F10" s="124"/>
      <c r="G10" s="160"/>
      <c r="M10" s="174"/>
      <c r="N10" s="138"/>
      <c r="O10" s="139"/>
      <c r="P10" s="140"/>
    </row>
    <row r="11" spans="2:16">
      <c r="B11" s="141">
        <v>2021</v>
      </c>
      <c r="C11" s="133">
        <f>D36</f>
        <v>48.5910167356733</v>
      </c>
      <c r="D11" s="141">
        <v>12</v>
      </c>
      <c r="E11" s="135">
        <f t="shared" si="0"/>
        <v>48.5910167356733</v>
      </c>
      <c r="F11" s="124"/>
      <c r="G11" s="160"/>
      <c r="M11" s="174"/>
      <c r="N11" s="204"/>
      <c r="O11" s="204"/>
      <c r="P11" s="140"/>
    </row>
    <row r="12" spans="2:16">
      <c r="B12" s="141">
        <f t="shared" ref="B12:B32" si="1">B11+1</f>
        <v>2022</v>
      </c>
      <c r="C12" s="133">
        <f>ROUND(C11*(1+$D46),2)</f>
        <v>49.82</v>
      </c>
      <c r="D12" s="141">
        <v>12</v>
      </c>
      <c r="E12" s="135">
        <f t="shared" si="0"/>
        <v>49.82</v>
      </c>
      <c r="F12" s="124"/>
      <c r="H12" s="174"/>
      <c r="J12" s="205"/>
      <c r="N12" s="122"/>
    </row>
    <row r="13" spans="2:16">
      <c r="B13" s="141">
        <f t="shared" si="1"/>
        <v>2023</v>
      </c>
      <c r="C13" s="133">
        <f>ROUND(C12*(1+$D47),2)</f>
        <v>51.01</v>
      </c>
      <c r="D13" s="141">
        <v>12</v>
      </c>
      <c r="E13" s="135">
        <f t="shared" si="0"/>
        <v>51.01</v>
      </c>
      <c r="F13" s="124"/>
      <c r="H13" s="174"/>
      <c r="I13" s="138"/>
      <c r="J13" s="205"/>
      <c r="N13" s="122"/>
    </row>
    <row r="14" spans="2:16">
      <c r="B14" s="141">
        <f t="shared" si="1"/>
        <v>2024</v>
      </c>
      <c r="C14" s="133">
        <f>ROUND(C13*(1+$D48),2)</f>
        <v>52.2</v>
      </c>
      <c r="D14" s="141">
        <v>12</v>
      </c>
      <c r="E14" s="135">
        <f t="shared" si="0"/>
        <v>52.20000000000001</v>
      </c>
      <c r="F14" s="124"/>
      <c r="H14" s="174"/>
      <c r="K14" s="206"/>
      <c r="N14" s="122"/>
    </row>
    <row r="15" spans="2:16">
      <c r="B15" s="141">
        <f t="shared" si="1"/>
        <v>2025</v>
      </c>
      <c r="C15" s="133">
        <f>ROUND(C14*(1+$D49),2)</f>
        <v>53.41</v>
      </c>
      <c r="D15" s="141">
        <v>12</v>
      </c>
      <c r="E15" s="135">
        <f t="shared" si="0"/>
        <v>53.41</v>
      </c>
      <c r="F15" s="124"/>
      <c r="H15" s="174"/>
      <c r="N15" s="122"/>
    </row>
    <row r="16" spans="2:16">
      <c r="B16" s="141">
        <f t="shared" si="1"/>
        <v>2026</v>
      </c>
      <c r="C16" s="133">
        <f t="shared" ref="C16:C24" si="2">ROUND(C15*(1+$G41),2)</f>
        <v>54.63</v>
      </c>
      <c r="D16" s="141">
        <v>12</v>
      </c>
      <c r="E16" s="135">
        <f t="shared" si="0"/>
        <v>54.63</v>
      </c>
      <c r="F16" s="124"/>
      <c r="H16" s="174"/>
      <c r="J16" s="171"/>
      <c r="N16" s="122"/>
    </row>
    <row r="17" spans="2:14">
      <c r="B17" s="141">
        <f t="shared" si="1"/>
        <v>2027</v>
      </c>
      <c r="C17" s="133">
        <f t="shared" si="2"/>
        <v>55.83</v>
      </c>
      <c r="D17" s="141">
        <v>12</v>
      </c>
      <c r="E17" s="135">
        <f t="shared" si="0"/>
        <v>55.830000000000005</v>
      </c>
      <c r="F17" s="124"/>
      <c r="H17" s="174"/>
      <c r="N17" s="122"/>
    </row>
    <row r="18" spans="2:14">
      <c r="B18" s="141">
        <f t="shared" si="1"/>
        <v>2028</v>
      </c>
      <c r="C18" s="133">
        <f t="shared" si="2"/>
        <v>57.04</v>
      </c>
      <c r="D18" s="141">
        <v>12</v>
      </c>
      <c r="E18" s="135">
        <f t="shared" si="0"/>
        <v>57.04</v>
      </c>
      <c r="F18" s="124"/>
      <c r="H18" s="174"/>
      <c r="N18" s="122"/>
    </row>
    <row r="19" spans="2:14">
      <c r="B19" s="141">
        <f t="shared" si="1"/>
        <v>2029</v>
      </c>
      <c r="C19" s="133">
        <f t="shared" si="2"/>
        <v>58.29</v>
      </c>
      <c r="D19" s="141">
        <v>12</v>
      </c>
      <c r="E19" s="135">
        <f t="shared" si="0"/>
        <v>58.29</v>
      </c>
      <c r="F19" s="124"/>
      <c r="H19" s="174"/>
      <c r="N19" s="122"/>
    </row>
    <row r="20" spans="2:14">
      <c r="B20" s="141">
        <f t="shared" si="1"/>
        <v>2030</v>
      </c>
      <c r="C20" s="143">
        <f t="shared" si="2"/>
        <v>59.56</v>
      </c>
      <c r="D20" s="141">
        <v>12</v>
      </c>
      <c r="E20" s="135">
        <f t="shared" si="0"/>
        <v>59.56</v>
      </c>
      <c r="F20" s="124"/>
      <c r="H20" s="174"/>
      <c r="N20" s="122"/>
    </row>
    <row r="21" spans="2:14">
      <c r="B21" s="141">
        <f t="shared" si="1"/>
        <v>2031</v>
      </c>
      <c r="C21" s="143">
        <f t="shared" si="2"/>
        <v>60.83</v>
      </c>
      <c r="D21" s="141">
        <v>12</v>
      </c>
      <c r="E21" s="135">
        <f t="shared" si="0"/>
        <v>60.830000000000005</v>
      </c>
      <c r="F21" s="124"/>
      <c r="H21" s="174"/>
      <c r="N21" s="122"/>
    </row>
    <row r="22" spans="2:14">
      <c r="B22" s="141">
        <f t="shared" si="1"/>
        <v>2032</v>
      </c>
      <c r="C22" s="133">
        <f t="shared" si="2"/>
        <v>62.1</v>
      </c>
      <c r="D22" s="141">
        <v>12</v>
      </c>
      <c r="E22" s="135">
        <f t="shared" si="0"/>
        <v>62.1</v>
      </c>
      <c r="F22" s="124"/>
      <c r="H22" s="174"/>
      <c r="N22" s="122"/>
    </row>
    <row r="23" spans="2:14">
      <c r="B23" s="141">
        <f t="shared" si="1"/>
        <v>2033</v>
      </c>
      <c r="C23" s="133">
        <f t="shared" si="2"/>
        <v>63.39</v>
      </c>
      <c r="D23" s="141">
        <v>12</v>
      </c>
      <c r="E23" s="135">
        <f t="shared" si="0"/>
        <v>63.390000000000008</v>
      </c>
      <c r="F23" s="124"/>
      <c r="H23" s="174"/>
      <c r="N23" s="122"/>
    </row>
    <row r="24" spans="2:14">
      <c r="B24" s="141">
        <f t="shared" si="1"/>
        <v>2034</v>
      </c>
      <c r="C24" s="133">
        <f t="shared" si="2"/>
        <v>64.7</v>
      </c>
      <c r="D24" s="141">
        <v>12</v>
      </c>
      <c r="E24" s="135">
        <f t="shared" si="0"/>
        <v>64.7</v>
      </c>
      <c r="F24" s="124"/>
      <c r="H24" s="174"/>
      <c r="N24" s="122"/>
    </row>
    <row r="25" spans="2:14">
      <c r="B25" s="141">
        <f t="shared" si="1"/>
        <v>2035</v>
      </c>
      <c r="C25" s="133">
        <f t="shared" ref="C25:C32" si="3">ROUND(C24*(1+$K41),2)</f>
        <v>66.03</v>
      </c>
      <c r="D25" s="141">
        <v>12</v>
      </c>
      <c r="E25" s="135">
        <f t="shared" si="0"/>
        <v>66.03</v>
      </c>
      <c r="F25" s="124"/>
      <c r="H25" s="174"/>
      <c r="N25" s="122"/>
    </row>
    <row r="26" spans="2:14">
      <c r="B26" s="141">
        <f t="shared" si="1"/>
        <v>2036</v>
      </c>
      <c r="C26" s="133">
        <f t="shared" si="3"/>
        <v>67.37</v>
      </c>
      <c r="D26" s="141">
        <v>12</v>
      </c>
      <c r="E26" s="135">
        <f t="shared" si="0"/>
        <v>67.37</v>
      </c>
      <c r="F26" s="124"/>
      <c r="H26" s="174"/>
      <c r="N26" s="122"/>
    </row>
    <row r="27" spans="2:14">
      <c r="B27" s="141">
        <f t="shared" si="1"/>
        <v>2037</v>
      </c>
      <c r="C27" s="133">
        <f t="shared" si="3"/>
        <v>68.73</v>
      </c>
      <c r="D27" s="141">
        <v>12</v>
      </c>
      <c r="E27" s="135">
        <f t="shared" si="0"/>
        <v>68.73</v>
      </c>
      <c r="F27" s="124"/>
      <c r="H27" s="174"/>
      <c r="N27" s="122"/>
    </row>
    <row r="28" spans="2:14">
      <c r="B28" s="141">
        <f t="shared" si="1"/>
        <v>2038</v>
      </c>
      <c r="C28" s="133">
        <f t="shared" si="3"/>
        <v>70.099999999999994</v>
      </c>
      <c r="D28" s="141">
        <v>12</v>
      </c>
      <c r="E28" s="135">
        <f t="shared" si="0"/>
        <v>70.099999999999994</v>
      </c>
      <c r="F28" s="124"/>
      <c r="H28" s="174"/>
      <c r="N28" s="122"/>
    </row>
    <row r="29" spans="2:14">
      <c r="B29" s="141">
        <f t="shared" si="1"/>
        <v>2039</v>
      </c>
      <c r="C29" s="133">
        <f t="shared" si="3"/>
        <v>71.510000000000005</v>
      </c>
      <c r="D29" s="141">
        <v>12</v>
      </c>
      <c r="E29" s="135">
        <f t="shared" si="0"/>
        <v>71.510000000000005</v>
      </c>
      <c r="F29" s="124"/>
      <c r="H29" s="174"/>
      <c r="N29" s="122"/>
    </row>
    <row r="30" spans="2:14">
      <c r="B30" s="141">
        <f t="shared" si="1"/>
        <v>2040</v>
      </c>
      <c r="C30" s="133">
        <f t="shared" si="3"/>
        <v>72.95</v>
      </c>
      <c r="D30" s="141">
        <v>12</v>
      </c>
      <c r="E30" s="135">
        <f t="shared" si="0"/>
        <v>72.95</v>
      </c>
      <c r="F30" s="124"/>
      <c r="H30" s="174"/>
      <c r="N30" s="122"/>
    </row>
    <row r="31" spans="2:14">
      <c r="B31" s="141">
        <f t="shared" si="1"/>
        <v>2041</v>
      </c>
      <c r="C31" s="133">
        <f t="shared" si="3"/>
        <v>74.44</v>
      </c>
      <c r="D31" s="141">
        <v>12</v>
      </c>
      <c r="E31" s="135">
        <f t="shared" si="0"/>
        <v>74.44</v>
      </c>
      <c r="F31" s="124"/>
      <c r="H31" s="174"/>
      <c r="N31" s="122"/>
    </row>
    <row r="32" spans="2:14">
      <c r="B32" s="141">
        <f t="shared" si="1"/>
        <v>2042</v>
      </c>
      <c r="C32" s="133">
        <f t="shared" si="3"/>
        <v>75.98</v>
      </c>
      <c r="D32" s="141">
        <v>12</v>
      </c>
      <c r="E32" s="135">
        <f t="shared" si="0"/>
        <v>75.98</v>
      </c>
      <c r="F32" s="124"/>
      <c r="G32" s="160"/>
      <c r="H32" s="174"/>
      <c r="N32" s="122"/>
    </row>
    <row r="33" spans="2:14">
      <c r="B33" s="141"/>
      <c r="C33" s="137"/>
      <c r="D33" s="133"/>
      <c r="E33" s="133"/>
      <c r="F33" s="134"/>
      <c r="G33" s="133"/>
      <c r="H33" s="133"/>
      <c r="I33" s="135"/>
      <c r="J33" s="135"/>
      <c r="K33" s="144"/>
    </row>
    <row r="34" spans="2:14">
      <c r="B34" s="131"/>
      <c r="C34" s="137"/>
      <c r="D34" s="133"/>
      <c r="E34" s="133"/>
      <c r="F34" s="134"/>
      <c r="G34" s="133"/>
      <c r="H34" s="133"/>
      <c r="I34" s="135"/>
      <c r="J34" s="135"/>
      <c r="K34" s="144"/>
    </row>
    <row r="35" spans="2:14" ht="15">
      <c r="C35" s="207" t="s">
        <v>104</v>
      </c>
      <c r="D35" s="208">
        <v>750</v>
      </c>
      <c r="E35" s="133"/>
      <c r="F35" s="134"/>
      <c r="G35" s="133"/>
      <c r="H35" s="133"/>
      <c r="I35" s="135"/>
      <c r="J35" s="135"/>
      <c r="K35" s="144"/>
    </row>
    <row r="36" spans="2:14" ht="39.75" customHeight="1">
      <c r="B36" s="288" t="s">
        <v>111</v>
      </c>
      <c r="C36" s="289"/>
      <c r="D36" s="218">
        <v>48.5910167356733</v>
      </c>
      <c r="E36" s="133"/>
      <c r="F36" s="134"/>
      <c r="G36" s="133"/>
      <c r="H36" s="133"/>
      <c r="I36" s="135"/>
      <c r="J36" s="135"/>
      <c r="K36" s="144"/>
    </row>
    <row r="39" spans="2:14" ht="13.5" thickBot="1">
      <c r="D39" s="161"/>
    </row>
    <row r="40" spans="2:14" ht="13.5" thickBot="1">
      <c r="C40" s="40" t="str">
        <f>"Company Official Inflation Forecast Dated "&amp;TEXT('Table 4'!$G$5,"mmmm dd, yyyy")</f>
        <v>Company Official Inflation Forecast Dated March 30, 2018</v>
      </c>
      <c r="D40" s="149"/>
      <c r="E40" s="149"/>
      <c r="F40" s="149"/>
      <c r="G40" s="149"/>
      <c r="H40" s="149"/>
      <c r="I40" s="149"/>
      <c r="J40" s="149"/>
      <c r="K40" s="151"/>
    </row>
    <row r="41" spans="2:14">
      <c r="C41" s="88">
        <v>2017</v>
      </c>
      <c r="D41" s="41">
        <v>1.7997379262064683E-2</v>
      </c>
      <c r="E41" s="86"/>
      <c r="F41" s="88">
        <f>C49+1</f>
        <v>2026</v>
      </c>
      <c r="G41" s="41">
        <v>2.275275626401263E-2</v>
      </c>
      <c r="H41" s="86"/>
      <c r="I41" s="88">
        <f>F49+1</f>
        <v>2035</v>
      </c>
      <c r="J41" s="88"/>
      <c r="K41" s="41">
        <v>2.0547727211939426E-2</v>
      </c>
    </row>
    <row r="42" spans="2:14">
      <c r="C42" s="88">
        <f t="shared" ref="C42:C49" si="4">C41+1</f>
        <v>2018</v>
      </c>
      <c r="D42" s="41">
        <v>2.00162222805087E-2</v>
      </c>
      <c r="E42" s="86"/>
      <c r="F42" s="88">
        <f t="shared" ref="F42:F49" si="5">F41+1</f>
        <v>2027</v>
      </c>
      <c r="G42" s="41">
        <v>2.2017580891201094E-2</v>
      </c>
      <c r="H42" s="86"/>
      <c r="I42" s="88">
        <f t="shared" ref="I42:I49" si="6">I41+1</f>
        <v>2036</v>
      </c>
      <c r="J42" s="88"/>
      <c r="K42" s="41">
        <v>2.0338413275796441E-2</v>
      </c>
    </row>
    <row r="43" spans="2:14">
      <c r="C43" s="88">
        <f t="shared" si="4"/>
        <v>2019</v>
      </c>
      <c r="D43" s="41">
        <v>2.3023767536204609E-2</v>
      </c>
      <c r="E43" s="86"/>
      <c r="F43" s="88">
        <f t="shared" si="5"/>
        <v>2028</v>
      </c>
      <c r="G43" s="41">
        <v>2.1672038954803963E-2</v>
      </c>
      <c r="H43" s="86"/>
      <c r="I43" s="88">
        <f t="shared" si="6"/>
        <v>2037</v>
      </c>
      <c r="J43" s="88"/>
      <c r="K43" s="41">
        <v>2.0148107799243142E-2</v>
      </c>
    </row>
    <row r="44" spans="2:14">
      <c r="C44" s="88">
        <f t="shared" si="4"/>
        <v>2020</v>
      </c>
      <c r="D44" s="41">
        <v>2.6569957493475238E-2</v>
      </c>
      <c r="E44" s="86"/>
      <c r="F44" s="88">
        <f t="shared" si="5"/>
        <v>2029</v>
      </c>
      <c r="G44" s="41">
        <v>2.1882861611237647E-2</v>
      </c>
      <c r="H44" s="86"/>
      <c r="I44" s="88">
        <f t="shared" si="6"/>
        <v>2038</v>
      </c>
      <c r="J44" s="88"/>
      <c r="K44" s="41">
        <v>1.9981989666423283E-2</v>
      </c>
    </row>
    <row r="45" spans="2:14">
      <c r="C45" s="88">
        <f t="shared" si="4"/>
        <v>2021</v>
      </c>
      <c r="D45" s="41">
        <v>2.633678201148415E-2</v>
      </c>
      <c r="E45" s="86"/>
      <c r="F45" s="88">
        <f t="shared" si="5"/>
        <v>2030</v>
      </c>
      <c r="G45" s="41">
        <v>2.1716430930730724E-2</v>
      </c>
      <c r="H45" s="86"/>
      <c r="I45" s="88">
        <f t="shared" si="6"/>
        <v>2039</v>
      </c>
      <c r="J45" s="88"/>
      <c r="K45" s="41">
        <v>2.0091958569135482E-2</v>
      </c>
    </row>
    <row r="46" spans="2:14">
      <c r="C46" s="88">
        <f t="shared" si="4"/>
        <v>2022</v>
      </c>
      <c r="D46" s="41">
        <v>2.5190838317338926E-2</v>
      </c>
      <c r="E46" s="86"/>
      <c r="F46" s="88">
        <f t="shared" si="5"/>
        <v>2031</v>
      </c>
      <c r="G46" s="41">
        <v>2.1283257880358342E-2</v>
      </c>
      <c r="H46" s="86"/>
      <c r="I46" s="88">
        <f t="shared" si="6"/>
        <v>2040</v>
      </c>
      <c r="J46" s="88"/>
      <c r="K46" s="41">
        <v>2.016857640433245E-2</v>
      </c>
    </row>
    <row r="47" spans="2:14" s="124" customFormat="1">
      <c r="C47" s="88">
        <f t="shared" si="4"/>
        <v>2023</v>
      </c>
      <c r="D47" s="41">
        <v>2.3861027991437966E-2</v>
      </c>
      <c r="E47" s="87"/>
      <c r="F47" s="88">
        <f t="shared" si="5"/>
        <v>2032</v>
      </c>
      <c r="G47" s="41">
        <v>2.092650190640466E-2</v>
      </c>
      <c r="H47" s="87"/>
      <c r="I47" s="88">
        <f t="shared" si="6"/>
        <v>2041</v>
      </c>
      <c r="J47" s="88"/>
      <c r="K47" s="41">
        <v>2.0388834681983159E-2</v>
      </c>
      <c r="N47" s="176"/>
    </row>
    <row r="48" spans="2:14" s="124" customFormat="1">
      <c r="C48" s="88">
        <f t="shared" si="4"/>
        <v>2024</v>
      </c>
      <c r="D48" s="41">
        <v>2.3386119938164196E-2</v>
      </c>
      <c r="E48" s="87"/>
      <c r="F48" s="88">
        <f t="shared" si="5"/>
        <v>2033</v>
      </c>
      <c r="G48" s="41">
        <v>2.0801762320284523E-2</v>
      </c>
      <c r="H48" s="87"/>
      <c r="I48" s="88">
        <f t="shared" si="6"/>
        <v>2042</v>
      </c>
      <c r="J48" s="88"/>
      <c r="K48" s="41">
        <v>2.0623380610534037E-2</v>
      </c>
      <c r="N48" s="176"/>
    </row>
    <row r="49" spans="3:14" s="124" customFormat="1">
      <c r="C49" s="88">
        <f t="shared" si="4"/>
        <v>2025</v>
      </c>
      <c r="D49" s="41">
        <v>2.3124371179134462E-2</v>
      </c>
      <c r="E49" s="87"/>
      <c r="F49" s="88">
        <f t="shared" si="5"/>
        <v>2034</v>
      </c>
      <c r="G49" s="41">
        <v>2.065772177898717E-2</v>
      </c>
      <c r="H49" s="87"/>
      <c r="I49" s="88">
        <f t="shared" si="6"/>
        <v>2043</v>
      </c>
      <c r="J49" s="88"/>
      <c r="K49" s="41">
        <v>2.0893774761898909E-2</v>
      </c>
      <c r="N49" s="176"/>
    </row>
    <row r="50" spans="3:14" s="124" customFormat="1">
      <c r="N50" s="176"/>
    </row>
    <row r="51" spans="3:14" s="124" customFormat="1">
      <c r="N51" s="176"/>
    </row>
    <row r="68" spans="3:4">
      <c r="C68" s="157"/>
      <c r="D68" s="161"/>
    </row>
    <row r="69" spans="3:4">
      <c r="C69" s="157"/>
      <c r="D69" s="161"/>
    </row>
    <row r="70" spans="3:4">
      <c r="C70" s="157"/>
      <c r="D70" s="161"/>
    </row>
    <row r="71" spans="3:4">
      <c r="C71" s="157"/>
      <c r="D71" s="161"/>
    </row>
    <row r="72" spans="3:4">
      <c r="C72" s="157"/>
      <c r="D72" s="161"/>
    </row>
    <row r="73" spans="3:4">
      <c r="C73" s="157"/>
      <c r="D73" s="161"/>
    </row>
    <row r="74" spans="3:4">
      <c r="C74" s="157"/>
      <c r="D74" s="161"/>
    </row>
    <row r="75" spans="3:4">
      <c r="C75" s="157"/>
      <c r="D75" s="161"/>
    </row>
    <row r="76" spans="3:4">
      <c r="C76" s="157"/>
      <c r="D76" s="161"/>
    </row>
    <row r="77" spans="3:4">
      <c r="C77" s="157"/>
      <c r="D77" s="161"/>
    </row>
  </sheetData>
  <mergeCells count="1">
    <mergeCell ref="B36:C36"/>
  </mergeCells>
  <printOptions horizontalCentered="1"/>
  <pageMargins left="0.8" right="0.3" top="0.4" bottom="0.4" header="0.5" footer="0.2"/>
  <pageSetup scale="7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X102"/>
  <sheetViews>
    <sheetView zoomScale="70" zoomScaleNormal="70" workbookViewId="0">
      <selection activeCell="C20" sqref="C20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8" width="9.83203125" style="122" customWidth="1"/>
    <col min="9" max="9" width="10.5" style="122" customWidth="1"/>
    <col min="10" max="11" width="12.5" style="122" customWidth="1"/>
    <col min="12" max="12" width="13.83203125" style="122" customWidth="1"/>
    <col min="13" max="14" width="9.33203125" style="122"/>
    <col min="15" max="15" width="9.33203125" style="173"/>
    <col min="16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  <c r="K1" s="121"/>
    </row>
    <row r="2" spans="2:18" ht="15.75">
      <c r="B2" s="120" t="s">
        <v>119</v>
      </c>
      <c r="C2" s="121"/>
      <c r="D2" s="121"/>
      <c r="E2" s="121"/>
      <c r="F2" s="121"/>
      <c r="G2" s="121"/>
      <c r="H2" s="121"/>
      <c r="I2" s="121"/>
      <c r="J2" s="121"/>
      <c r="K2" s="121"/>
    </row>
    <row r="3" spans="2:18" ht="15.75">
      <c r="B3" s="120" t="str">
        <f>TEXT($C$63,"0%")&amp;" Capacity Factor"</f>
        <v>39% Capacity Factor</v>
      </c>
      <c r="C3" s="121"/>
      <c r="D3" s="121"/>
      <c r="E3" s="121"/>
      <c r="F3" s="121"/>
      <c r="G3" s="121"/>
      <c r="H3" s="121"/>
      <c r="I3" s="121"/>
      <c r="J3" s="121"/>
      <c r="K3" s="121"/>
    </row>
    <row r="4" spans="2:18">
      <c r="B4" s="123"/>
      <c r="C4" s="123"/>
      <c r="D4" s="123"/>
      <c r="E4" s="123"/>
      <c r="F4" s="123"/>
      <c r="G4" s="123"/>
      <c r="H4" s="123"/>
      <c r="I4" s="123"/>
      <c r="J4" s="124"/>
      <c r="K4" s="124"/>
      <c r="L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7" t="s">
        <v>123</v>
      </c>
      <c r="I5" s="126" t="s">
        <v>70</v>
      </c>
      <c r="J5" s="126" t="s">
        <v>88</v>
      </c>
      <c r="K5" s="17" t="s">
        <v>55</v>
      </c>
      <c r="L5" s="126" t="s">
        <v>71</v>
      </c>
      <c r="N5" s="247" t="s">
        <v>165</v>
      </c>
      <c r="O5" s="247" t="s">
        <v>166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8" t="s">
        <v>33</v>
      </c>
      <c r="I6" s="128" t="s">
        <v>33</v>
      </c>
      <c r="J6" s="128" t="s">
        <v>33</v>
      </c>
      <c r="K6" s="19" t="s">
        <v>9</v>
      </c>
      <c r="L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/>
      <c r="I7" s="130" t="s">
        <v>7</v>
      </c>
      <c r="J7" s="130" t="s">
        <v>24</v>
      </c>
      <c r="K7" s="130" t="s">
        <v>25</v>
      </c>
      <c r="L7" s="130" t="s">
        <v>25</v>
      </c>
    </row>
    <row r="8" spans="2:18" ht="6" customHeight="1">
      <c r="L8" s="124"/>
    </row>
    <row r="9" spans="2:18" ht="15.75">
      <c r="B9" s="43" t="str">
        <f>C52</f>
        <v>2017 IRP Update Wyoming Wind Resource - 39% Capacity Factor</v>
      </c>
      <c r="C9" s="124"/>
      <c r="E9" s="124"/>
      <c r="F9" s="124"/>
      <c r="G9" s="124"/>
      <c r="H9" s="124"/>
      <c r="I9" s="124"/>
      <c r="J9" s="124"/>
      <c r="K9" s="124"/>
      <c r="L9" s="124"/>
      <c r="O9" s="122"/>
    </row>
    <row r="10" spans="2:18">
      <c r="B10" s="131">
        <v>2016</v>
      </c>
      <c r="C10" s="132"/>
      <c r="D10" s="133"/>
      <c r="E10" s="133"/>
      <c r="F10" s="134"/>
      <c r="G10" s="134"/>
      <c r="H10" s="134"/>
      <c r="I10" s="133"/>
      <c r="J10" s="135"/>
      <c r="K10" s="135"/>
      <c r="L10" s="133"/>
      <c r="O10" s="174"/>
    </row>
    <row r="11" spans="2:18">
      <c r="B11" s="131">
        <f t="shared" ref="B11:B36" si="0">B10+1</f>
        <v>2017</v>
      </c>
      <c r="C11" s="137"/>
      <c r="D11" s="133"/>
      <c r="E11" s="133">
        <f>$C$56</f>
        <v>26.293898611068769</v>
      </c>
      <c r="F11" s="134">
        <f t="shared" ref="F11:F36" si="1">(D11+E11)/(8.76*$C$63)</f>
        <v>7.7369401397035578</v>
      </c>
      <c r="G11" s="133">
        <f>$C$58</f>
        <v>1.1816399331260157</v>
      </c>
      <c r="H11" s="133">
        <f>$C$60</f>
        <v>1.7950732843896238</v>
      </c>
      <c r="I11" s="133"/>
      <c r="J11" s="135">
        <f>(F11+G11+H11)*N11/12+I11*O11/12</f>
        <v>10.713653357219195</v>
      </c>
      <c r="K11" s="135">
        <f t="shared" ref="K11:K36" si="2">ROUND(J11*$C$63*8.76,2)</f>
        <v>36.409999999999997</v>
      </c>
      <c r="L11" s="133">
        <f>$C$57</f>
        <v>0.58600709999999989</v>
      </c>
      <c r="N11" s="122">
        <v>12</v>
      </c>
      <c r="O11" s="122">
        <v>12</v>
      </c>
    </row>
    <row r="12" spans="2:18">
      <c r="B12" s="141">
        <f t="shared" si="0"/>
        <v>2018</v>
      </c>
      <c r="C12" s="142"/>
      <c r="D12" s="133"/>
      <c r="E12" s="133">
        <f t="shared" ref="D12:G19" si="3">ROUND(E11*(1+$D67),2)</f>
        <v>26.82</v>
      </c>
      <c r="F12" s="135">
        <f t="shared" si="1"/>
        <v>7.8917446825286506</v>
      </c>
      <c r="G12" s="133">
        <f t="shared" si="3"/>
        <v>1.21</v>
      </c>
      <c r="H12" s="133">
        <f t="shared" ref="H12" si="4">ROUND(H11*(1+$D67),2)</f>
        <v>1.83</v>
      </c>
      <c r="I12" s="133"/>
      <c r="J12" s="135">
        <f>(F12+G12+H12)*N12/12+I12*O12/12</f>
        <v>10.931744682528651</v>
      </c>
      <c r="K12" s="135">
        <f t="shared" si="2"/>
        <v>37.15</v>
      </c>
      <c r="L12" s="133">
        <f t="shared" ref="L12:L19" si="5">ROUND(L11*(1+$D67),2)</f>
        <v>0.6</v>
      </c>
      <c r="M12" s="124"/>
      <c r="N12" s="122">
        <v>12</v>
      </c>
      <c r="O12" s="122">
        <v>12</v>
      </c>
    </row>
    <row r="13" spans="2:18">
      <c r="B13" s="141">
        <f t="shared" si="0"/>
        <v>2019</v>
      </c>
      <c r="C13" s="142"/>
      <c r="D13" s="133"/>
      <c r="E13" s="133">
        <f t="shared" si="3"/>
        <v>27.44</v>
      </c>
      <c r="F13" s="135">
        <f t="shared" si="1"/>
        <v>8.0741787505065687</v>
      </c>
      <c r="G13" s="133">
        <f t="shared" si="3"/>
        <v>1.24</v>
      </c>
      <c r="H13" s="133">
        <f t="shared" ref="H13" si="6">ROUND(H12*(1+$D68),2)</f>
        <v>1.87</v>
      </c>
      <c r="I13" s="133"/>
      <c r="J13" s="135">
        <f>(F13+G13+H13)*N13/12+I13*O13/12</f>
        <v>11.184178750506568</v>
      </c>
      <c r="K13" s="135">
        <f t="shared" si="2"/>
        <v>38.01</v>
      </c>
      <c r="L13" s="133">
        <f t="shared" si="5"/>
        <v>0.61</v>
      </c>
      <c r="M13" s="124"/>
      <c r="N13" s="122">
        <v>12</v>
      </c>
      <c r="O13" s="122">
        <v>12</v>
      </c>
    </row>
    <row r="14" spans="2:18">
      <c r="B14" s="141">
        <f t="shared" si="0"/>
        <v>2020</v>
      </c>
      <c r="C14" s="142">
        <f>$C$55</f>
        <v>1293.6882754756971</v>
      </c>
      <c r="D14" s="133">
        <f>C14*$C$62</f>
        <v>68.357849825124617</v>
      </c>
      <c r="E14" s="133">
        <f t="shared" si="3"/>
        <v>28.17</v>
      </c>
      <c r="F14" s="135">
        <f t="shared" si="1"/>
        <v>28.403174704450088</v>
      </c>
      <c r="G14" s="133">
        <f t="shared" si="3"/>
        <v>1.27</v>
      </c>
      <c r="H14" s="133">
        <f t="shared" ref="H14" si="7">ROUND(H13*(1+$D69),2)</f>
        <v>1.92</v>
      </c>
      <c r="I14" s="133">
        <v>-33.15</v>
      </c>
      <c r="J14" s="135">
        <f>(F14+G14+H14)*N14/12+I14*O14/12</f>
        <v>-0.25947088259165163</v>
      </c>
      <c r="K14" s="135">
        <f t="shared" si="2"/>
        <v>-0.88</v>
      </c>
      <c r="L14" s="133">
        <f t="shared" si="5"/>
        <v>0.63</v>
      </c>
      <c r="M14" s="124"/>
      <c r="N14" s="122">
        <v>2</v>
      </c>
      <c r="O14" s="122">
        <v>2</v>
      </c>
      <c r="P14" s="138"/>
      <c r="Q14" s="139"/>
      <c r="R14" s="140"/>
    </row>
    <row r="15" spans="2:18">
      <c r="B15" s="141">
        <f t="shared" si="0"/>
        <v>2021</v>
      </c>
      <c r="C15" s="142"/>
      <c r="D15" s="133">
        <f t="shared" si="3"/>
        <v>70.16</v>
      </c>
      <c r="E15" s="133">
        <f t="shared" si="3"/>
        <v>28.91</v>
      </c>
      <c r="F15" s="135">
        <f t="shared" si="1"/>
        <v>29.151198571890877</v>
      </c>
      <c r="G15" s="133">
        <f t="shared" si="3"/>
        <v>1.3</v>
      </c>
      <c r="H15" s="133">
        <f t="shared" ref="H15" si="8">ROUND(H14*(1+$D70),2)</f>
        <v>1.97</v>
      </c>
      <c r="I15" s="133">
        <v>-34.479999999999997</v>
      </c>
      <c r="J15" s="135">
        <f>(F15+G15+H15)*N15/12+I15*O15/12</f>
        <v>-2.0588014281091205</v>
      </c>
      <c r="K15" s="135">
        <f t="shared" si="2"/>
        <v>-7</v>
      </c>
      <c r="L15" s="133">
        <f t="shared" si="5"/>
        <v>0.65</v>
      </c>
      <c r="M15" s="124"/>
      <c r="N15" s="122">
        <v>12</v>
      </c>
      <c r="O15" s="122">
        <v>12</v>
      </c>
      <c r="P15" s="139"/>
      <c r="Q15" s="139"/>
      <c r="R15" s="140"/>
    </row>
    <row r="16" spans="2:18">
      <c r="B16" s="141">
        <f t="shared" si="0"/>
        <v>2022</v>
      </c>
      <c r="C16" s="142"/>
      <c r="D16" s="133">
        <f t="shared" si="3"/>
        <v>71.930000000000007</v>
      </c>
      <c r="E16" s="133">
        <f t="shared" si="3"/>
        <v>29.64</v>
      </c>
      <c r="F16" s="135">
        <f t="shared" si="1"/>
        <v>29.886819813737326</v>
      </c>
      <c r="G16" s="133">
        <f t="shared" si="3"/>
        <v>1.33</v>
      </c>
      <c r="H16" s="133">
        <f t="shared" ref="H16" si="9">ROUND(H15*(1+$D71),2)</f>
        <v>2.02</v>
      </c>
      <c r="I16" s="133">
        <v>-34.479999999999997</v>
      </c>
      <c r="J16" s="135">
        <f t="shared" ref="J16:J24" si="10">(F16+G16+H16)*N16/12+I16*O16/12</f>
        <v>-1.2431801862626699</v>
      </c>
      <c r="K16" s="135">
        <f t="shared" si="2"/>
        <v>-4.22</v>
      </c>
      <c r="L16" s="133">
        <f t="shared" si="5"/>
        <v>0.67</v>
      </c>
      <c r="M16" s="124"/>
      <c r="N16" s="122">
        <v>12</v>
      </c>
      <c r="O16" s="122">
        <v>12</v>
      </c>
    </row>
    <row r="17" spans="2:17">
      <c r="B17" s="141">
        <f t="shared" si="0"/>
        <v>2023</v>
      </c>
      <c r="C17" s="142"/>
      <c r="D17" s="133">
        <f t="shared" si="3"/>
        <v>73.650000000000006</v>
      </c>
      <c r="E17" s="133">
        <f t="shared" si="3"/>
        <v>30.35</v>
      </c>
      <c r="F17" s="135">
        <f t="shared" si="1"/>
        <v>30.601843660812065</v>
      </c>
      <c r="G17" s="133">
        <f t="shared" si="3"/>
        <v>1.36</v>
      </c>
      <c r="H17" s="133">
        <f t="shared" ref="H17" si="11">ROUND(H16*(1+$D72),2)</f>
        <v>2.0699999999999998</v>
      </c>
      <c r="I17" s="133">
        <v>-35.799999999999997</v>
      </c>
      <c r="J17" s="135">
        <f t="shared" si="10"/>
        <v>-1.7681563391879322</v>
      </c>
      <c r="K17" s="135">
        <f t="shared" si="2"/>
        <v>-6.01</v>
      </c>
      <c r="L17" s="133">
        <f t="shared" si="5"/>
        <v>0.69</v>
      </c>
      <c r="M17" s="124"/>
      <c r="N17" s="122">
        <v>12</v>
      </c>
      <c r="O17" s="122">
        <v>12</v>
      </c>
      <c r="P17" s="138"/>
    </row>
    <row r="18" spans="2:17">
      <c r="B18" s="141">
        <f t="shared" si="0"/>
        <v>2024</v>
      </c>
      <c r="C18" s="142"/>
      <c r="D18" s="133">
        <f t="shared" si="3"/>
        <v>75.37</v>
      </c>
      <c r="E18" s="133">
        <f t="shared" si="3"/>
        <v>31.06</v>
      </c>
      <c r="F18" s="135">
        <f t="shared" si="1"/>
        <v>31.316867507886812</v>
      </c>
      <c r="G18" s="133">
        <f t="shared" si="3"/>
        <v>1.39</v>
      </c>
      <c r="H18" s="133">
        <f t="shared" ref="H18" si="12">ROUND(H17*(1+$D73),2)</f>
        <v>2.12</v>
      </c>
      <c r="I18" s="133">
        <v>-35.799999999999997</v>
      </c>
      <c r="J18" s="135">
        <f t="shared" si="10"/>
        <v>-0.9731324921131872</v>
      </c>
      <c r="K18" s="135">
        <f t="shared" si="2"/>
        <v>-3.31</v>
      </c>
      <c r="L18" s="133">
        <f t="shared" si="5"/>
        <v>0.71</v>
      </c>
      <c r="M18" s="124"/>
      <c r="N18" s="122">
        <v>12</v>
      </c>
      <c r="O18" s="122">
        <v>12</v>
      </c>
    </row>
    <row r="19" spans="2:17">
      <c r="B19" s="141">
        <f t="shared" si="0"/>
        <v>2025</v>
      </c>
      <c r="C19" s="142"/>
      <c r="D19" s="133">
        <f t="shared" si="3"/>
        <v>77.11</v>
      </c>
      <c r="E19" s="133">
        <f t="shared" si="3"/>
        <v>31.78</v>
      </c>
      <c r="F19" s="135">
        <f t="shared" si="1"/>
        <v>32.040718809863712</v>
      </c>
      <c r="G19" s="133">
        <f t="shared" si="3"/>
        <v>1.42</v>
      </c>
      <c r="H19" s="133">
        <f t="shared" ref="H19" si="13">ROUND(H18*(1+$D74),2)</f>
        <v>2.17</v>
      </c>
      <c r="I19" s="133">
        <v>-37.130000000000003</v>
      </c>
      <c r="J19" s="135">
        <f t="shared" si="10"/>
        <v>-1.499281190136287</v>
      </c>
      <c r="K19" s="135">
        <f t="shared" si="2"/>
        <v>-5.0999999999999996</v>
      </c>
      <c r="L19" s="133">
        <f t="shared" si="5"/>
        <v>0.73</v>
      </c>
      <c r="M19" s="124"/>
      <c r="N19" s="122">
        <v>12</v>
      </c>
      <c r="O19" s="122">
        <v>12</v>
      </c>
    </row>
    <row r="20" spans="2:17">
      <c r="B20" s="141">
        <f t="shared" si="0"/>
        <v>2026</v>
      </c>
      <c r="C20" s="142"/>
      <c r="D20" s="133">
        <f>ROUND(D19*(1+$G66),2)</f>
        <v>78.86</v>
      </c>
      <c r="E20" s="133">
        <f>ROUND(E19*(1+$G66),2)</f>
        <v>32.5</v>
      </c>
      <c r="F20" s="135">
        <f t="shared" si="1"/>
        <v>32.767512596807997</v>
      </c>
      <c r="G20" s="133">
        <f>ROUND(G19*(1+$G66),2)</f>
        <v>1.45</v>
      </c>
      <c r="H20" s="133">
        <f>ROUND(H19*(1+$G66),2)</f>
        <v>2.2200000000000002</v>
      </c>
      <c r="I20" s="133">
        <v>-37.130000000000003</v>
      </c>
      <c r="J20" s="135">
        <f t="shared" si="10"/>
        <v>-0.69248740319200408</v>
      </c>
      <c r="K20" s="135">
        <f t="shared" si="2"/>
        <v>-2.35</v>
      </c>
      <c r="L20" s="133">
        <f>ROUND(L19*(1+$G66),2)</f>
        <v>0.75</v>
      </c>
      <c r="M20" s="124"/>
      <c r="N20" s="122">
        <v>12</v>
      </c>
      <c r="O20" s="122">
        <v>12</v>
      </c>
      <c r="Q20" s="171"/>
    </row>
    <row r="21" spans="2:17">
      <c r="B21" s="141">
        <f t="shared" si="0"/>
        <v>2027</v>
      </c>
      <c r="C21" s="142"/>
      <c r="D21" s="133">
        <f t="shared" ref="D21:G28" si="14">ROUND(D20*(1+$G67),2)</f>
        <v>80.599999999999994</v>
      </c>
      <c r="E21" s="133">
        <f t="shared" si="14"/>
        <v>33.22</v>
      </c>
      <c r="F21" s="135">
        <f t="shared" si="1"/>
        <v>33.491363898784897</v>
      </c>
      <c r="G21" s="133">
        <f t="shared" si="14"/>
        <v>1.48</v>
      </c>
      <c r="H21" s="133">
        <f t="shared" ref="H21" si="15">ROUND(H20*(1+$G67),2)</f>
        <v>2.27</v>
      </c>
      <c r="I21" s="133">
        <v>-38.450000000000003</v>
      </c>
      <c r="J21" s="135">
        <f t="shared" si="10"/>
        <v>-1.2086361012151059</v>
      </c>
      <c r="K21" s="135">
        <f t="shared" si="2"/>
        <v>-4.1100000000000003</v>
      </c>
      <c r="L21" s="133">
        <f t="shared" ref="L21:L28" si="16">ROUND(L20*(1+$G67),2)</f>
        <v>0.77</v>
      </c>
      <c r="M21" s="124"/>
      <c r="N21" s="122">
        <v>12</v>
      </c>
      <c r="O21" s="122">
        <v>12</v>
      </c>
    </row>
    <row r="22" spans="2:17">
      <c r="B22" s="141">
        <f t="shared" si="0"/>
        <v>2028</v>
      </c>
      <c r="C22" s="142"/>
      <c r="D22" s="133">
        <f t="shared" si="14"/>
        <v>82.35</v>
      </c>
      <c r="E22" s="133">
        <f t="shared" si="14"/>
        <v>33.94</v>
      </c>
      <c r="F22" s="135">
        <f t="shared" si="1"/>
        <v>34.218157685729182</v>
      </c>
      <c r="G22" s="133">
        <f t="shared" si="14"/>
        <v>1.51</v>
      </c>
      <c r="H22" s="133">
        <f t="shared" ref="H22" si="17">ROUND(H21*(1+$G68),2)</f>
        <v>2.3199999999999998</v>
      </c>
      <c r="I22" s="133">
        <v>-38.450000000000003</v>
      </c>
      <c r="J22" s="135">
        <f t="shared" si="10"/>
        <v>-0.40184231427082295</v>
      </c>
      <c r="K22" s="135">
        <f t="shared" si="2"/>
        <v>-1.37</v>
      </c>
      <c r="L22" s="133">
        <f t="shared" si="16"/>
        <v>0.79</v>
      </c>
      <c r="M22" s="124"/>
      <c r="N22" s="122">
        <v>12</v>
      </c>
      <c r="O22" s="122">
        <v>12</v>
      </c>
    </row>
    <row r="23" spans="2:17">
      <c r="B23" s="141">
        <f t="shared" si="0"/>
        <v>2029</v>
      </c>
      <c r="C23" s="142"/>
      <c r="D23" s="133">
        <f t="shared" si="14"/>
        <v>84.15</v>
      </c>
      <c r="E23" s="133">
        <f t="shared" si="14"/>
        <v>34.68</v>
      </c>
      <c r="F23" s="135">
        <f t="shared" si="1"/>
        <v>34.965548867445179</v>
      </c>
      <c r="G23" s="133">
        <f t="shared" si="14"/>
        <v>1.54</v>
      </c>
      <c r="H23" s="133">
        <f t="shared" ref="H23" si="18">ROUND(H22*(1+$G69),2)</f>
        <v>2.37</v>
      </c>
      <c r="I23" s="133">
        <v>-39.78</v>
      </c>
      <c r="J23" s="135">
        <f t="shared" si="10"/>
        <v>-0.90445113255482568</v>
      </c>
      <c r="K23" s="135">
        <f t="shared" si="2"/>
        <v>-3.07</v>
      </c>
      <c r="L23" s="133">
        <f t="shared" si="16"/>
        <v>0.81</v>
      </c>
      <c r="M23" s="124"/>
      <c r="N23" s="122">
        <v>12</v>
      </c>
      <c r="O23" s="122">
        <v>12</v>
      </c>
    </row>
    <row r="24" spans="2:17">
      <c r="B24" s="141">
        <f t="shared" si="0"/>
        <v>2030</v>
      </c>
      <c r="C24" s="142"/>
      <c r="D24" s="133">
        <f t="shared" si="14"/>
        <v>85.98</v>
      </c>
      <c r="E24" s="133">
        <f t="shared" si="14"/>
        <v>35.43</v>
      </c>
      <c r="F24" s="135">
        <f t="shared" si="1"/>
        <v>35.7247099890307</v>
      </c>
      <c r="G24" s="133">
        <f t="shared" si="14"/>
        <v>1.57</v>
      </c>
      <c r="H24" s="133">
        <f t="shared" ref="H24" si="19">ROUND(H23*(1+$G70),2)</f>
        <v>2.42</v>
      </c>
      <c r="I24" s="133">
        <v>-41.11</v>
      </c>
      <c r="J24" s="135">
        <f t="shared" si="10"/>
        <v>5.456376655697369</v>
      </c>
      <c r="K24" s="135">
        <f t="shared" si="2"/>
        <v>18.54</v>
      </c>
      <c r="L24" s="133">
        <f t="shared" si="16"/>
        <v>0.83</v>
      </c>
      <c r="M24" s="124"/>
      <c r="N24" s="122">
        <v>12</v>
      </c>
      <c r="O24" s="122">
        <v>10</v>
      </c>
    </row>
    <row r="25" spans="2:17">
      <c r="B25" s="141">
        <f t="shared" si="0"/>
        <v>2031</v>
      </c>
      <c r="C25" s="142"/>
      <c r="D25" s="133">
        <f t="shared" si="14"/>
        <v>87.81</v>
      </c>
      <c r="E25" s="133">
        <f t="shared" si="14"/>
        <v>36.18</v>
      </c>
      <c r="F25" s="135">
        <f t="shared" si="1"/>
        <v>36.483871110616235</v>
      </c>
      <c r="G25" s="133">
        <f t="shared" si="14"/>
        <v>1.6</v>
      </c>
      <c r="H25" s="133">
        <f t="shared" ref="H25" si="20">ROUND(H24*(1+$G71),2)</f>
        <v>2.4700000000000002</v>
      </c>
      <c r="I25" s="133"/>
      <c r="J25" s="135">
        <f t="shared" ref="J25:J36" si="21">F25+I25+G25+H25</f>
        <v>40.553871110616235</v>
      </c>
      <c r="K25" s="135">
        <f t="shared" si="2"/>
        <v>137.82</v>
      </c>
      <c r="L25" s="133">
        <f t="shared" si="16"/>
        <v>0.85</v>
      </c>
      <c r="M25" s="124"/>
      <c r="N25" s="122">
        <v>12</v>
      </c>
      <c r="O25" s="122"/>
    </row>
    <row r="26" spans="2:17">
      <c r="B26" s="141">
        <f t="shared" si="0"/>
        <v>2032</v>
      </c>
      <c r="C26" s="142"/>
      <c r="D26" s="133">
        <f t="shared" si="14"/>
        <v>89.65</v>
      </c>
      <c r="E26" s="133">
        <f t="shared" si="14"/>
        <v>36.94</v>
      </c>
      <c r="F26" s="135">
        <f t="shared" si="1"/>
        <v>37.248917202136532</v>
      </c>
      <c r="G26" s="133">
        <f t="shared" si="14"/>
        <v>1.63</v>
      </c>
      <c r="H26" s="133">
        <f t="shared" ref="H26" si="22">ROUND(H25*(1+$G72),2)</f>
        <v>2.52</v>
      </c>
      <c r="I26" s="133"/>
      <c r="J26" s="135">
        <f t="shared" si="21"/>
        <v>41.398917202136538</v>
      </c>
      <c r="K26" s="135">
        <f t="shared" si="2"/>
        <v>140.69</v>
      </c>
      <c r="L26" s="133">
        <f t="shared" si="16"/>
        <v>0.87</v>
      </c>
      <c r="M26" s="124"/>
      <c r="N26" s="122">
        <v>12</v>
      </c>
      <c r="O26" s="122"/>
    </row>
    <row r="27" spans="2:17">
      <c r="B27" s="141">
        <f t="shared" si="0"/>
        <v>2033</v>
      </c>
      <c r="C27" s="142"/>
      <c r="D27" s="133">
        <f t="shared" si="14"/>
        <v>91.51</v>
      </c>
      <c r="E27" s="133">
        <f t="shared" si="14"/>
        <v>37.71</v>
      </c>
      <c r="F27" s="135">
        <f t="shared" si="1"/>
        <v>38.02279074855899</v>
      </c>
      <c r="G27" s="133">
        <f t="shared" si="14"/>
        <v>1.66</v>
      </c>
      <c r="H27" s="133">
        <f t="shared" ref="H27" si="23">ROUND(H26*(1+$G73),2)</f>
        <v>2.57</v>
      </c>
      <c r="I27" s="133"/>
      <c r="J27" s="135">
        <f t="shared" si="21"/>
        <v>42.252790748558986</v>
      </c>
      <c r="K27" s="135">
        <f t="shared" si="2"/>
        <v>143.6</v>
      </c>
      <c r="L27" s="133">
        <f t="shared" si="16"/>
        <v>0.89</v>
      </c>
      <c r="M27" s="124"/>
      <c r="N27" s="122">
        <v>12</v>
      </c>
      <c r="O27" s="122"/>
    </row>
    <row r="28" spans="2:17">
      <c r="B28" s="141">
        <f t="shared" si="0"/>
        <v>2034</v>
      </c>
      <c r="C28" s="142"/>
      <c r="D28" s="133">
        <f t="shared" si="14"/>
        <v>93.4</v>
      </c>
      <c r="E28" s="133">
        <f t="shared" si="14"/>
        <v>38.49</v>
      </c>
      <c r="F28" s="135">
        <f t="shared" si="1"/>
        <v>38.808434234850999</v>
      </c>
      <c r="G28" s="133">
        <f t="shared" si="14"/>
        <v>1.69</v>
      </c>
      <c r="H28" s="133">
        <f t="shared" ref="H28" si="24">ROUND(H27*(1+$G74),2)</f>
        <v>2.62</v>
      </c>
      <c r="I28" s="133"/>
      <c r="J28" s="135">
        <f t="shared" si="21"/>
        <v>43.118434234850994</v>
      </c>
      <c r="K28" s="135">
        <f t="shared" si="2"/>
        <v>146.54</v>
      </c>
      <c r="L28" s="133">
        <f t="shared" si="16"/>
        <v>0.91</v>
      </c>
      <c r="M28" s="124"/>
      <c r="N28" s="122">
        <v>12</v>
      </c>
      <c r="O28" s="122"/>
    </row>
    <row r="29" spans="2:17">
      <c r="B29" s="141">
        <f t="shared" si="0"/>
        <v>2035</v>
      </c>
      <c r="C29" s="142"/>
      <c r="D29" s="133">
        <f>ROUND(D28*(1+$L66),2)</f>
        <v>95.32</v>
      </c>
      <c r="E29" s="133">
        <f>ROUND(E28*(1+$L66),2)</f>
        <v>39.28</v>
      </c>
      <c r="F29" s="135">
        <f t="shared" si="1"/>
        <v>39.60584766101254</v>
      </c>
      <c r="G29" s="133">
        <f>ROUND(G28*(1+$L66),2)</f>
        <v>1.72</v>
      </c>
      <c r="H29" s="133">
        <f>ROUND(H28*(1+$L66),2)</f>
        <v>2.67</v>
      </c>
      <c r="I29" s="133"/>
      <c r="J29" s="135">
        <f t="shared" si="21"/>
        <v>43.99584766101254</v>
      </c>
      <c r="K29" s="135">
        <f t="shared" si="2"/>
        <v>149.52000000000001</v>
      </c>
      <c r="L29" s="133">
        <f>ROUND(L28*(1+$L66),2)</f>
        <v>0.93</v>
      </c>
      <c r="M29" s="124"/>
      <c r="N29" s="122">
        <v>12</v>
      </c>
      <c r="O29" s="122"/>
    </row>
    <row r="30" spans="2:17">
      <c r="B30" s="141">
        <f t="shared" si="0"/>
        <v>2036</v>
      </c>
      <c r="C30" s="142"/>
      <c r="D30" s="133">
        <f t="shared" ref="D30:G36" si="25">ROUND(D29*(1+$L67),2)</f>
        <v>97.26</v>
      </c>
      <c r="E30" s="133">
        <f t="shared" si="25"/>
        <v>40.08</v>
      </c>
      <c r="F30" s="135">
        <f t="shared" si="1"/>
        <v>40.412088542076241</v>
      </c>
      <c r="G30" s="133">
        <f t="shared" si="25"/>
        <v>1.75</v>
      </c>
      <c r="H30" s="133">
        <f t="shared" ref="H30" si="26">ROUND(H29*(1+$L67),2)</f>
        <v>2.72</v>
      </c>
      <c r="I30" s="133"/>
      <c r="J30" s="135">
        <f t="shared" si="21"/>
        <v>44.882088542076239</v>
      </c>
      <c r="K30" s="135">
        <f t="shared" si="2"/>
        <v>152.53</v>
      </c>
      <c r="L30" s="133">
        <f t="shared" ref="L30:L36" si="27">ROUND(L29*(1+$L67),2)</f>
        <v>0.95</v>
      </c>
      <c r="M30" s="124"/>
      <c r="N30" s="122">
        <v>12</v>
      </c>
      <c r="O30" s="122"/>
    </row>
    <row r="31" spans="2:17">
      <c r="B31" s="141">
        <f t="shared" si="0"/>
        <v>2037</v>
      </c>
      <c r="C31" s="142"/>
      <c r="D31" s="133">
        <f t="shared" si="25"/>
        <v>99.22</v>
      </c>
      <c r="E31" s="133">
        <f t="shared" si="25"/>
        <v>40.89</v>
      </c>
      <c r="F31" s="135">
        <f t="shared" si="1"/>
        <v>41.227156878042109</v>
      </c>
      <c r="G31" s="133">
        <f t="shared" si="25"/>
        <v>1.79</v>
      </c>
      <c r="H31" s="133">
        <f t="shared" ref="H31" si="28">ROUND(H30*(1+$L68),2)</f>
        <v>2.77</v>
      </c>
      <c r="I31" s="133"/>
      <c r="J31" s="135">
        <f t="shared" si="21"/>
        <v>45.787156878042111</v>
      </c>
      <c r="K31" s="135">
        <f t="shared" si="2"/>
        <v>155.61000000000001</v>
      </c>
      <c r="L31" s="133">
        <f t="shared" si="27"/>
        <v>0.97</v>
      </c>
      <c r="M31" s="124"/>
      <c r="N31" s="122">
        <v>12</v>
      </c>
      <c r="O31" s="122"/>
    </row>
    <row r="32" spans="2:17">
      <c r="B32" s="141">
        <f t="shared" si="0"/>
        <v>2038</v>
      </c>
      <c r="C32" s="142"/>
      <c r="D32" s="133">
        <f t="shared" si="25"/>
        <v>101.2</v>
      </c>
      <c r="E32" s="133">
        <f t="shared" si="25"/>
        <v>41.71</v>
      </c>
      <c r="F32" s="135">
        <f t="shared" si="1"/>
        <v>42.051052668910117</v>
      </c>
      <c r="G32" s="133">
        <f t="shared" si="25"/>
        <v>1.83</v>
      </c>
      <c r="H32" s="133">
        <f t="shared" ref="H32" si="29">ROUND(H31*(1+$L69),2)</f>
        <v>2.83</v>
      </c>
      <c r="I32" s="133"/>
      <c r="J32" s="135">
        <f t="shared" si="21"/>
        <v>46.711052668910114</v>
      </c>
      <c r="K32" s="135">
        <f t="shared" si="2"/>
        <v>158.75</v>
      </c>
      <c r="L32" s="133">
        <f t="shared" si="27"/>
        <v>0.99</v>
      </c>
      <c r="M32" s="124"/>
      <c r="N32" s="122">
        <v>12</v>
      </c>
      <c r="O32" s="122"/>
    </row>
    <row r="33" spans="2:15">
      <c r="B33" s="141">
        <f t="shared" si="0"/>
        <v>2039</v>
      </c>
      <c r="C33" s="142"/>
      <c r="D33" s="133">
        <f t="shared" si="25"/>
        <v>103.23</v>
      </c>
      <c r="E33" s="133">
        <f t="shared" si="25"/>
        <v>42.55</v>
      </c>
      <c r="F33" s="135">
        <f t="shared" si="1"/>
        <v>42.895545854549837</v>
      </c>
      <c r="G33" s="133">
        <f t="shared" si="25"/>
        <v>1.87</v>
      </c>
      <c r="H33" s="133">
        <f t="shared" ref="H33" si="30">ROUND(H32*(1+$L70),2)</f>
        <v>2.89</v>
      </c>
      <c r="I33" s="133"/>
      <c r="J33" s="135">
        <f t="shared" si="21"/>
        <v>47.655545854549835</v>
      </c>
      <c r="K33" s="135">
        <f t="shared" si="2"/>
        <v>161.96</v>
      </c>
      <c r="L33" s="133">
        <f t="shared" si="27"/>
        <v>1.01</v>
      </c>
      <c r="M33" s="124"/>
      <c r="N33" s="122">
        <v>12</v>
      </c>
      <c r="O33" s="122"/>
    </row>
    <row r="34" spans="2:15">
      <c r="B34" s="141">
        <f t="shared" si="0"/>
        <v>2040</v>
      </c>
      <c r="C34" s="142"/>
      <c r="D34" s="133">
        <f t="shared" si="25"/>
        <v>105.31</v>
      </c>
      <c r="E34" s="133">
        <f t="shared" si="25"/>
        <v>43.41</v>
      </c>
      <c r="F34" s="135">
        <f t="shared" si="1"/>
        <v>43.760636434961256</v>
      </c>
      <c r="G34" s="133">
        <f t="shared" si="25"/>
        <v>1.91</v>
      </c>
      <c r="H34" s="133">
        <f t="shared" ref="H34" si="31">ROUND(H33*(1+$L71),2)</f>
        <v>2.95</v>
      </c>
      <c r="I34" s="133"/>
      <c r="J34" s="135">
        <f t="shared" si="21"/>
        <v>48.620636434961256</v>
      </c>
      <c r="K34" s="135">
        <f t="shared" si="2"/>
        <v>165.24</v>
      </c>
      <c r="L34" s="133">
        <f t="shared" si="27"/>
        <v>1.03</v>
      </c>
      <c r="M34" s="124"/>
      <c r="N34" s="122">
        <v>12</v>
      </c>
      <c r="O34" s="122"/>
    </row>
    <row r="35" spans="2:15">
      <c r="B35" s="141">
        <f t="shared" si="0"/>
        <v>2041</v>
      </c>
      <c r="C35" s="142"/>
      <c r="D35" s="133">
        <f t="shared" si="25"/>
        <v>107.46</v>
      </c>
      <c r="E35" s="133">
        <f t="shared" si="25"/>
        <v>44.3</v>
      </c>
      <c r="F35" s="135">
        <f t="shared" si="1"/>
        <v>44.655151865046527</v>
      </c>
      <c r="G35" s="133">
        <f t="shared" si="25"/>
        <v>1.95</v>
      </c>
      <c r="H35" s="133">
        <f t="shared" ref="H35" si="32">ROUND(H34*(1+$L72),2)</f>
        <v>3.01</v>
      </c>
      <c r="I35" s="133"/>
      <c r="J35" s="135">
        <f t="shared" si="21"/>
        <v>49.615151865046528</v>
      </c>
      <c r="K35" s="135">
        <f t="shared" si="2"/>
        <v>168.62</v>
      </c>
      <c r="L35" s="133">
        <f t="shared" si="27"/>
        <v>1.05</v>
      </c>
      <c r="M35" s="124"/>
      <c r="N35" s="122">
        <v>12</v>
      </c>
      <c r="O35" s="122"/>
    </row>
    <row r="36" spans="2:15">
      <c r="B36" s="141">
        <f t="shared" si="0"/>
        <v>2042</v>
      </c>
      <c r="C36" s="142"/>
      <c r="D36" s="133">
        <f t="shared" si="25"/>
        <v>109.68</v>
      </c>
      <c r="E36" s="133">
        <f t="shared" si="25"/>
        <v>45.21</v>
      </c>
      <c r="F36" s="135">
        <f t="shared" si="1"/>
        <v>45.576149659838286</v>
      </c>
      <c r="G36" s="133">
        <f t="shared" si="25"/>
        <v>1.99</v>
      </c>
      <c r="H36" s="133">
        <f t="shared" ref="H36" si="33">ROUND(H35*(1+$L73),2)</f>
        <v>3.07</v>
      </c>
      <c r="I36" s="133"/>
      <c r="J36" s="135">
        <f t="shared" si="21"/>
        <v>50.636149659838289</v>
      </c>
      <c r="K36" s="135">
        <f t="shared" si="2"/>
        <v>172.09</v>
      </c>
      <c r="L36" s="133">
        <f t="shared" si="27"/>
        <v>1.07</v>
      </c>
      <c r="M36" s="124"/>
      <c r="N36" s="122">
        <v>12</v>
      </c>
      <c r="O36" s="122"/>
    </row>
    <row r="37" spans="2:15">
      <c r="B37" s="141"/>
      <c r="C37" s="137"/>
      <c r="D37" s="133"/>
      <c r="E37" s="133"/>
      <c r="F37" s="134"/>
      <c r="G37" s="133"/>
      <c r="H37" s="133"/>
      <c r="I37" s="133"/>
      <c r="J37" s="135"/>
      <c r="K37" s="135"/>
      <c r="L37" s="144"/>
    </row>
    <row r="38" spans="2:15">
      <c r="B38" s="131"/>
      <c r="C38" s="137"/>
      <c r="D38" s="133"/>
      <c r="E38" s="133"/>
      <c r="F38" s="134"/>
      <c r="G38" s="133"/>
      <c r="H38" s="133"/>
      <c r="I38" s="133"/>
      <c r="J38" s="135"/>
      <c r="K38" s="135"/>
      <c r="L38" s="144"/>
    </row>
    <row r="39" spans="2:15">
      <c r="B39" s="131"/>
      <c r="C39" s="137"/>
      <c r="D39" s="133"/>
      <c r="E39" s="133"/>
      <c r="F39" s="134"/>
      <c r="G39" s="133"/>
      <c r="H39" s="133"/>
      <c r="I39" s="133"/>
      <c r="J39" s="135"/>
      <c r="K39" s="135"/>
      <c r="L39" s="144"/>
    </row>
    <row r="40" spans="2:15">
      <c r="B40" s="131"/>
      <c r="C40" s="137"/>
      <c r="D40" s="133"/>
      <c r="E40" s="133"/>
      <c r="F40" s="134"/>
      <c r="G40" s="133"/>
      <c r="H40" s="133"/>
      <c r="I40" s="133"/>
      <c r="J40" s="135"/>
      <c r="K40" s="135"/>
      <c r="L40" s="144"/>
    </row>
    <row r="42" spans="2:15" ht="14.25">
      <c r="B42" s="145" t="s">
        <v>27</v>
      </c>
      <c r="C42" s="146"/>
      <c r="D42" s="146"/>
      <c r="E42" s="146"/>
      <c r="F42" s="146"/>
      <c r="G42" s="146"/>
      <c r="H42" s="146"/>
      <c r="I42" s="146"/>
    </row>
    <row r="44" spans="2:15">
      <c r="B44" s="122" t="s">
        <v>72</v>
      </c>
      <c r="C44" s="147" t="s">
        <v>73</v>
      </c>
      <c r="D44" s="148" t="s">
        <v>120</v>
      </c>
    </row>
    <row r="45" spans="2:15">
      <c r="C45" s="147" t="str">
        <f>C7</f>
        <v>(a)</v>
      </c>
      <c r="D45" s="122" t="s">
        <v>74</v>
      </c>
    </row>
    <row r="46" spans="2:15">
      <c r="C46" s="147" t="str">
        <f>D7</f>
        <v>(b)</v>
      </c>
      <c r="D46" s="135" t="str">
        <f>"= "&amp;C7&amp;" x "&amp;C62</f>
        <v>= (a) x 0.0528395063331536</v>
      </c>
    </row>
    <row r="47" spans="2:15">
      <c r="C47" s="147" t="str">
        <f>F7</f>
        <v>(d)</v>
      </c>
      <c r="D47" s="135" t="str">
        <f>"= ("&amp;$D$7&amp;" + "&amp;$E$7&amp;") /  (8.76 x "&amp;TEXT(C63,"0.0%")&amp;")"</f>
        <v>= ((b) + (c)) /  (8.76 x 38.8%)</v>
      </c>
    </row>
    <row r="48" spans="2:15">
      <c r="C48" s="147" t="str">
        <f>J7</f>
        <v>(g)</v>
      </c>
      <c r="D48" s="135" t="str">
        <f>"= "&amp;$F$7&amp;" + "&amp;$I$7</f>
        <v>= (d) + (f)</v>
      </c>
    </row>
    <row r="49" spans="2:24">
      <c r="C49" s="147" t="str">
        <f>L7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Wyoming Wind Resource - 39% Capacity Factor</v>
      </c>
      <c r="D52" s="149"/>
      <c r="E52" s="149"/>
      <c r="F52" s="149"/>
      <c r="G52" s="149"/>
      <c r="H52" s="149"/>
      <c r="I52" s="149"/>
      <c r="J52" s="150"/>
      <c r="K52" s="150"/>
      <c r="L52" s="151"/>
    </row>
    <row r="53" spans="2:24" ht="13.5" thickBot="1">
      <c r="C53" s="152" t="s">
        <v>75</v>
      </c>
      <c r="D53" s="153" t="s">
        <v>76</v>
      </c>
      <c r="E53" s="153"/>
      <c r="F53" s="153"/>
      <c r="G53" s="153"/>
      <c r="H53" s="153"/>
      <c r="I53" s="154"/>
      <c r="J53" s="150"/>
      <c r="K53" s="150"/>
      <c r="L53" s="151"/>
    </row>
    <row r="55" spans="2:24">
      <c r="B55" s="86" t="s">
        <v>115</v>
      </c>
      <c r="C55" s="186">
        <v>1293.6882754756971</v>
      </c>
      <c r="D55" s="122" t="s">
        <v>74</v>
      </c>
      <c r="I55" s="122" t="s">
        <v>9</v>
      </c>
    </row>
    <row r="56" spans="2:24">
      <c r="B56" s="86" t="s">
        <v>114</v>
      </c>
      <c r="C56" s="155">
        <v>26.293898611068769</v>
      </c>
      <c r="D56" s="122" t="s">
        <v>77</v>
      </c>
      <c r="I56" s="122" t="s">
        <v>9</v>
      </c>
    </row>
    <row r="57" spans="2:24">
      <c r="B57" s="86" t="s">
        <v>114</v>
      </c>
      <c r="C57" s="160">
        <v>0.58600709999999989</v>
      </c>
      <c r="D57" s="122" t="s">
        <v>82</v>
      </c>
      <c r="I57" s="122" t="s">
        <v>79</v>
      </c>
    </row>
    <row r="58" spans="2:24">
      <c r="B58" s="86" t="s">
        <v>114</v>
      </c>
      <c r="C58" s="155">
        <v>1.1816399331260157</v>
      </c>
      <c r="D58" s="122" t="s">
        <v>78</v>
      </c>
      <c r="I58" s="122" t="s">
        <v>79</v>
      </c>
      <c r="L58" s="124"/>
      <c r="M58" s="156"/>
      <c r="N58" s="52"/>
      <c r="O58" s="175"/>
      <c r="P58" s="52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>
        <v>-12.501261943267853</v>
      </c>
      <c r="D59" s="122" t="s">
        <v>80</v>
      </c>
      <c r="I59" s="122" t="s">
        <v>79</v>
      </c>
      <c r="J59" s="221" t="s">
        <v>118</v>
      </c>
      <c r="M59" s="158"/>
      <c r="N59" s="159"/>
      <c r="P59" s="157"/>
      <c r="Q59" s="124"/>
      <c r="R59" s="124"/>
      <c r="S59" s="124"/>
      <c r="T59" s="124"/>
      <c r="U59" s="124"/>
      <c r="V59" s="124"/>
      <c r="W59" s="124"/>
      <c r="X59" s="124"/>
    </row>
    <row r="60" spans="2:24">
      <c r="B60" s="86" t="s">
        <v>114</v>
      </c>
      <c r="C60" s="160">
        <v>1.7950732843896238</v>
      </c>
      <c r="D60" s="122" t="s">
        <v>117</v>
      </c>
      <c r="I60" s="122" t="s">
        <v>79</v>
      </c>
      <c r="L60" s="158"/>
      <c r="M60" s="158"/>
      <c r="N60" s="158"/>
      <c r="O60" s="176"/>
      <c r="P60" s="157"/>
      <c r="Q60" s="124"/>
      <c r="R60" s="124"/>
      <c r="S60" s="124"/>
      <c r="T60" s="124"/>
      <c r="U60" s="124"/>
      <c r="V60" s="124"/>
      <c r="W60" s="124"/>
      <c r="X60" s="124"/>
    </row>
    <row r="61" spans="2:24">
      <c r="B61" s="86"/>
      <c r="C61" s="225"/>
      <c r="L61" s="158"/>
      <c r="M61" s="158"/>
      <c r="N61" s="158"/>
      <c r="O61" s="176"/>
      <c r="P61" s="158"/>
      <c r="S61" s="124"/>
      <c r="T61" s="124"/>
      <c r="U61" s="124"/>
      <c r="V61" s="124"/>
      <c r="W61" s="124"/>
      <c r="X61" s="124"/>
    </row>
    <row r="62" spans="2:24">
      <c r="C62" s="163">
        <v>5.2839506333153576E-2</v>
      </c>
      <c r="D62" s="122" t="s">
        <v>38</v>
      </c>
      <c r="L62" s="164"/>
      <c r="M62" s="165"/>
      <c r="N62" s="165"/>
      <c r="P62" s="166"/>
    </row>
    <row r="63" spans="2:24">
      <c r="C63" s="238">
        <v>0.38795525688946075</v>
      </c>
      <c r="D63" s="122" t="s">
        <v>39</v>
      </c>
    </row>
    <row r="64" spans="2:24" ht="13.5" thickBot="1">
      <c r="D64" s="161"/>
    </row>
    <row r="65" spans="3:15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49"/>
      <c r="L65" s="151"/>
    </row>
    <row r="66" spans="3:15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41"/>
      <c r="I66" s="86"/>
      <c r="J66" s="88">
        <f>F74+1</f>
        <v>2035</v>
      </c>
      <c r="K66" s="88"/>
      <c r="L66" s="41">
        <v>2.0547727211939426E-2</v>
      </c>
    </row>
    <row r="67" spans="3:15">
      <c r="C67" s="88">
        <f t="shared" ref="C67:C74" si="34">C66+1</f>
        <v>2018</v>
      </c>
      <c r="D67" s="41">
        <v>2.00162222805087E-2</v>
      </c>
      <c r="E67" s="86"/>
      <c r="F67" s="88">
        <f t="shared" ref="F67:F74" si="35">F66+1</f>
        <v>2027</v>
      </c>
      <c r="G67" s="41">
        <v>2.2017580891201094E-2</v>
      </c>
      <c r="H67" s="41"/>
      <c r="I67" s="86"/>
      <c r="J67" s="88">
        <f t="shared" ref="J67:J74" si="36">J66+1</f>
        <v>2036</v>
      </c>
      <c r="K67" s="88"/>
      <c r="L67" s="41">
        <v>2.0338413275796441E-2</v>
      </c>
    </row>
    <row r="68" spans="3:15">
      <c r="C68" s="88">
        <f t="shared" si="34"/>
        <v>2019</v>
      </c>
      <c r="D68" s="41">
        <v>2.3023767536204609E-2</v>
      </c>
      <c r="E68" s="86"/>
      <c r="F68" s="88">
        <f t="shared" si="35"/>
        <v>2028</v>
      </c>
      <c r="G68" s="41">
        <v>2.1672038954803963E-2</v>
      </c>
      <c r="H68" s="41"/>
      <c r="I68" s="86"/>
      <c r="J68" s="88">
        <f t="shared" si="36"/>
        <v>2037</v>
      </c>
      <c r="K68" s="88"/>
      <c r="L68" s="41">
        <v>2.0148107799243142E-2</v>
      </c>
    </row>
    <row r="69" spans="3:15">
      <c r="C69" s="88">
        <f t="shared" si="34"/>
        <v>2020</v>
      </c>
      <c r="D69" s="41">
        <v>2.6569957493475238E-2</v>
      </c>
      <c r="E69" s="86"/>
      <c r="F69" s="88">
        <f t="shared" si="35"/>
        <v>2029</v>
      </c>
      <c r="G69" s="41">
        <v>2.1882861611237647E-2</v>
      </c>
      <c r="H69" s="41"/>
      <c r="I69" s="86"/>
      <c r="J69" s="88">
        <f t="shared" si="36"/>
        <v>2038</v>
      </c>
      <c r="K69" s="88"/>
      <c r="L69" s="41">
        <v>1.9981989666423283E-2</v>
      </c>
    </row>
    <row r="70" spans="3:15">
      <c r="C70" s="88">
        <f t="shared" si="34"/>
        <v>2021</v>
      </c>
      <c r="D70" s="41">
        <v>2.633678201148415E-2</v>
      </c>
      <c r="E70" s="86"/>
      <c r="F70" s="88">
        <f t="shared" si="35"/>
        <v>2030</v>
      </c>
      <c r="G70" s="41">
        <v>2.1716430930730724E-2</v>
      </c>
      <c r="H70" s="41"/>
      <c r="I70" s="86"/>
      <c r="J70" s="88">
        <f t="shared" si="36"/>
        <v>2039</v>
      </c>
      <c r="K70" s="88"/>
      <c r="L70" s="41">
        <v>2.0091958569135482E-2</v>
      </c>
    </row>
    <row r="71" spans="3:15">
      <c r="C71" s="88">
        <f t="shared" si="34"/>
        <v>2022</v>
      </c>
      <c r="D71" s="41">
        <v>2.5190838317338926E-2</v>
      </c>
      <c r="E71" s="86"/>
      <c r="F71" s="88">
        <f t="shared" si="35"/>
        <v>2031</v>
      </c>
      <c r="G71" s="41">
        <v>2.1283257880358342E-2</v>
      </c>
      <c r="H71" s="41"/>
      <c r="I71" s="86"/>
      <c r="J71" s="88">
        <f t="shared" si="36"/>
        <v>2040</v>
      </c>
      <c r="K71" s="88"/>
      <c r="L71" s="41">
        <v>2.016857640433245E-2</v>
      </c>
    </row>
    <row r="72" spans="3:15" s="124" customFormat="1">
      <c r="C72" s="88">
        <f t="shared" si="34"/>
        <v>2023</v>
      </c>
      <c r="D72" s="41">
        <v>2.3861027991437966E-2</v>
      </c>
      <c r="E72" s="87"/>
      <c r="F72" s="88">
        <f t="shared" si="35"/>
        <v>2032</v>
      </c>
      <c r="G72" s="41">
        <v>2.092650190640466E-2</v>
      </c>
      <c r="H72" s="41"/>
      <c r="I72" s="87"/>
      <c r="J72" s="88">
        <f t="shared" si="36"/>
        <v>2041</v>
      </c>
      <c r="K72" s="88"/>
      <c r="L72" s="41">
        <v>2.0388834681983159E-2</v>
      </c>
      <c r="O72" s="176"/>
    </row>
    <row r="73" spans="3:15" s="124" customFormat="1">
      <c r="C73" s="88">
        <f t="shared" si="34"/>
        <v>2024</v>
      </c>
      <c r="D73" s="41">
        <v>2.3386119938164196E-2</v>
      </c>
      <c r="E73" s="87"/>
      <c r="F73" s="88">
        <f t="shared" si="35"/>
        <v>2033</v>
      </c>
      <c r="G73" s="41">
        <v>2.0801762320284523E-2</v>
      </c>
      <c r="H73" s="41"/>
      <c r="I73" s="87"/>
      <c r="J73" s="88">
        <f t="shared" si="36"/>
        <v>2042</v>
      </c>
      <c r="K73" s="88"/>
      <c r="L73" s="41">
        <v>2.0623380610534037E-2</v>
      </c>
      <c r="O73" s="176"/>
    </row>
    <row r="74" spans="3:15" s="124" customFormat="1">
      <c r="C74" s="88">
        <f t="shared" si="34"/>
        <v>2025</v>
      </c>
      <c r="D74" s="41">
        <v>2.3124371179134462E-2</v>
      </c>
      <c r="E74" s="87"/>
      <c r="F74" s="88">
        <f t="shared" si="35"/>
        <v>2034</v>
      </c>
      <c r="G74" s="41">
        <v>2.065772177898717E-2</v>
      </c>
      <c r="H74" s="41"/>
      <c r="I74" s="87"/>
      <c r="J74" s="88">
        <f t="shared" si="36"/>
        <v>2043</v>
      </c>
      <c r="K74" s="88"/>
      <c r="L74" s="41">
        <v>2.0893774761898909E-2</v>
      </c>
      <c r="O74" s="176"/>
    </row>
    <row r="75" spans="3:15" s="124" customFormat="1">
      <c r="O75" s="176"/>
    </row>
    <row r="76" spans="3:15" s="124" customFormat="1">
      <c r="O76" s="176"/>
    </row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X102"/>
  <sheetViews>
    <sheetView zoomScale="70" zoomScaleNormal="70" workbookViewId="0">
      <selection activeCell="K24" sqref="K24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8" width="9.83203125" style="122" customWidth="1"/>
    <col min="9" max="9" width="10.5" style="122" customWidth="1"/>
    <col min="10" max="11" width="12.5" style="122" customWidth="1"/>
    <col min="12" max="12" width="13.83203125" style="122" customWidth="1"/>
    <col min="13" max="14" width="9.33203125" style="122"/>
    <col min="15" max="15" width="9.33203125" style="173"/>
    <col min="16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  <c r="K1" s="121"/>
    </row>
    <row r="2" spans="2:18" ht="15.75">
      <c r="B2" s="120" t="s">
        <v>119</v>
      </c>
      <c r="C2" s="121"/>
      <c r="D2" s="121"/>
      <c r="E2" s="121"/>
      <c r="F2" s="121"/>
      <c r="G2" s="121"/>
      <c r="H2" s="121"/>
      <c r="I2" s="121"/>
      <c r="J2" s="121"/>
      <c r="K2" s="121"/>
    </row>
    <row r="3" spans="2:18" ht="15.75">
      <c r="B3" s="120" t="str">
        <f>TEXT($C$63,"0%")&amp;" Capacity Factor"</f>
        <v>39% Capacity Factor</v>
      </c>
      <c r="C3" s="121"/>
      <c r="D3" s="121"/>
      <c r="E3" s="121"/>
      <c r="F3" s="121"/>
      <c r="G3" s="121"/>
      <c r="H3" s="121"/>
      <c r="I3" s="121"/>
      <c r="J3" s="121"/>
      <c r="K3" s="121"/>
    </row>
    <row r="4" spans="2:18">
      <c r="B4" s="123"/>
      <c r="C4" s="123"/>
      <c r="D4" s="123"/>
      <c r="E4" s="123"/>
      <c r="F4" s="123"/>
      <c r="G4" s="123"/>
      <c r="H4" s="123"/>
      <c r="I4" s="123"/>
      <c r="J4" s="124"/>
      <c r="K4" s="124"/>
      <c r="L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7" t="s">
        <v>123</v>
      </c>
      <c r="I5" s="126" t="s">
        <v>70</v>
      </c>
      <c r="J5" s="126" t="s">
        <v>88</v>
      </c>
      <c r="K5" s="17" t="s">
        <v>55</v>
      </c>
      <c r="L5" s="126" t="s">
        <v>71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8" t="s">
        <v>33</v>
      </c>
      <c r="I6" s="128" t="s">
        <v>33</v>
      </c>
      <c r="J6" s="128" t="s">
        <v>33</v>
      </c>
      <c r="K6" s="19" t="s">
        <v>9</v>
      </c>
      <c r="L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/>
      <c r="I7" s="130" t="s">
        <v>7</v>
      </c>
      <c r="J7" s="130" t="s">
        <v>24</v>
      </c>
      <c r="K7" s="130" t="s">
        <v>25</v>
      </c>
      <c r="L7" s="130" t="s">
        <v>25</v>
      </c>
    </row>
    <row r="8" spans="2:18" ht="6" customHeight="1">
      <c r="L8" s="124"/>
    </row>
    <row r="9" spans="2:18" ht="15.75">
      <c r="B9" s="43" t="str">
        <f>C52</f>
        <v>2017 IRP Update Wyoming Wind Resource - 39% Capacity Factor</v>
      </c>
      <c r="C9" s="124"/>
      <c r="E9" s="124"/>
      <c r="F9" s="124"/>
      <c r="G9" s="124"/>
      <c r="H9" s="124"/>
      <c r="I9" s="124"/>
      <c r="J9" s="124"/>
      <c r="K9" s="124"/>
      <c r="L9" s="124"/>
      <c r="O9" s="122"/>
    </row>
    <row r="10" spans="2:18">
      <c r="B10" s="131">
        <v>2016</v>
      </c>
      <c r="C10" s="132"/>
      <c r="D10" s="133"/>
      <c r="E10" s="133"/>
      <c r="F10" s="134"/>
      <c r="G10" s="134"/>
      <c r="H10" s="134"/>
      <c r="I10" s="133"/>
      <c r="J10" s="135"/>
      <c r="K10" s="135"/>
      <c r="L10" s="133"/>
      <c r="O10" s="174"/>
    </row>
    <row r="11" spans="2:18">
      <c r="B11" s="131">
        <f t="shared" ref="B11:B36" si="0">B10+1</f>
        <v>2017</v>
      </c>
      <c r="C11" s="137"/>
      <c r="D11" s="133"/>
      <c r="E11" s="133">
        <f>$C$56</f>
        <v>26.293898611068769</v>
      </c>
      <c r="F11" s="134">
        <f t="shared" ref="F11:F36" si="1">(D11+E11)/(8.76*$C$63)</f>
        <v>7.7369401397035578</v>
      </c>
      <c r="G11" s="133">
        <f>$C$58</f>
        <v>1.1816399331260157</v>
      </c>
      <c r="H11" s="133">
        <f>$C$60</f>
        <v>1.7950732843896238</v>
      </c>
      <c r="I11" s="133"/>
      <c r="J11" s="135">
        <f>F11+I11+G11+H11</f>
        <v>10.713653357219197</v>
      </c>
      <c r="K11" s="135">
        <f t="shared" ref="K11:K36" si="2">ROUND(J11*$C$63*8.76,2)</f>
        <v>36.409999999999997</v>
      </c>
      <c r="L11" s="133">
        <f>$C$57</f>
        <v>0.58600709999999989</v>
      </c>
      <c r="O11" s="174"/>
    </row>
    <row r="12" spans="2:18">
      <c r="B12" s="141">
        <f t="shared" si="0"/>
        <v>2018</v>
      </c>
      <c r="C12" s="142"/>
      <c r="D12" s="133"/>
      <c r="E12" s="133">
        <f t="shared" ref="D12:H19" si="3">ROUND(E11*(1+$D67),2)</f>
        <v>26.82</v>
      </c>
      <c r="F12" s="135">
        <f t="shared" si="1"/>
        <v>7.8917446825286506</v>
      </c>
      <c r="G12" s="133">
        <f t="shared" si="3"/>
        <v>1.21</v>
      </c>
      <c r="H12" s="133">
        <f t="shared" si="3"/>
        <v>1.83</v>
      </c>
      <c r="I12" s="133"/>
      <c r="J12" s="135">
        <f t="shared" ref="J12:J36" si="4">F12+I12+G12+H12</f>
        <v>10.931744682528651</v>
      </c>
      <c r="K12" s="135">
        <f t="shared" si="2"/>
        <v>37.15</v>
      </c>
      <c r="L12" s="133">
        <f t="shared" ref="L12:L19" si="5">ROUND(L11*(1+$D67),2)</f>
        <v>0.6</v>
      </c>
      <c r="M12" s="124"/>
      <c r="O12" s="174"/>
    </row>
    <row r="13" spans="2:18">
      <c r="B13" s="141">
        <f t="shared" si="0"/>
        <v>2019</v>
      </c>
      <c r="C13" s="142"/>
      <c r="D13" s="133"/>
      <c r="E13" s="133">
        <f t="shared" si="3"/>
        <v>27.44</v>
      </c>
      <c r="F13" s="135">
        <f t="shared" si="1"/>
        <v>8.0741787505065687</v>
      </c>
      <c r="G13" s="133">
        <f t="shared" si="3"/>
        <v>1.24</v>
      </c>
      <c r="H13" s="133">
        <f t="shared" si="3"/>
        <v>1.87</v>
      </c>
      <c r="I13" s="133"/>
      <c r="J13" s="135">
        <f t="shared" si="4"/>
        <v>11.184178750506568</v>
      </c>
      <c r="K13" s="135">
        <f t="shared" si="2"/>
        <v>38.01</v>
      </c>
      <c r="L13" s="133">
        <f t="shared" si="5"/>
        <v>0.61</v>
      </c>
      <c r="M13" s="124"/>
      <c r="O13" s="174"/>
    </row>
    <row r="14" spans="2:18">
      <c r="B14" s="141">
        <f t="shared" si="0"/>
        <v>2020</v>
      </c>
      <c r="C14" s="142"/>
      <c r="D14" s="133"/>
      <c r="E14" s="133">
        <f t="shared" si="3"/>
        <v>28.17</v>
      </c>
      <c r="F14" s="135">
        <f t="shared" si="1"/>
        <v>8.2889801531257312</v>
      </c>
      <c r="G14" s="133">
        <f t="shared" si="3"/>
        <v>1.27</v>
      </c>
      <c r="H14" s="133">
        <f t="shared" si="3"/>
        <v>1.92</v>
      </c>
      <c r="I14" s="133"/>
      <c r="J14" s="135">
        <f t="shared" si="4"/>
        <v>11.478980153125731</v>
      </c>
      <c r="K14" s="135">
        <f t="shared" si="2"/>
        <v>39.01</v>
      </c>
      <c r="L14" s="133">
        <f t="shared" si="5"/>
        <v>0.63</v>
      </c>
      <c r="M14" s="124"/>
      <c r="O14" s="174"/>
      <c r="P14" s="138"/>
      <c r="Q14" s="139"/>
      <c r="R14" s="140"/>
    </row>
    <row r="15" spans="2:18">
      <c r="B15" s="141">
        <f t="shared" si="0"/>
        <v>2021</v>
      </c>
      <c r="C15" s="142">
        <f>$C$55</f>
        <v>1288.7722600288894</v>
      </c>
      <c r="D15" s="133">
        <f>C15*$C$62</f>
        <v>68.098089995789152</v>
      </c>
      <c r="E15" s="133">
        <f t="shared" si="3"/>
        <v>28.91</v>
      </c>
      <c r="F15" s="135">
        <f t="shared" si="1"/>
        <v>28.544484652741602</v>
      </c>
      <c r="G15" s="133">
        <f t="shared" si="3"/>
        <v>1.3</v>
      </c>
      <c r="H15" s="133">
        <f t="shared" si="3"/>
        <v>1.97</v>
      </c>
      <c r="I15" s="133">
        <v>-34.479999999999997</v>
      </c>
      <c r="J15" s="135">
        <f t="shared" si="4"/>
        <v>-2.6655153472583955</v>
      </c>
      <c r="K15" s="135">
        <f t="shared" si="2"/>
        <v>-9.06</v>
      </c>
      <c r="L15" s="133">
        <f t="shared" si="5"/>
        <v>0.65</v>
      </c>
      <c r="M15" s="124"/>
      <c r="O15" s="174"/>
      <c r="P15" s="139"/>
      <c r="Q15" s="139"/>
      <c r="R15" s="140"/>
    </row>
    <row r="16" spans="2:18">
      <c r="B16" s="141">
        <f t="shared" si="0"/>
        <v>2022</v>
      </c>
      <c r="C16" s="142"/>
      <c r="D16" s="133">
        <f t="shared" si="3"/>
        <v>69.81</v>
      </c>
      <c r="E16" s="133">
        <f t="shared" si="3"/>
        <v>29.64</v>
      </c>
      <c r="F16" s="135">
        <f t="shared" si="1"/>
        <v>29.26301300065154</v>
      </c>
      <c r="G16" s="133">
        <f t="shared" si="3"/>
        <v>1.33</v>
      </c>
      <c r="H16" s="133">
        <f t="shared" si="3"/>
        <v>2.02</v>
      </c>
      <c r="I16" s="133">
        <v>-34.479999999999997</v>
      </c>
      <c r="J16" s="135">
        <f t="shared" si="4"/>
        <v>-1.8669869993484567</v>
      </c>
      <c r="K16" s="135">
        <f t="shared" si="2"/>
        <v>-6.34</v>
      </c>
      <c r="L16" s="133">
        <f t="shared" si="5"/>
        <v>0.67</v>
      </c>
      <c r="M16" s="124"/>
      <c r="O16" s="174"/>
    </row>
    <row r="17" spans="2:17">
      <c r="B17" s="141">
        <f t="shared" si="0"/>
        <v>2023</v>
      </c>
      <c r="C17" s="142"/>
      <c r="D17" s="133">
        <f t="shared" si="3"/>
        <v>71.48</v>
      </c>
      <c r="E17" s="133">
        <f t="shared" si="3"/>
        <v>30.35</v>
      </c>
      <c r="F17" s="135">
        <f t="shared" si="1"/>
        <v>29.963324422889357</v>
      </c>
      <c r="G17" s="133">
        <f t="shared" si="3"/>
        <v>1.36</v>
      </c>
      <c r="H17" s="133">
        <f t="shared" si="3"/>
        <v>2.0699999999999998</v>
      </c>
      <c r="I17" s="133">
        <v>-35.799999999999997</v>
      </c>
      <c r="J17" s="135">
        <f t="shared" si="4"/>
        <v>-2.4066755771106396</v>
      </c>
      <c r="K17" s="135">
        <f t="shared" si="2"/>
        <v>-8.18</v>
      </c>
      <c r="L17" s="133">
        <f t="shared" si="5"/>
        <v>0.69</v>
      </c>
      <c r="M17" s="124"/>
      <c r="O17" s="174"/>
      <c r="P17" s="138"/>
    </row>
    <row r="18" spans="2:17">
      <c r="B18" s="141">
        <f t="shared" si="0"/>
        <v>2024</v>
      </c>
      <c r="C18" s="142"/>
      <c r="D18" s="133">
        <f t="shared" si="3"/>
        <v>73.150000000000006</v>
      </c>
      <c r="E18" s="133">
        <f t="shared" si="3"/>
        <v>31.06</v>
      </c>
      <c r="F18" s="135">
        <f t="shared" si="1"/>
        <v>30.663635845127171</v>
      </c>
      <c r="G18" s="133">
        <f t="shared" si="3"/>
        <v>1.39</v>
      </c>
      <c r="H18" s="133">
        <f t="shared" si="3"/>
        <v>2.12</v>
      </c>
      <c r="I18" s="133">
        <v>-35.799999999999997</v>
      </c>
      <c r="J18" s="135">
        <f t="shared" si="4"/>
        <v>-1.6263641548728263</v>
      </c>
      <c r="K18" s="135">
        <f t="shared" si="2"/>
        <v>-5.53</v>
      </c>
      <c r="L18" s="133">
        <f t="shared" si="5"/>
        <v>0.71</v>
      </c>
      <c r="M18" s="124"/>
      <c r="O18" s="174"/>
    </row>
    <row r="19" spans="2:17">
      <c r="B19" s="141">
        <f t="shared" si="0"/>
        <v>2025</v>
      </c>
      <c r="C19" s="142"/>
      <c r="D19" s="133">
        <f t="shared" si="3"/>
        <v>74.84</v>
      </c>
      <c r="E19" s="133">
        <f t="shared" si="3"/>
        <v>31.78</v>
      </c>
      <c r="F19" s="135">
        <f t="shared" si="1"/>
        <v>31.372774722267142</v>
      </c>
      <c r="G19" s="133">
        <f t="shared" si="3"/>
        <v>1.42</v>
      </c>
      <c r="H19" s="133">
        <f t="shared" si="3"/>
        <v>2.17</v>
      </c>
      <c r="I19" s="133">
        <v>-37.130000000000003</v>
      </c>
      <c r="J19" s="135">
        <f t="shared" si="4"/>
        <v>-2.1672252777328609</v>
      </c>
      <c r="K19" s="135">
        <f t="shared" si="2"/>
        <v>-7.37</v>
      </c>
      <c r="L19" s="133">
        <f t="shared" si="5"/>
        <v>0.73</v>
      </c>
      <c r="M19" s="124"/>
      <c r="O19" s="174"/>
    </row>
    <row r="20" spans="2:17">
      <c r="B20" s="141">
        <f t="shared" si="0"/>
        <v>2026</v>
      </c>
      <c r="C20" s="142"/>
      <c r="D20" s="133">
        <f>ROUND(D19*(1+$G66),2)</f>
        <v>76.540000000000006</v>
      </c>
      <c r="E20" s="133">
        <f>ROUND(E19*(1+$G66),2)</f>
        <v>32.5</v>
      </c>
      <c r="F20" s="135">
        <f t="shared" si="1"/>
        <v>32.084856084374501</v>
      </c>
      <c r="G20" s="133">
        <f>ROUND(G19*(1+$G66),2)</f>
        <v>1.45</v>
      </c>
      <c r="H20" s="133">
        <f>ROUND(H19*(1+$G66),2)</f>
        <v>2.2200000000000002</v>
      </c>
      <c r="I20" s="133">
        <v>-37.130000000000003</v>
      </c>
      <c r="J20" s="135">
        <f t="shared" si="4"/>
        <v>-1.3751439156255016</v>
      </c>
      <c r="K20" s="135">
        <f t="shared" si="2"/>
        <v>-4.67</v>
      </c>
      <c r="L20" s="133">
        <f>ROUND(L19*(1+$G66),2)</f>
        <v>0.75</v>
      </c>
      <c r="M20" s="124"/>
      <c r="O20" s="174"/>
      <c r="Q20" s="171"/>
    </row>
    <row r="21" spans="2:17">
      <c r="B21" s="141">
        <f t="shared" si="0"/>
        <v>2027</v>
      </c>
      <c r="C21" s="142"/>
      <c r="D21" s="133">
        <f t="shared" ref="D21:H28" si="6">ROUND(D20*(1+$G67),2)</f>
        <v>78.23</v>
      </c>
      <c r="E21" s="133">
        <f t="shared" si="6"/>
        <v>33.22</v>
      </c>
      <c r="F21" s="135">
        <f t="shared" si="1"/>
        <v>32.793994961514471</v>
      </c>
      <c r="G21" s="133">
        <f t="shared" si="6"/>
        <v>1.48</v>
      </c>
      <c r="H21" s="133">
        <f t="shared" si="6"/>
        <v>2.27</v>
      </c>
      <c r="I21" s="133">
        <v>-38.450000000000003</v>
      </c>
      <c r="J21" s="135">
        <f t="shared" si="4"/>
        <v>-1.9060050384855312</v>
      </c>
      <c r="K21" s="135">
        <f t="shared" si="2"/>
        <v>-6.48</v>
      </c>
      <c r="L21" s="133">
        <f t="shared" ref="L21:L28" si="7">ROUND(L20*(1+$G67),2)</f>
        <v>0.77</v>
      </c>
      <c r="M21" s="124"/>
      <c r="O21" s="174"/>
    </row>
    <row r="22" spans="2:17">
      <c r="B22" s="141">
        <f t="shared" si="0"/>
        <v>2028</v>
      </c>
      <c r="C22" s="142"/>
      <c r="D22" s="133">
        <f t="shared" si="6"/>
        <v>79.930000000000007</v>
      </c>
      <c r="E22" s="133">
        <f t="shared" si="6"/>
        <v>33.94</v>
      </c>
      <c r="F22" s="135">
        <f t="shared" si="1"/>
        <v>33.506076323621826</v>
      </c>
      <c r="G22" s="133">
        <f t="shared" si="6"/>
        <v>1.51</v>
      </c>
      <c r="H22" s="133">
        <f t="shared" si="6"/>
        <v>2.3199999999999998</v>
      </c>
      <c r="I22" s="133">
        <v>-38.450000000000003</v>
      </c>
      <c r="J22" s="135">
        <f t="shared" si="4"/>
        <v>-1.1139236763781768</v>
      </c>
      <c r="K22" s="135">
        <f t="shared" si="2"/>
        <v>-3.79</v>
      </c>
      <c r="L22" s="133">
        <f t="shared" si="7"/>
        <v>0.79</v>
      </c>
      <c r="M22" s="124"/>
      <c r="O22" s="174"/>
    </row>
    <row r="23" spans="2:17">
      <c r="B23" s="141">
        <f t="shared" si="0"/>
        <v>2029</v>
      </c>
      <c r="C23" s="142"/>
      <c r="D23" s="133">
        <f t="shared" si="6"/>
        <v>81.680000000000007</v>
      </c>
      <c r="E23" s="133">
        <f t="shared" si="6"/>
        <v>34.68</v>
      </c>
      <c r="F23" s="135">
        <f t="shared" si="1"/>
        <v>34.238755080500887</v>
      </c>
      <c r="G23" s="133">
        <f t="shared" si="6"/>
        <v>1.54</v>
      </c>
      <c r="H23" s="133">
        <f t="shared" si="6"/>
        <v>2.37</v>
      </c>
      <c r="I23" s="133">
        <v>-39.78</v>
      </c>
      <c r="J23" s="135">
        <f t="shared" si="4"/>
        <v>-1.6312449194991139</v>
      </c>
      <c r="K23" s="135">
        <f t="shared" si="2"/>
        <v>-5.54</v>
      </c>
      <c r="L23" s="133">
        <f t="shared" si="7"/>
        <v>0.81</v>
      </c>
      <c r="M23" s="124"/>
      <c r="O23" s="174"/>
    </row>
    <row r="24" spans="2:17">
      <c r="B24" s="141">
        <f t="shared" si="0"/>
        <v>2030</v>
      </c>
      <c r="C24" s="142"/>
      <c r="D24" s="133">
        <f t="shared" si="6"/>
        <v>83.45</v>
      </c>
      <c r="E24" s="133">
        <f t="shared" si="6"/>
        <v>35.43</v>
      </c>
      <c r="F24" s="135">
        <f t="shared" si="1"/>
        <v>34.980261292282101</v>
      </c>
      <c r="G24" s="133">
        <f t="shared" si="6"/>
        <v>1.57</v>
      </c>
      <c r="H24" s="133">
        <f t="shared" si="6"/>
        <v>2.42</v>
      </c>
      <c r="I24" s="133">
        <v>-41.11</v>
      </c>
      <c r="J24" s="135">
        <f t="shared" si="4"/>
        <v>-2.139738707717898</v>
      </c>
      <c r="K24" s="135">
        <f t="shared" si="2"/>
        <v>-7.27</v>
      </c>
      <c r="L24" s="133">
        <f t="shared" si="7"/>
        <v>0.83</v>
      </c>
      <c r="M24" s="124"/>
      <c r="O24" s="174"/>
    </row>
    <row r="25" spans="2:17">
      <c r="B25" s="141">
        <f t="shared" si="0"/>
        <v>2031</v>
      </c>
      <c r="C25" s="142"/>
      <c r="D25" s="133">
        <f t="shared" si="6"/>
        <v>85.23</v>
      </c>
      <c r="E25" s="133">
        <f t="shared" si="6"/>
        <v>36.18</v>
      </c>
      <c r="F25" s="135">
        <f t="shared" si="1"/>
        <v>35.7247099890307</v>
      </c>
      <c r="G25" s="133">
        <f t="shared" si="6"/>
        <v>1.6</v>
      </c>
      <c r="H25" s="133">
        <f t="shared" si="6"/>
        <v>2.4700000000000002</v>
      </c>
      <c r="I25" s="133"/>
      <c r="J25" s="135">
        <f t="shared" si="4"/>
        <v>39.7947099890307</v>
      </c>
      <c r="K25" s="135">
        <f t="shared" si="2"/>
        <v>135.24</v>
      </c>
      <c r="L25" s="133">
        <f t="shared" si="7"/>
        <v>0.85</v>
      </c>
      <c r="M25" s="124"/>
      <c r="O25" s="174"/>
    </row>
    <row r="26" spans="2:17">
      <c r="B26" s="141">
        <f t="shared" si="0"/>
        <v>2032</v>
      </c>
      <c r="C26" s="142"/>
      <c r="D26" s="133">
        <f t="shared" si="6"/>
        <v>87.01</v>
      </c>
      <c r="E26" s="133">
        <f t="shared" si="6"/>
        <v>36.94</v>
      </c>
      <c r="F26" s="135">
        <f t="shared" si="1"/>
        <v>36.47210117074669</v>
      </c>
      <c r="G26" s="133">
        <f t="shared" si="6"/>
        <v>1.63</v>
      </c>
      <c r="H26" s="133">
        <f t="shared" si="6"/>
        <v>2.52</v>
      </c>
      <c r="I26" s="133"/>
      <c r="J26" s="135">
        <f t="shared" si="4"/>
        <v>40.622101170746696</v>
      </c>
      <c r="K26" s="135">
        <f t="shared" si="2"/>
        <v>138.05000000000001</v>
      </c>
      <c r="L26" s="133">
        <f t="shared" si="7"/>
        <v>0.87</v>
      </c>
      <c r="M26" s="124"/>
      <c r="O26" s="174"/>
    </row>
    <row r="27" spans="2:17">
      <c r="B27" s="141">
        <f t="shared" si="0"/>
        <v>2033</v>
      </c>
      <c r="C27" s="142"/>
      <c r="D27" s="133">
        <f t="shared" si="6"/>
        <v>88.82</v>
      </c>
      <c r="E27" s="133">
        <f t="shared" si="6"/>
        <v>37.71</v>
      </c>
      <c r="F27" s="135">
        <f t="shared" si="1"/>
        <v>37.231262292332218</v>
      </c>
      <c r="G27" s="133">
        <f t="shared" si="6"/>
        <v>1.66</v>
      </c>
      <c r="H27" s="133">
        <f t="shared" si="6"/>
        <v>2.57</v>
      </c>
      <c r="I27" s="133"/>
      <c r="J27" s="135">
        <f t="shared" si="4"/>
        <v>41.461262292332215</v>
      </c>
      <c r="K27" s="135">
        <f t="shared" si="2"/>
        <v>140.91</v>
      </c>
      <c r="L27" s="133">
        <f t="shared" si="7"/>
        <v>0.89</v>
      </c>
      <c r="M27" s="124"/>
      <c r="O27" s="174"/>
    </row>
    <row r="28" spans="2:17">
      <c r="B28" s="141">
        <f t="shared" si="0"/>
        <v>2034</v>
      </c>
      <c r="C28" s="142"/>
      <c r="D28" s="133">
        <f t="shared" si="6"/>
        <v>90.65</v>
      </c>
      <c r="E28" s="133">
        <f t="shared" si="6"/>
        <v>38.49</v>
      </c>
      <c r="F28" s="135">
        <f t="shared" si="1"/>
        <v>37.999250868819914</v>
      </c>
      <c r="G28" s="133">
        <f t="shared" si="6"/>
        <v>1.69</v>
      </c>
      <c r="H28" s="133">
        <f t="shared" si="6"/>
        <v>2.62</v>
      </c>
      <c r="I28" s="133"/>
      <c r="J28" s="135">
        <f t="shared" si="4"/>
        <v>42.309250868819909</v>
      </c>
      <c r="K28" s="135">
        <f t="shared" si="2"/>
        <v>143.79</v>
      </c>
      <c r="L28" s="133">
        <f t="shared" si="7"/>
        <v>0.91</v>
      </c>
      <c r="M28" s="124"/>
      <c r="O28" s="174"/>
    </row>
    <row r="29" spans="2:17">
      <c r="B29" s="141">
        <f t="shared" si="0"/>
        <v>2035</v>
      </c>
      <c r="C29" s="142"/>
      <c r="D29" s="133">
        <f>ROUND(D28*(1+$L66),2)</f>
        <v>92.51</v>
      </c>
      <c r="E29" s="133">
        <f>ROUND(E28*(1+$L66),2)</f>
        <v>39.28</v>
      </c>
      <c r="F29" s="135">
        <f t="shared" si="1"/>
        <v>38.77900938517714</v>
      </c>
      <c r="G29" s="133">
        <f>ROUND(G28*(1+$L66),2)</f>
        <v>1.72</v>
      </c>
      <c r="H29" s="133">
        <f>ROUND(H28*(1+$L66),2)</f>
        <v>2.67</v>
      </c>
      <c r="I29" s="133"/>
      <c r="J29" s="135">
        <f t="shared" si="4"/>
        <v>43.169009385177141</v>
      </c>
      <c r="K29" s="135">
        <f t="shared" si="2"/>
        <v>146.71</v>
      </c>
      <c r="L29" s="133">
        <f>ROUND(L28*(1+$L66),2)</f>
        <v>0.93</v>
      </c>
      <c r="M29" s="124"/>
      <c r="O29" s="174"/>
    </row>
    <row r="30" spans="2:17">
      <c r="B30" s="141">
        <f t="shared" si="0"/>
        <v>2036</v>
      </c>
      <c r="C30" s="142"/>
      <c r="D30" s="133">
        <f t="shared" ref="D30:H36" si="8">ROUND(D29*(1+$L67),2)</f>
        <v>94.39</v>
      </c>
      <c r="E30" s="133">
        <f t="shared" si="8"/>
        <v>40.08</v>
      </c>
      <c r="F30" s="135">
        <f t="shared" si="1"/>
        <v>39.567595356436527</v>
      </c>
      <c r="G30" s="133">
        <f t="shared" si="8"/>
        <v>1.75</v>
      </c>
      <c r="H30" s="133">
        <f t="shared" si="8"/>
        <v>2.72</v>
      </c>
      <c r="I30" s="133"/>
      <c r="J30" s="135">
        <f t="shared" si="4"/>
        <v>44.037595356436526</v>
      </c>
      <c r="K30" s="135">
        <f t="shared" si="2"/>
        <v>149.66</v>
      </c>
      <c r="L30" s="133">
        <f t="shared" ref="L30:L36" si="9">ROUND(L29*(1+$L67),2)</f>
        <v>0.95</v>
      </c>
      <c r="M30" s="124"/>
      <c r="O30" s="174"/>
    </row>
    <row r="31" spans="2:17">
      <c r="B31" s="141">
        <f t="shared" si="0"/>
        <v>2037</v>
      </c>
      <c r="C31" s="142"/>
      <c r="D31" s="133">
        <f t="shared" si="8"/>
        <v>96.29</v>
      </c>
      <c r="E31" s="133">
        <f t="shared" si="8"/>
        <v>40.89</v>
      </c>
      <c r="F31" s="135">
        <f t="shared" si="1"/>
        <v>40.365008782598075</v>
      </c>
      <c r="G31" s="133">
        <f t="shared" si="8"/>
        <v>1.79</v>
      </c>
      <c r="H31" s="133">
        <f t="shared" si="8"/>
        <v>2.77</v>
      </c>
      <c r="I31" s="133"/>
      <c r="J31" s="135">
        <f t="shared" si="4"/>
        <v>44.925008782598077</v>
      </c>
      <c r="K31" s="135">
        <f t="shared" si="2"/>
        <v>152.68</v>
      </c>
      <c r="L31" s="133">
        <f t="shared" si="9"/>
        <v>0.97</v>
      </c>
      <c r="M31" s="124"/>
      <c r="O31" s="174"/>
    </row>
    <row r="32" spans="2:17">
      <c r="B32" s="141">
        <f t="shared" si="0"/>
        <v>2038</v>
      </c>
      <c r="C32" s="142"/>
      <c r="D32" s="133">
        <f t="shared" si="8"/>
        <v>98.21</v>
      </c>
      <c r="E32" s="133">
        <f t="shared" si="8"/>
        <v>41.71</v>
      </c>
      <c r="F32" s="135">
        <f t="shared" si="1"/>
        <v>41.171249663661769</v>
      </c>
      <c r="G32" s="133">
        <f t="shared" si="8"/>
        <v>1.83</v>
      </c>
      <c r="H32" s="133">
        <f t="shared" si="8"/>
        <v>2.83</v>
      </c>
      <c r="I32" s="133"/>
      <c r="J32" s="135">
        <f t="shared" si="4"/>
        <v>45.831249663661765</v>
      </c>
      <c r="K32" s="135">
        <f t="shared" si="2"/>
        <v>155.76</v>
      </c>
      <c r="L32" s="133">
        <f t="shared" si="9"/>
        <v>0.99</v>
      </c>
      <c r="M32" s="124"/>
      <c r="O32" s="174"/>
    </row>
    <row r="33" spans="2:15">
      <c r="B33" s="141">
        <f t="shared" si="0"/>
        <v>2039</v>
      </c>
      <c r="C33" s="142"/>
      <c r="D33" s="133">
        <f t="shared" si="8"/>
        <v>100.18</v>
      </c>
      <c r="E33" s="133">
        <f t="shared" si="8"/>
        <v>42.55</v>
      </c>
      <c r="F33" s="135">
        <f t="shared" si="1"/>
        <v>41.998087939497182</v>
      </c>
      <c r="G33" s="133">
        <f t="shared" si="8"/>
        <v>1.87</v>
      </c>
      <c r="H33" s="133">
        <f t="shared" si="8"/>
        <v>2.89</v>
      </c>
      <c r="I33" s="133"/>
      <c r="J33" s="135">
        <f t="shared" si="4"/>
        <v>46.75808793949718</v>
      </c>
      <c r="K33" s="135">
        <f t="shared" si="2"/>
        <v>158.91</v>
      </c>
      <c r="L33" s="133">
        <f t="shared" si="9"/>
        <v>1.01</v>
      </c>
      <c r="M33" s="124"/>
      <c r="O33" s="174"/>
    </row>
    <row r="34" spans="2:15">
      <c r="B34" s="141">
        <f t="shared" si="0"/>
        <v>2040</v>
      </c>
      <c r="C34" s="142"/>
      <c r="D34" s="133">
        <f t="shared" si="8"/>
        <v>102.2</v>
      </c>
      <c r="E34" s="133">
        <f t="shared" si="8"/>
        <v>43.41</v>
      </c>
      <c r="F34" s="135">
        <f t="shared" si="1"/>
        <v>42.84552361010428</v>
      </c>
      <c r="G34" s="133">
        <f t="shared" si="8"/>
        <v>1.91</v>
      </c>
      <c r="H34" s="133">
        <f t="shared" si="8"/>
        <v>2.95</v>
      </c>
      <c r="I34" s="133"/>
      <c r="J34" s="135">
        <f t="shared" si="4"/>
        <v>47.705523610104279</v>
      </c>
      <c r="K34" s="135">
        <f t="shared" si="2"/>
        <v>162.13</v>
      </c>
      <c r="L34" s="133">
        <f t="shared" si="9"/>
        <v>1.03</v>
      </c>
      <c r="M34" s="124"/>
      <c r="O34" s="174"/>
    </row>
    <row r="35" spans="2:15">
      <c r="B35" s="141">
        <f t="shared" si="0"/>
        <v>2041</v>
      </c>
      <c r="C35" s="142"/>
      <c r="D35" s="133">
        <f t="shared" si="8"/>
        <v>104.28</v>
      </c>
      <c r="E35" s="133">
        <f t="shared" si="8"/>
        <v>44.3</v>
      </c>
      <c r="F35" s="135">
        <f t="shared" si="1"/>
        <v>43.719441645417852</v>
      </c>
      <c r="G35" s="133">
        <f t="shared" si="8"/>
        <v>1.95</v>
      </c>
      <c r="H35" s="133">
        <f t="shared" si="8"/>
        <v>3.01</v>
      </c>
      <c r="I35" s="133"/>
      <c r="J35" s="135">
        <f t="shared" si="4"/>
        <v>48.679441645417853</v>
      </c>
      <c r="K35" s="135">
        <f t="shared" si="2"/>
        <v>165.44</v>
      </c>
      <c r="L35" s="133">
        <f t="shared" si="9"/>
        <v>1.05</v>
      </c>
      <c r="M35" s="124"/>
      <c r="O35" s="174"/>
    </row>
    <row r="36" spans="2:15">
      <c r="B36" s="141">
        <f t="shared" si="0"/>
        <v>2042</v>
      </c>
      <c r="C36" s="142"/>
      <c r="D36" s="133">
        <f t="shared" si="8"/>
        <v>106.43</v>
      </c>
      <c r="E36" s="133">
        <f t="shared" si="8"/>
        <v>45.21</v>
      </c>
      <c r="F36" s="135">
        <f t="shared" si="1"/>
        <v>44.619842045437906</v>
      </c>
      <c r="G36" s="133">
        <f t="shared" si="8"/>
        <v>1.99</v>
      </c>
      <c r="H36" s="133">
        <f t="shared" si="8"/>
        <v>3.07</v>
      </c>
      <c r="I36" s="133"/>
      <c r="J36" s="135">
        <f t="shared" si="4"/>
        <v>49.679842045437908</v>
      </c>
      <c r="K36" s="135">
        <f t="shared" si="2"/>
        <v>168.84</v>
      </c>
      <c r="L36" s="133">
        <f t="shared" si="9"/>
        <v>1.07</v>
      </c>
      <c r="M36" s="124"/>
      <c r="O36" s="174"/>
    </row>
    <row r="37" spans="2:15">
      <c r="B37" s="141"/>
      <c r="C37" s="137"/>
      <c r="D37" s="133"/>
      <c r="E37" s="133"/>
      <c r="F37" s="134"/>
      <c r="G37" s="133"/>
      <c r="H37" s="133"/>
      <c r="I37" s="133"/>
      <c r="J37" s="135"/>
      <c r="K37" s="135"/>
      <c r="L37" s="144"/>
    </row>
    <row r="38" spans="2:15">
      <c r="B38" s="131"/>
      <c r="C38" s="137"/>
      <c r="D38" s="133"/>
      <c r="E38" s="133"/>
      <c r="F38" s="134"/>
      <c r="G38" s="133"/>
      <c r="H38" s="133"/>
      <c r="I38" s="133"/>
      <c r="J38" s="135"/>
      <c r="K38" s="135"/>
      <c r="L38" s="144"/>
    </row>
    <row r="39" spans="2:15">
      <c r="B39" s="131"/>
      <c r="C39" s="137"/>
      <c r="D39" s="133"/>
      <c r="E39" s="133"/>
      <c r="F39" s="134"/>
      <c r="G39" s="133"/>
      <c r="H39" s="133"/>
      <c r="I39" s="133"/>
      <c r="J39" s="135"/>
      <c r="K39" s="135"/>
      <c r="L39" s="144"/>
    </row>
    <row r="40" spans="2:15">
      <c r="B40" s="131"/>
      <c r="C40" s="137"/>
      <c r="D40" s="133"/>
      <c r="E40" s="133"/>
      <c r="F40" s="134"/>
      <c r="G40" s="133"/>
      <c r="H40" s="133"/>
      <c r="I40" s="133"/>
      <c r="J40" s="135"/>
      <c r="K40" s="135"/>
      <c r="L40" s="144"/>
    </row>
    <row r="42" spans="2:15" ht="14.25">
      <c r="B42" s="145" t="s">
        <v>27</v>
      </c>
      <c r="C42" s="146"/>
      <c r="D42" s="146"/>
      <c r="E42" s="146"/>
      <c r="F42" s="146"/>
      <c r="G42" s="146"/>
      <c r="H42" s="146"/>
      <c r="I42" s="146"/>
    </row>
    <row r="44" spans="2:15">
      <c r="B44" s="122" t="s">
        <v>72</v>
      </c>
      <c r="C44" s="147" t="s">
        <v>73</v>
      </c>
      <c r="D44" s="148" t="str">
        <f>'Table 3 EV2020 Wind_2020'!D44</f>
        <v>Plant Costs  - 2017 IRP Update - Table 5.4 &amp; 5.5</v>
      </c>
    </row>
    <row r="45" spans="2:15">
      <c r="C45" s="147" t="str">
        <f>C7</f>
        <v>(a)</v>
      </c>
      <c r="D45" s="122" t="s">
        <v>74</v>
      </c>
    </row>
    <row r="46" spans="2:15">
      <c r="C46" s="147" t="str">
        <f>D7</f>
        <v>(b)</v>
      </c>
      <c r="D46" s="135" t="str">
        <f>"= "&amp;C7&amp;" x "&amp;C62</f>
        <v>= (a) x 0.0528395063331536</v>
      </c>
    </row>
    <row r="47" spans="2:15">
      <c r="C47" s="147" t="str">
        <f>F7</f>
        <v>(d)</v>
      </c>
      <c r="D47" s="135" t="str">
        <f>"= ("&amp;$D$7&amp;" + "&amp;$E$7&amp;") /  (8.76 x "&amp;TEXT(C63,"0.0%")&amp;")"</f>
        <v>= ((b) + (c)) /  (8.76 x 38.8%)</v>
      </c>
    </row>
    <row r="48" spans="2:15">
      <c r="C48" s="147" t="str">
        <f>J7</f>
        <v>(g)</v>
      </c>
      <c r="D48" s="135" t="str">
        <f>"= "&amp;$F$7&amp;" + "&amp;$I$7</f>
        <v>= (d) + (f)</v>
      </c>
    </row>
    <row r="49" spans="2:24">
      <c r="C49" s="147" t="str">
        <f>L7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Wyoming Wind Resource - 39% Capacity Factor</v>
      </c>
      <c r="D52" s="149"/>
      <c r="E52" s="149"/>
      <c r="F52" s="149"/>
      <c r="G52" s="149"/>
      <c r="H52" s="149"/>
      <c r="I52" s="149"/>
      <c r="J52" s="150"/>
      <c r="K52" s="150"/>
      <c r="L52" s="151"/>
    </row>
    <row r="53" spans="2:24" ht="13.5" thickBot="1">
      <c r="C53" s="152" t="s">
        <v>75</v>
      </c>
      <c r="D53" s="153" t="s">
        <v>76</v>
      </c>
      <c r="E53" s="153"/>
      <c r="F53" s="153"/>
      <c r="G53" s="153"/>
      <c r="H53" s="153"/>
      <c r="I53" s="154"/>
      <c r="J53" s="150"/>
      <c r="K53" s="150"/>
      <c r="L53" s="151"/>
    </row>
    <row r="55" spans="2:24">
      <c r="B55" s="86" t="s">
        <v>121</v>
      </c>
      <c r="C55" s="186">
        <v>1288.7722600288894</v>
      </c>
      <c r="D55" s="122" t="s">
        <v>74</v>
      </c>
      <c r="I55" s="122" t="s">
        <v>9</v>
      </c>
    </row>
    <row r="56" spans="2:24">
      <c r="B56" s="86" t="s">
        <v>114</v>
      </c>
      <c r="C56" s="155">
        <v>26.293898611068769</v>
      </c>
      <c r="D56" s="122" t="s">
        <v>77</v>
      </c>
      <c r="I56" s="122" t="s">
        <v>9</v>
      </c>
    </row>
    <row r="57" spans="2:24">
      <c r="B57" s="86" t="s">
        <v>114</v>
      </c>
      <c r="C57" s="160">
        <v>0.58600709999999989</v>
      </c>
      <c r="D57" s="122" t="s">
        <v>82</v>
      </c>
      <c r="I57" s="122" t="s">
        <v>79</v>
      </c>
    </row>
    <row r="58" spans="2:24">
      <c r="B58" s="86" t="s">
        <v>114</v>
      </c>
      <c r="C58" s="155">
        <v>1.1816399331260157</v>
      </c>
      <c r="D58" s="122" t="s">
        <v>78</v>
      </c>
      <c r="I58" s="122" t="s">
        <v>79</v>
      </c>
      <c r="L58" s="124"/>
      <c r="M58" s="156"/>
      <c r="N58" s="52"/>
      <c r="O58" s="175"/>
      <c r="P58" s="52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>
        <v>-12.501261943267853</v>
      </c>
      <c r="D59" s="122" t="s">
        <v>80</v>
      </c>
      <c r="I59" s="122" t="s">
        <v>79</v>
      </c>
      <c r="J59" s="221" t="s">
        <v>118</v>
      </c>
      <c r="M59" s="158"/>
      <c r="N59" s="159"/>
      <c r="P59" s="157"/>
      <c r="Q59" s="124"/>
      <c r="R59" s="124"/>
      <c r="S59" s="124"/>
      <c r="T59" s="124"/>
      <c r="U59" s="124"/>
      <c r="V59" s="124"/>
      <c r="W59" s="124"/>
      <c r="X59" s="124"/>
    </row>
    <row r="60" spans="2:24">
      <c r="B60" s="86" t="s">
        <v>114</v>
      </c>
      <c r="C60" s="160">
        <v>1.7950732843896238</v>
      </c>
      <c r="D60" s="122" t="s">
        <v>117</v>
      </c>
      <c r="I60" s="122" t="s">
        <v>79</v>
      </c>
      <c r="L60" s="158"/>
      <c r="M60" s="158"/>
      <c r="N60" s="158"/>
      <c r="O60" s="176"/>
      <c r="P60" s="157"/>
      <c r="Q60" s="124"/>
      <c r="R60" s="124"/>
      <c r="S60" s="124"/>
      <c r="T60" s="124"/>
      <c r="U60" s="124"/>
      <c r="V60" s="124"/>
      <c r="W60" s="124"/>
      <c r="X60" s="124"/>
    </row>
    <row r="61" spans="2:24">
      <c r="B61" s="86"/>
      <c r="C61" s="225"/>
      <c r="L61" s="158"/>
      <c r="M61" s="158"/>
      <c r="N61" s="158"/>
      <c r="O61" s="176"/>
      <c r="P61" s="158"/>
      <c r="S61" s="124"/>
      <c r="T61" s="124"/>
      <c r="U61" s="124"/>
      <c r="V61" s="124"/>
      <c r="W61" s="124"/>
      <c r="X61" s="124"/>
    </row>
    <row r="62" spans="2:24">
      <c r="C62" s="163">
        <v>5.2839506333153576E-2</v>
      </c>
      <c r="D62" s="122" t="s">
        <v>38</v>
      </c>
      <c r="L62" s="164"/>
      <c r="M62" s="165"/>
      <c r="N62" s="165"/>
      <c r="P62" s="166"/>
    </row>
    <row r="63" spans="2:24">
      <c r="C63" s="187">
        <v>0.38795525688946075</v>
      </c>
      <c r="D63" s="122" t="s">
        <v>39</v>
      </c>
    </row>
    <row r="64" spans="2:24" ht="13.5" thickBot="1">
      <c r="D64" s="161"/>
    </row>
    <row r="65" spans="3:15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49"/>
      <c r="L65" s="151"/>
    </row>
    <row r="66" spans="3:15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41"/>
      <c r="I66" s="86"/>
      <c r="J66" s="88">
        <f>F74+1</f>
        <v>2035</v>
      </c>
      <c r="K66" s="88"/>
      <c r="L66" s="41">
        <v>2.0547727211939426E-2</v>
      </c>
    </row>
    <row r="67" spans="3:15">
      <c r="C67" s="88">
        <f t="shared" ref="C67:C74" si="10">C66+1</f>
        <v>2018</v>
      </c>
      <c r="D67" s="41">
        <v>2.00162222805087E-2</v>
      </c>
      <c r="E67" s="86"/>
      <c r="F67" s="88">
        <f t="shared" ref="F67:F74" si="11">F66+1</f>
        <v>2027</v>
      </c>
      <c r="G67" s="41">
        <v>2.2017580891201094E-2</v>
      </c>
      <c r="H67" s="41"/>
      <c r="I67" s="86"/>
      <c r="J67" s="88">
        <f t="shared" ref="J67:J74" si="12">J66+1</f>
        <v>2036</v>
      </c>
      <c r="K67" s="88"/>
      <c r="L67" s="41">
        <v>2.0338413275796441E-2</v>
      </c>
    </row>
    <row r="68" spans="3:15">
      <c r="C68" s="88">
        <f t="shared" si="10"/>
        <v>2019</v>
      </c>
      <c r="D68" s="41">
        <v>2.3023767536204609E-2</v>
      </c>
      <c r="E68" s="86"/>
      <c r="F68" s="88">
        <f t="shared" si="11"/>
        <v>2028</v>
      </c>
      <c r="G68" s="41">
        <v>2.1672038954803963E-2</v>
      </c>
      <c r="H68" s="41"/>
      <c r="I68" s="86"/>
      <c r="J68" s="88">
        <f t="shared" si="12"/>
        <v>2037</v>
      </c>
      <c r="K68" s="88"/>
      <c r="L68" s="41">
        <v>2.0148107799243142E-2</v>
      </c>
    </row>
    <row r="69" spans="3:15">
      <c r="C69" s="88">
        <f t="shared" si="10"/>
        <v>2020</v>
      </c>
      <c r="D69" s="41">
        <v>2.6569957493475238E-2</v>
      </c>
      <c r="E69" s="86"/>
      <c r="F69" s="88">
        <f t="shared" si="11"/>
        <v>2029</v>
      </c>
      <c r="G69" s="41">
        <v>2.1882861611237647E-2</v>
      </c>
      <c r="H69" s="41"/>
      <c r="I69" s="86"/>
      <c r="J69" s="88">
        <f t="shared" si="12"/>
        <v>2038</v>
      </c>
      <c r="K69" s="88"/>
      <c r="L69" s="41">
        <v>1.9981989666423283E-2</v>
      </c>
    </row>
    <row r="70" spans="3:15">
      <c r="C70" s="88">
        <f t="shared" si="10"/>
        <v>2021</v>
      </c>
      <c r="D70" s="41">
        <v>2.633678201148415E-2</v>
      </c>
      <c r="E70" s="86"/>
      <c r="F70" s="88">
        <f t="shared" si="11"/>
        <v>2030</v>
      </c>
      <c r="G70" s="41">
        <v>2.1716430930730724E-2</v>
      </c>
      <c r="H70" s="41"/>
      <c r="I70" s="86"/>
      <c r="J70" s="88">
        <f t="shared" si="12"/>
        <v>2039</v>
      </c>
      <c r="K70" s="88"/>
      <c r="L70" s="41">
        <v>2.0091958569135482E-2</v>
      </c>
    </row>
    <row r="71" spans="3:15">
      <c r="C71" s="88">
        <f t="shared" si="10"/>
        <v>2022</v>
      </c>
      <c r="D71" s="41">
        <v>2.5190838317338926E-2</v>
      </c>
      <c r="E71" s="86"/>
      <c r="F71" s="88">
        <f t="shared" si="11"/>
        <v>2031</v>
      </c>
      <c r="G71" s="41">
        <v>2.1283257880358342E-2</v>
      </c>
      <c r="H71" s="41"/>
      <c r="I71" s="86"/>
      <c r="J71" s="88">
        <f t="shared" si="12"/>
        <v>2040</v>
      </c>
      <c r="K71" s="88"/>
      <c r="L71" s="41">
        <v>2.016857640433245E-2</v>
      </c>
    </row>
    <row r="72" spans="3:15" s="124" customFormat="1">
      <c r="C72" s="88">
        <f t="shared" si="10"/>
        <v>2023</v>
      </c>
      <c r="D72" s="41">
        <v>2.3861027991437966E-2</v>
      </c>
      <c r="E72" s="87"/>
      <c r="F72" s="88">
        <f t="shared" si="11"/>
        <v>2032</v>
      </c>
      <c r="G72" s="41">
        <v>2.092650190640466E-2</v>
      </c>
      <c r="H72" s="41"/>
      <c r="I72" s="87"/>
      <c r="J72" s="88">
        <f t="shared" si="12"/>
        <v>2041</v>
      </c>
      <c r="K72" s="88"/>
      <c r="L72" s="41">
        <v>2.0388834681983159E-2</v>
      </c>
      <c r="O72" s="176"/>
    </row>
    <row r="73" spans="3:15" s="124" customFormat="1">
      <c r="C73" s="88">
        <f t="shared" si="10"/>
        <v>2024</v>
      </c>
      <c r="D73" s="41">
        <v>2.3386119938164196E-2</v>
      </c>
      <c r="E73" s="87"/>
      <c r="F73" s="88">
        <f t="shared" si="11"/>
        <v>2033</v>
      </c>
      <c r="G73" s="41">
        <v>2.0801762320284523E-2</v>
      </c>
      <c r="H73" s="41"/>
      <c r="I73" s="87"/>
      <c r="J73" s="88">
        <f t="shared" si="12"/>
        <v>2042</v>
      </c>
      <c r="K73" s="88"/>
      <c r="L73" s="41">
        <v>2.0623380610534037E-2</v>
      </c>
      <c r="O73" s="176"/>
    </row>
    <row r="74" spans="3:15" s="124" customFormat="1">
      <c r="C74" s="88">
        <f t="shared" si="10"/>
        <v>2025</v>
      </c>
      <c r="D74" s="41">
        <v>2.3124371179134462E-2</v>
      </c>
      <c r="E74" s="87"/>
      <c r="F74" s="88">
        <f t="shared" si="11"/>
        <v>2034</v>
      </c>
      <c r="G74" s="41">
        <v>2.065772177898717E-2</v>
      </c>
      <c r="H74" s="41"/>
      <c r="I74" s="87"/>
      <c r="J74" s="88">
        <f t="shared" si="12"/>
        <v>2043</v>
      </c>
      <c r="K74" s="88"/>
      <c r="L74" s="41">
        <v>2.0893774761898909E-2</v>
      </c>
      <c r="O74" s="176"/>
    </row>
    <row r="75" spans="3:15" s="124" customFormat="1">
      <c r="O75" s="176"/>
    </row>
    <row r="76" spans="3:15" s="124" customFormat="1">
      <c r="O76" s="176"/>
    </row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X102"/>
  <sheetViews>
    <sheetView zoomScale="70" zoomScaleNormal="70" workbookViewId="0">
      <selection activeCell="K24" sqref="K24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0" style="122" hidden="1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124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TEXT($G$63,"0%")&amp;" Capacity Factor"</f>
        <v>41%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69</v>
      </c>
      <c r="G5" s="17" t="s">
        <v>13</v>
      </c>
      <c r="H5" s="126" t="s">
        <v>70</v>
      </c>
      <c r="I5" s="126" t="s">
        <v>88</v>
      </c>
      <c r="J5" s="17" t="s">
        <v>55</v>
      </c>
      <c r="K5" s="126" t="s">
        <v>71</v>
      </c>
      <c r="P5" s="126" t="s">
        <v>70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26</v>
      </c>
    </row>
    <row r="8" spans="2:18" ht="6" customHeight="1">
      <c r="K8" s="124"/>
    </row>
    <row r="9" spans="2:18" ht="15.75">
      <c r="B9" s="43" t="str">
        <f>C52</f>
        <v>2017 IRP Update Wyoming DJ Wind Resource - 41%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224"/>
      <c r="N10" s="136"/>
      <c r="P10" s="170">
        <f>$C$59</f>
        <v>0</v>
      </c>
    </row>
    <row r="11" spans="2:18">
      <c r="B11" s="131">
        <f t="shared" ref="B11:B36" si="0">B10+1</f>
        <v>2017</v>
      </c>
      <c r="C11" s="137"/>
      <c r="D11" s="133"/>
      <c r="E11" s="133">
        <f>$C$56</f>
        <v>37.565582271006477</v>
      </c>
      <c r="F11" s="134">
        <f t="shared" ref="F11:F36" si="1">(D11+E11)/(8.76*$G$63)</f>
        <v>10.383313507083287</v>
      </c>
      <c r="G11" s="134">
        <f>$C$58</f>
        <v>0.65</v>
      </c>
      <c r="H11" s="133">
        <f>ROUND(H10*(1+$D66),2)</f>
        <v>0</v>
      </c>
      <c r="I11" s="135">
        <f t="shared" ref="I11:I36" si="2">F11+H11+G11</f>
        <v>11.033313507083287</v>
      </c>
      <c r="J11" s="135">
        <f t="shared" ref="J11:J36" si="3">ROUND(I11*$G$63*8.76,2)</f>
        <v>39.92</v>
      </c>
      <c r="K11" s="133">
        <f>$C$57</f>
        <v>0.58600709999999989</v>
      </c>
      <c r="N11" s="136"/>
      <c r="P11" s="170">
        <f>ROUND(P10*(1+$D66),2)</f>
        <v>0</v>
      </c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38.32</v>
      </c>
      <c r="F12" s="135">
        <f t="shared" si="1"/>
        <v>10.591838314150831</v>
      </c>
      <c r="G12" s="133">
        <f t="shared" ref="G12:G19" si="5">ROUND(G11*(1+$D67),2)</f>
        <v>0.66</v>
      </c>
      <c r="H12" s="143">
        <f t="shared" ref="H12" si="6">ROUND(H11*(1+$D67),2)</f>
        <v>0</v>
      </c>
      <c r="I12" s="135">
        <f t="shared" si="2"/>
        <v>11.251838314150831</v>
      </c>
      <c r="J12" s="135">
        <f t="shared" si="3"/>
        <v>40.71</v>
      </c>
      <c r="K12" s="133">
        <f t="shared" ref="K12:K19" si="7">ROUND(K11*(1+$D67),2)</f>
        <v>0.6</v>
      </c>
      <c r="L12" s="124"/>
      <c r="N12" s="136"/>
      <c r="P12" s="170">
        <f t="shared" ref="P12:P19" si="8">ROUND(P11*(1+$D67),2)</f>
        <v>0</v>
      </c>
    </row>
    <row r="13" spans="2:18">
      <c r="B13" s="141">
        <f t="shared" si="0"/>
        <v>2019</v>
      </c>
      <c r="C13" s="142"/>
      <c r="D13" s="133"/>
      <c r="E13" s="133">
        <f t="shared" si="4"/>
        <v>39.200000000000003</v>
      </c>
      <c r="F13" s="135">
        <f t="shared" si="1"/>
        <v>10.835074684621935</v>
      </c>
      <c r="G13" s="133">
        <f t="shared" si="5"/>
        <v>0.68</v>
      </c>
      <c r="H13" s="143">
        <f t="shared" ref="H13" si="9">ROUND(H12*(1+$D68),2)</f>
        <v>0</v>
      </c>
      <c r="I13" s="135">
        <f t="shared" si="2"/>
        <v>11.515074684621935</v>
      </c>
      <c r="J13" s="135">
        <f t="shared" si="3"/>
        <v>41.66</v>
      </c>
      <c r="K13" s="133">
        <f t="shared" si="7"/>
        <v>0.61</v>
      </c>
      <c r="L13" s="124"/>
      <c r="N13" s="136"/>
      <c r="P13" s="170">
        <f t="shared" si="8"/>
        <v>0</v>
      </c>
    </row>
    <row r="14" spans="2:18">
      <c r="B14" s="141">
        <f t="shared" si="0"/>
        <v>2020</v>
      </c>
      <c r="C14" s="142"/>
      <c r="D14" s="133"/>
      <c r="E14" s="133">
        <f t="shared" si="4"/>
        <v>40.24</v>
      </c>
      <c r="F14" s="135">
        <f t="shared" si="1"/>
        <v>11.12253584972415</v>
      </c>
      <c r="G14" s="133">
        <f t="shared" si="5"/>
        <v>0.7</v>
      </c>
      <c r="H14" s="143">
        <f t="shared" ref="H14" si="10">ROUND(H13*(1+$D69),2)</f>
        <v>0</v>
      </c>
      <c r="I14" s="135">
        <f t="shared" si="2"/>
        <v>11.822535849724149</v>
      </c>
      <c r="J14" s="135">
        <f t="shared" si="3"/>
        <v>42.77</v>
      </c>
      <c r="K14" s="133">
        <f t="shared" si="7"/>
        <v>0.63</v>
      </c>
      <c r="L14" s="124"/>
      <c r="N14" s="136"/>
      <c r="O14" s="138"/>
      <c r="P14" s="170">
        <f t="shared" si="8"/>
        <v>0</v>
      </c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41.3</v>
      </c>
      <c r="F15" s="135">
        <f t="shared" si="1"/>
        <v>11.415525114155251</v>
      </c>
      <c r="G15" s="133">
        <f t="shared" si="5"/>
        <v>0.72</v>
      </c>
      <c r="H15" s="143">
        <f t="shared" ref="H15" si="11">ROUND(H14*(1+$D70),2)</f>
        <v>0</v>
      </c>
      <c r="I15" s="135">
        <f t="shared" si="2"/>
        <v>12.135525114155252</v>
      </c>
      <c r="J15" s="135">
        <f t="shared" si="3"/>
        <v>43.9</v>
      </c>
      <c r="K15" s="133">
        <f t="shared" si="7"/>
        <v>0.65</v>
      </c>
      <c r="L15" s="124"/>
      <c r="N15" s="139"/>
      <c r="O15" s="139"/>
      <c r="P15" s="170">
        <f t="shared" si="8"/>
        <v>0</v>
      </c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42.34</v>
      </c>
      <c r="F16" s="135">
        <f t="shared" si="1"/>
        <v>11.702986279257468</v>
      </c>
      <c r="G16" s="133">
        <f t="shared" si="5"/>
        <v>0.74</v>
      </c>
      <c r="H16" s="143">
        <f t="shared" ref="H16" si="12">ROUND(H15*(1+$D71),2)</f>
        <v>0</v>
      </c>
      <c r="I16" s="135">
        <f t="shared" si="2"/>
        <v>12.442986279257468</v>
      </c>
      <c r="J16" s="135">
        <f t="shared" si="3"/>
        <v>45.02</v>
      </c>
      <c r="K16" s="133">
        <f t="shared" si="7"/>
        <v>0.67</v>
      </c>
      <c r="L16" s="124"/>
      <c r="N16" s="136"/>
      <c r="P16" s="170">
        <f t="shared" si="8"/>
        <v>0</v>
      </c>
    </row>
    <row r="17" spans="2:17">
      <c r="B17" s="141">
        <f t="shared" si="0"/>
        <v>2023</v>
      </c>
      <c r="C17" s="142"/>
      <c r="D17" s="133"/>
      <c r="E17" s="133">
        <f t="shared" si="4"/>
        <v>43.35</v>
      </c>
      <c r="F17" s="135">
        <f t="shared" si="1"/>
        <v>11.982155295366349</v>
      </c>
      <c r="G17" s="133">
        <f t="shared" si="5"/>
        <v>0.76</v>
      </c>
      <c r="H17" s="143">
        <f t="shared" ref="H17" si="13">ROUND(H16*(1+$D72),2)</f>
        <v>0</v>
      </c>
      <c r="I17" s="135">
        <f t="shared" si="2"/>
        <v>12.742155295366349</v>
      </c>
      <c r="J17" s="135">
        <f t="shared" si="3"/>
        <v>46.1</v>
      </c>
      <c r="K17" s="133">
        <f t="shared" si="7"/>
        <v>0.69</v>
      </c>
      <c r="L17" s="124"/>
      <c r="N17" s="136"/>
      <c r="O17" s="138"/>
      <c r="P17" s="170">
        <f t="shared" si="8"/>
        <v>0</v>
      </c>
    </row>
    <row r="18" spans="2:17">
      <c r="B18" s="141">
        <f t="shared" si="0"/>
        <v>2024</v>
      </c>
      <c r="C18" s="142"/>
      <c r="D18" s="133"/>
      <c r="E18" s="133">
        <f t="shared" si="4"/>
        <v>44.36</v>
      </c>
      <c r="F18" s="135">
        <f t="shared" si="1"/>
        <v>12.26132431147523</v>
      </c>
      <c r="G18" s="133">
        <f t="shared" si="5"/>
        <v>0.78</v>
      </c>
      <c r="H18" s="143">
        <f t="shared" ref="H18" si="14">ROUND(H17*(1+$D73),2)</f>
        <v>0</v>
      </c>
      <c r="I18" s="135">
        <f t="shared" si="2"/>
        <v>13.041324311475229</v>
      </c>
      <c r="J18" s="135">
        <f t="shared" si="3"/>
        <v>47.18</v>
      </c>
      <c r="K18" s="133">
        <f t="shared" si="7"/>
        <v>0.71</v>
      </c>
      <c r="L18" s="124"/>
      <c r="P18" s="170">
        <f t="shared" si="8"/>
        <v>0</v>
      </c>
    </row>
    <row r="19" spans="2:17">
      <c r="B19" s="141">
        <f t="shared" si="0"/>
        <v>2025</v>
      </c>
      <c r="C19" s="142"/>
      <c r="D19" s="133"/>
      <c r="E19" s="133">
        <f t="shared" si="4"/>
        <v>45.39</v>
      </c>
      <c r="F19" s="135">
        <f t="shared" si="1"/>
        <v>12.546021426913001</v>
      </c>
      <c r="G19" s="133">
        <f t="shared" si="5"/>
        <v>0.8</v>
      </c>
      <c r="H19" s="143">
        <f t="shared" ref="H19" si="15">ROUND(H18*(1+$D74),2)</f>
        <v>0</v>
      </c>
      <c r="I19" s="135">
        <f t="shared" si="2"/>
        <v>13.346021426913001</v>
      </c>
      <c r="J19" s="135">
        <f t="shared" si="3"/>
        <v>48.28</v>
      </c>
      <c r="K19" s="133">
        <f t="shared" si="7"/>
        <v>0.73</v>
      </c>
      <c r="L19" s="124"/>
      <c r="P19" s="170">
        <f t="shared" si="8"/>
        <v>0</v>
      </c>
    </row>
    <row r="20" spans="2:17">
      <c r="B20" s="141">
        <f t="shared" si="0"/>
        <v>2026</v>
      </c>
      <c r="C20" s="142"/>
      <c r="D20" s="133"/>
      <c r="E20" s="133">
        <f t="shared" ref="E20:E28" si="16">ROUND(E19*(1+$G66),2)</f>
        <v>46.42</v>
      </c>
      <c r="F20" s="135">
        <f t="shared" si="1"/>
        <v>12.830718542350771</v>
      </c>
      <c r="G20" s="133">
        <f t="shared" ref="G20:G28" si="17">ROUND(G19*(1+$G66),2)</f>
        <v>0.82</v>
      </c>
      <c r="H20" s="143">
        <f t="shared" ref="H20:H28" si="18">ROUND(H19*(1+$G66),2)</f>
        <v>0</v>
      </c>
      <c r="I20" s="135">
        <f t="shared" si="2"/>
        <v>13.650718542350772</v>
      </c>
      <c r="J20" s="135">
        <f t="shared" si="3"/>
        <v>49.39</v>
      </c>
      <c r="K20" s="133">
        <f t="shared" ref="K20:K28" si="19">ROUND(K19*(1+$G66),2)</f>
        <v>0.75</v>
      </c>
      <c r="L20" s="124"/>
      <c r="P20" s="170">
        <f t="shared" ref="P20:P28" si="20">ROUND(P19*(1+$G66),2)</f>
        <v>0</v>
      </c>
      <c r="Q20" s="171"/>
    </row>
    <row r="21" spans="2:17">
      <c r="B21" s="141">
        <f t="shared" si="0"/>
        <v>2027</v>
      </c>
      <c r="C21" s="142"/>
      <c r="D21" s="133"/>
      <c r="E21" s="133">
        <f t="shared" si="16"/>
        <v>47.44</v>
      </c>
      <c r="F21" s="135">
        <f t="shared" si="1"/>
        <v>13.112651608124096</v>
      </c>
      <c r="G21" s="133">
        <f t="shared" si="17"/>
        <v>0.84</v>
      </c>
      <c r="H21" s="143">
        <f t="shared" si="18"/>
        <v>0</v>
      </c>
      <c r="I21" s="135">
        <f t="shared" si="2"/>
        <v>13.952651608124096</v>
      </c>
      <c r="J21" s="135">
        <f t="shared" si="3"/>
        <v>50.48</v>
      </c>
      <c r="K21" s="133">
        <f t="shared" si="19"/>
        <v>0.77</v>
      </c>
      <c r="L21" s="124"/>
      <c r="P21" s="170">
        <f t="shared" si="20"/>
        <v>0</v>
      </c>
    </row>
    <row r="22" spans="2:17">
      <c r="B22" s="141">
        <f t="shared" si="0"/>
        <v>2028</v>
      </c>
      <c r="C22" s="142"/>
      <c r="D22" s="133"/>
      <c r="E22" s="133">
        <f t="shared" si="16"/>
        <v>48.47</v>
      </c>
      <c r="F22" s="135">
        <f t="shared" si="1"/>
        <v>13.397348723561866</v>
      </c>
      <c r="G22" s="133">
        <f t="shared" si="17"/>
        <v>0.86</v>
      </c>
      <c r="H22" s="143">
        <f t="shared" si="18"/>
        <v>0</v>
      </c>
      <c r="I22" s="135">
        <f t="shared" si="2"/>
        <v>14.257348723561865</v>
      </c>
      <c r="J22" s="135">
        <f t="shared" si="3"/>
        <v>51.58</v>
      </c>
      <c r="K22" s="133">
        <f t="shared" si="19"/>
        <v>0.79</v>
      </c>
      <c r="L22" s="124"/>
      <c r="P22" s="170">
        <f t="shared" si="20"/>
        <v>0</v>
      </c>
    </row>
    <row r="23" spans="2:17">
      <c r="B23" s="141">
        <f t="shared" si="0"/>
        <v>2029</v>
      </c>
      <c r="C23" s="142"/>
      <c r="D23" s="133"/>
      <c r="E23" s="133">
        <f t="shared" si="16"/>
        <v>49.53</v>
      </c>
      <c r="F23" s="135">
        <f t="shared" si="1"/>
        <v>13.690337987992971</v>
      </c>
      <c r="G23" s="133">
        <f t="shared" si="17"/>
        <v>0.88</v>
      </c>
      <c r="H23" s="143">
        <f t="shared" si="18"/>
        <v>0</v>
      </c>
      <c r="I23" s="135">
        <f t="shared" si="2"/>
        <v>14.570337987992971</v>
      </c>
      <c r="J23" s="135">
        <f t="shared" si="3"/>
        <v>52.71</v>
      </c>
      <c r="K23" s="133">
        <f t="shared" si="19"/>
        <v>0.81</v>
      </c>
      <c r="L23" s="124"/>
      <c r="P23" s="170">
        <f t="shared" si="20"/>
        <v>0</v>
      </c>
    </row>
    <row r="24" spans="2:17">
      <c r="B24" s="141">
        <f t="shared" si="0"/>
        <v>2030</v>
      </c>
      <c r="C24" s="142">
        <f>$C$55</f>
        <v>1353.2739183554006</v>
      </c>
      <c r="D24" s="133">
        <f>C24*$C$62</f>
        <v>96.163526741015119</v>
      </c>
      <c r="E24" s="133">
        <f t="shared" si="16"/>
        <v>50.61</v>
      </c>
      <c r="F24" s="135">
        <f t="shared" si="1"/>
        <v>40.56893173378198</v>
      </c>
      <c r="G24" s="133">
        <f t="shared" si="17"/>
        <v>0.9</v>
      </c>
      <c r="H24" s="143">
        <f t="shared" si="18"/>
        <v>0</v>
      </c>
      <c r="I24" s="135">
        <f t="shared" si="2"/>
        <v>41.468931733781979</v>
      </c>
      <c r="J24" s="135">
        <f t="shared" si="3"/>
        <v>150.03</v>
      </c>
      <c r="K24" s="133">
        <f t="shared" si="19"/>
        <v>0.83</v>
      </c>
      <c r="L24" s="124"/>
      <c r="P24" s="170">
        <f t="shared" si="20"/>
        <v>0</v>
      </c>
    </row>
    <row r="25" spans="2:17">
      <c r="B25" s="141">
        <f t="shared" si="0"/>
        <v>2031</v>
      </c>
      <c r="C25" s="142"/>
      <c r="D25" s="133">
        <f t="shared" ref="D25:D28" si="21">ROUND(D24*(1+$G71),2)</f>
        <v>98.21</v>
      </c>
      <c r="E25" s="133">
        <f t="shared" si="16"/>
        <v>51.69</v>
      </c>
      <c r="F25" s="135">
        <f t="shared" si="1"/>
        <v>41.433104470021114</v>
      </c>
      <c r="G25" s="133">
        <f t="shared" si="17"/>
        <v>0.92</v>
      </c>
      <c r="H25" s="143">
        <f t="shared" si="18"/>
        <v>0</v>
      </c>
      <c r="I25" s="135">
        <f t="shared" si="2"/>
        <v>42.353104470021115</v>
      </c>
      <c r="J25" s="135">
        <f t="shared" si="3"/>
        <v>153.22999999999999</v>
      </c>
      <c r="K25" s="133">
        <f t="shared" si="19"/>
        <v>0.85</v>
      </c>
      <c r="L25" s="124"/>
      <c r="P25" s="170">
        <f t="shared" si="20"/>
        <v>0</v>
      </c>
    </row>
    <row r="26" spans="2:17">
      <c r="B26" s="141">
        <f t="shared" si="0"/>
        <v>2032</v>
      </c>
      <c r="C26" s="142"/>
      <c r="D26" s="133">
        <f t="shared" si="21"/>
        <v>100.27</v>
      </c>
      <c r="E26" s="133">
        <f t="shared" si="16"/>
        <v>52.77</v>
      </c>
      <c r="F26" s="135">
        <f t="shared" si="1"/>
        <v>42.30101606465665</v>
      </c>
      <c r="G26" s="133">
        <f t="shared" si="17"/>
        <v>0.94</v>
      </c>
      <c r="H26" s="143">
        <f t="shared" si="18"/>
        <v>0</v>
      </c>
      <c r="I26" s="135">
        <f t="shared" si="2"/>
        <v>43.241016064656648</v>
      </c>
      <c r="J26" s="135">
        <f t="shared" si="3"/>
        <v>156.44</v>
      </c>
      <c r="K26" s="133">
        <f t="shared" si="19"/>
        <v>0.87</v>
      </c>
      <c r="L26" s="124"/>
      <c r="P26" s="170">
        <f t="shared" si="20"/>
        <v>0</v>
      </c>
    </row>
    <row r="27" spans="2:17">
      <c r="B27" s="141">
        <f t="shared" si="0"/>
        <v>2033</v>
      </c>
      <c r="C27" s="142"/>
      <c r="D27" s="133">
        <f t="shared" si="21"/>
        <v>102.36</v>
      </c>
      <c r="E27" s="133">
        <f t="shared" si="16"/>
        <v>53.87</v>
      </c>
      <c r="F27" s="135">
        <f t="shared" si="1"/>
        <v>43.182747907614406</v>
      </c>
      <c r="G27" s="133">
        <f t="shared" si="17"/>
        <v>0.96</v>
      </c>
      <c r="H27" s="143">
        <f t="shared" si="18"/>
        <v>0</v>
      </c>
      <c r="I27" s="135">
        <f t="shared" si="2"/>
        <v>44.142747907614407</v>
      </c>
      <c r="J27" s="135">
        <f t="shared" si="3"/>
        <v>159.69999999999999</v>
      </c>
      <c r="K27" s="133">
        <f t="shared" si="19"/>
        <v>0.89</v>
      </c>
      <c r="L27" s="124"/>
      <c r="P27" s="170">
        <f t="shared" si="20"/>
        <v>0</v>
      </c>
    </row>
    <row r="28" spans="2:17">
      <c r="B28" s="141">
        <f t="shared" si="0"/>
        <v>2034</v>
      </c>
      <c r="C28" s="142"/>
      <c r="D28" s="133">
        <f t="shared" si="21"/>
        <v>104.47</v>
      </c>
      <c r="E28" s="133">
        <f t="shared" si="16"/>
        <v>54.98</v>
      </c>
      <c r="F28" s="135">
        <f t="shared" si="1"/>
        <v>44.072771899565495</v>
      </c>
      <c r="G28" s="133">
        <f t="shared" si="17"/>
        <v>0.98</v>
      </c>
      <c r="H28" s="143">
        <f t="shared" si="18"/>
        <v>0</v>
      </c>
      <c r="I28" s="135">
        <f t="shared" si="2"/>
        <v>45.052771899565492</v>
      </c>
      <c r="J28" s="135">
        <f t="shared" si="3"/>
        <v>163</v>
      </c>
      <c r="K28" s="133">
        <f t="shared" si="19"/>
        <v>0.91</v>
      </c>
      <c r="L28" s="124"/>
      <c r="P28" s="170">
        <f t="shared" si="20"/>
        <v>0</v>
      </c>
    </row>
    <row r="29" spans="2:17">
      <c r="B29" s="141">
        <f t="shared" si="0"/>
        <v>2035</v>
      </c>
      <c r="C29" s="142"/>
      <c r="D29" s="133">
        <f t="shared" ref="D29:E36" si="22">ROUND(D28*(1+$K66),2)</f>
        <v>106.62</v>
      </c>
      <c r="E29" s="133">
        <f t="shared" si="22"/>
        <v>56.11</v>
      </c>
      <c r="F29" s="135">
        <f t="shared" si="1"/>
        <v>44.979380189503253</v>
      </c>
      <c r="G29" s="133">
        <f>ROUND(G28*(1+$K66),2)</f>
        <v>1</v>
      </c>
      <c r="H29" s="143">
        <f>ROUND(H28*(1+$K66),2)</f>
        <v>0</v>
      </c>
      <c r="I29" s="135">
        <f t="shared" si="2"/>
        <v>45.979380189503253</v>
      </c>
      <c r="J29" s="135">
        <f t="shared" si="3"/>
        <v>166.35</v>
      </c>
      <c r="K29" s="133">
        <f>ROUND(K28*(1+$K66),2)</f>
        <v>0.93</v>
      </c>
      <c r="L29" s="124"/>
      <c r="P29" s="170">
        <f>ROUND(P28*(1+$K66),2)</f>
        <v>0</v>
      </c>
    </row>
    <row r="30" spans="2:17">
      <c r="B30" s="141">
        <f t="shared" si="0"/>
        <v>2036</v>
      </c>
      <c r="C30" s="142"/>
      <c r="D30" s="133">
        <f t="shared" si="22"/>
        <v>108.79</v>
      </c>
      <c r="E30" s="133">
        <f t="shared" si="22"/>
        <v>57.25</v>
      </c>
      <c r="F30" s="135">
        <f t="shared" si="1"/>
        <v>45.894280628434345</v>
      </c>
      <c r="G30" s="133">
        <f t="shared" ref="G30:G36" si="23">ROUND(G29*(1+$K67),2)</f>
        <v>1.02</v>
      </c>
      <c r="H30" s="143">
        <f t="shared" ref="H30" si="24">ROUND(H29*(1+$K67),2)</f>
        <v>0</v>
      </c>
      <c r="I30" s="135">
        <f t="shared" si="2"/>
        <v>46.914280628434348</v>
      </c>
      <c r="J30" s="135">
        <f t="shared" si="3"/>
        <v>169.73</v>
      </c>
      <c r="K30" s="133">
        <f t="shared" ref="K30:K36" si="25">ROUND(K29*(1+$K67),2)</f>
        <v>0.95</v>
      </c>
      <c r="L30" s="124"/>
      <c r="P30" s="170">
        <f t="shared" ref="P30:P36" si="26">ROUND(P29*(1+$K67),2)</f>
        <v>0</v>
      </c>
    </row>
    <row r="31" spans="2:17">
      <c r="B31" s="141">
        <f t="shared" si="0"/>
        <v>2037</v>
      </c>
      <c r="C31" s="142"/>
      <c r="D31" s="133">
        <f t="shared" si="22"/>
        <v>110.98</v>
      </c>
      <c r="E31" s="133">
        <f t="shared" si="22"/>
        <v>58.4</v>
      </c>
      <c r="F31" s="135">
        <f t="shared" si="1"/>
        <v>46.817473216358756</v>
      </c>
      <c r="G31" s="133">
        <f t="shared" si="23"/>
        <v>1.04</v>
      </c>
      <c r="H31" s="143">
        <f t="shared" ref="H31" si="27">ROUND(H30*(1+$K68),2)</f>
        <v>0</v>
      </c>
      <c r="I31" s="135">
        <f t="shared" si="2"/>
        <v>47.857473216358756</v>
      </c>
      <c r="J31" s="135">
        <f t="shared" si="3"/>
        <v>173.14</v>
      </c>
      <c r="K31" s="133">
        <f t="shared" si="25"/>
        <v>0.97</v>
      </c>
      <c r="L31" s="124"/>
      <c r="P31" s="170">
        <f t="shared" si="26"/>
        <v>0</v>
      </c>
    </row>
    <row r="32" spans="2:17">
      <c r="B32" s="141">
        <f t="shared" si="0"/>
        <v>2038</v>
      </c>
      <c r="C32" s="142"/>
      <c r="D32" s="133">
        <f t="shared" si="22"/>
        <v>113.2</v>
      </c>
      <c r="E32" s="133">
        <f t="shared" si="22"/>
        <v>59.57</v>
      </c>
      <c r="F32" s="135">
        <f t="shared" si="1"/>
        <v>47.754486052605401</v>
      </c>
      <c r="G32" s="133">
        <f t="shared" si="23"/>
        <v>1.06</v>
      </c>
      <c r="H32" s="143">
        <f t="shared" ref="H32" si="28">ROUND(H31*(1+$K69),2)</f>
        <v>0</v>
      </c>
      <c r="I32" s="135">
        <f t="shared" si="2"/>
        <v>48.814486052605403</v>
      </c>
      <c r="J32" s="135">
        <f t="shared" si="3"/>
        <v>176.6</v>
      </c>
      <c r="K32" s="133">
        <f t="shared" si="25"/>
        <v>0.99</v>
      </c>
      <c r="L32" s="124"/>
      <c r="P32" s="170">
        <f t="shared" si="26"/>
        <v>0</v>
      </c>
    </row>
    <row r="33" spans="2:16">
      <c r="B33" s="141">
        <f t="shared" si="0"/>
        <v>2039</v>
      </c>
      <c r="C33" s="142"/>
      <c r="D33" s="133">
        <f t="shared" si="22"/>
        <v>115.47</v>
      </c>
      <c r="E33" s="133">
        <f t="shared" si="22"/>
        <v>60.77</v>
      </c>
      <c r="F33" s="135">
        <f t="shared" si="1"/>
        <v>48.713611286167598</v>
      </c>
      <c r="G33" s="133">
        <f t="shared" si="23"/>
        <v>1.08</v>
      </c>
      <c r="H33" s="143">
        <f t="shared" ref="H33" si="29">ROUND(H32*(1+$K70),2)</f>
        <v>0</v>
      </c>
      <c r="I33" s="135">
        <f t="shared" si="2"/>
        <v>49.793611286167597</v>
      </c>
      <c r="J33" s="135">
        <f t="shared" si="3"/>
        <v>180.15</v>
      </c>
      <c r="K33" s="133">
        <f t="shared" si="25"/>
        <v>1.01</v>
      </c>
      <c r="L33" s="124"/>
      <c r="P33" s="170">
        <f t="shared" si="26"/>
        <v>0</v>
      </c>
    </row>
    <row r="34" spans="2:16">
      <c r="B34" s="141">
        <f t="shared" si="0"/>
        <v>2040</v>
      </c>
      <c r="C34" s="142"/>
      <c r="D34" s="133">
        <f t="shared" si="22"/>
        <v>117.8</v>
      </c>
      <c r="E34" s="133">
        <f t="shared" si="22"/>
        <v>62</v>
      </c>
      <c r="F34" s="135">
        <f t="shared" si="1"/>
        <v>49.697612966709798</v>
      </c>
      <c r="G34" s="133">
        <f t="shared" si="23"/>
        <v>1.1000000000000001</v>
      </c>
      <c r="H34" s="143">
        <f t="shared" ref="H34" si="30">ROUND(H33*(1+$K71),2)</f>
        <v>0</v>
      </c>
      <c r="I34" s="135">
        <f t="shared" si="2"/>
        <v>50.797612966709799</v>
      </c>
      <c r="J34" s="135">
        <f t="shared" si="3"/>
        <v>183.78</v>
      </c>
      <c r="K34" s="133">
        <f t="shared" si="25"/>
        <v>1.03</v>
      </c>
      <c r="L34" s="124"/>
      <c r="P34" s="170">
        <f t="shared" si="26"/>
        <v>0</v>
      </c>
    </row>
    <row r="35" spans="2:16">
      <c r="B35" s="141">
        <f t="shared" si="0"/>
        <v>2041</v>
      </c>
      <c r="C35" s="142"/>
      <c r="D35" s="133">
        <f t="shared" si="22"/>
        <v>120.2</v>
      </c>
      <c r="E35" s="133">
        <f t="shared" si="22"/>
        <v>63.26</v>
      </c>
      <c r="F35" s="135">
        <f t="shared" si="1"/>
        <v>50.709255143896435</v>
      </c>
      <c r="G35" s="133">
        <f t="shared" si="23"/>
        <v>1.1200000000000001</v>
      </c>
      <c r="H35" s="143">
        <f t="shared" ref="H35" si="31">ROUND(H34*(1+$K72),2)</f>
        <v>0</v>
      </c>
      <c r="I35" s="135">
        <f t="shared" si="2"/>
        <v>51.829255143896432</v>
      </c>
      <c r="J35" s="135">
        <f t="shared" si="3"/>
        <v>187.51</v>
      </c>
      <c r="K35" s="133">
        <f t="shared" si="25"/>
        <v>1.05</v>
      </c>
      <c r="L35" s="124"/>
      <c r="P35" s="170">
        <f t="shared" si="26"/>
        <v>0</v>
      </c>
    </row>
    <row r="36" spans="2:16">
      <c r="B36" s="141">
        <f t="shared" si="0"/>
        <v>2042</v>
      </c>
      <c r="C36" s="142"/>
      <c r="D36" s="133">
        <f t="shared" si="22"/>
        <v>122.68</v>
      </c>
      <c r="E36" s="133">
        <f t="shared" si="22"/>
        <v>64.56</v>
      </c>
      <c r="F36" s="135">
        <f t="shared" si="1"/>
        <v>51.754065917056408</v>
      </c>
      <c r="G36" s="133">
        <f t="shared" si="23"/>
        <v>1.1399999999999999</v>
      </c>
      <c r="H36" s="143">
        <f t="shared" ref="H36" si="32">ROUND(H35*(1+$K73),2)</f>
        <v>0</v>
      </c>
      <c r="I36" s="135">
        <f t="shared" si="2"/>
        <v>52.894065917056409</v>
      </c>
      <c r="J36" s="135">
        <f t="shared" si="3"/>
        <v>191.36</v>
      </c>
      <c r="K36" s="133">
        <f t="shared" si="25"/>
        <v>1.07</v>
      </c>
      <c r="L36" s="124"/>
      <c r="P36" s="170">
        <f t="shared" si="26"/>
        <v>0</v>
      </c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72</v>
      </c>
      <c r="C44" s="147" t="s">
        <v>73</v>
      </c>
      <c r="D44" s="148" t="str">
        <f>'Table 3 EV2020 Wind_2020'!D44</f>
        <v>Plant Costs  - 2017 IRP Update - Table 5.4 &amp; 5.5</v>
      </c>
    </row>
    <row r="45" spans="2:16">
      <c r="C45" s="147" t="str">
        <f>C7</f>
        <v>(a)</v>
      </c>
      <c r="D45" s="122" t="s">
        <v>74</v>
      </c>
    </row>
    <row r="46" spans="2:16">
      <c r="C46" s="147" t="str">
        <f>D7</f>
        <v>(b)</v>
      </c>
      <c r="D46" s="135" t="str">
        <f>"= "&amp;C7&amp;" x "&amp;C62</f>
        <v>= (a) x 0.0710599128799291</v>
      </c>
    </row>
    <row r="47" spans="2:16">
      <c r="C47" s="147" t="str">
        <f>F7</f>
        <v>(d)</v>
      </c>
      <c r="D47" s="135" t="str">
        <f>"= ("&amp;$D$7&amp;" + "&amp;$E$7&amp;") /  (8.76 x "&amp;TEXT(G63,"0.0%")&amp;")"</f>
        <v>= ((b) + (c)) /  (8.76 x 41.3%)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(i)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Wyoming DJ Wind Resource - 41%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75</v>
      </c>
      <c r="D53" s="153" t="s">
        <v>76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122</v>
      </c>
      <c r="C55" s="186">
        <v>1353.2739183554006</v>
      </c>
      <c r="D55" s="122" t="s">
        <v>74</v>
      </c>
      <c r="H55" s="122" t="s">
        <v>9</v>
      </c>
    </row>
    <row r="56" spans="2:24">
      <c r="B56" s="86" t="s">
        <v>114</v>
      </c>
      <c r="C56" s="155">
        <v>37.565582271006477</v>
      </c>
      <c r="D56" s="122" t="s">
        <v>77</v>
      </c>
      <c r="H56" s="122" t="s">
        <v>9</v>
      </c>
    </row>
    <row r="57" spans="2:24">
      <c r="B57" s="86" t="s">
        <v>114</v>
      </c>
      <c r="C57" s="160">
        <v>0.58600709999999989</v>
      </c>
      <c r="D57" s="122" t="s">
        <v>82</v>
      </c>
      <c r="H57" s="122" t="s">
        <v>79</v>
      </c>
    </row>
    <row r="58" spans="2:24">
      <c r="B58" s="86" t="s">
        <v>114</v>
      </c>
      <c r="C58" s="155">
        <v>0.65</v>
      </c>
      <c r="D58" s="122" t="s">
        <v>78</v>
      </c>
      <c r="H58" s="122" t="s">
        <v>79</v>
      </c>
      <c r="K58" s="124"/>
      <c r="L58" s="156"/>
      <c r="M58" s="52"/>
      <c r="N58" s="157"/>
      <c r="O58" s="52"/>
      <c r="P58" s="157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114</v>
      </c>
      <c r="C59" s="168"/>
      <c r="D59" s="122" t="s">
        <v>80</v>
      </c>
      <c r="H59" s="122" t="s">
        <v>79</v>
      </c>
      <c r="K59" s="158"/>
      <c r="L59" s="158"/>
      <c r="M59" s="159"/>
      <c r="N59" s="160"/>
      <c r="O59" s="157"/>
      <c r="P59" s="161"/>
      <c r="Q59" s="124"/>
      <c r="R59" s="124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124"/>
      <c r="O60" s="157"/>
      <c r="P60" s="161"/>
      <c r="Q60" s="124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24"/>
      <c r="O61" s="158"/>
      <c r="P61" s="161"/>
      <c r="S61" s="124"/>
      <c r="T61" s="124"/>
      <c r="U61" s="124"/>
      <c r="V61" s="124"/>
      <c r="W61" s="124"/>
      <c r="X61" s="124"/>
    </row>
    <row r="62" spans="2:24">
      <c r="C62" s="163">
        <v>7.1059912879929146E-2</v>
      </c>
      <c r="D62" s="122" t="s">
        <v>38</v>
      </c>
      <c r="K62" s="164"/>
      <c r="L62" s="165"/>
      <c r="M62" s="165"/>
      <c r="O62" s="166"/>
    </row>
    <row r="63" spans="2:24">
      <c r="C63" s="223">
        <v>0.43118737343656394</v>
      </c>
      <c r="D63" s="122" t="s">
        <v>39</v>
      </c>
      <c r="G63" s="226">
        <v>0.41299999999999998</v>
      </c>
      <c r="H63" s="122" t="s">
        <v>148</v>
      </c>
    </row>
    <row r="64" spans="2:24" ht="13.5" thickBot="1">
      <c r="D64" s="161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33">C66+1</f>
        <v>2018</v>
      </c>
      <c r="D67" s="41">
        <v>2.00162222805087E-2</v>
      </c>
      <c r="E67" s="86"/>
      <c r="F67" s="88">
        <f t="shared" ref="F67:F74" si="34">F66+1</f>
        <v>2027</v>
      </c>
      <c r="G67" s="41">
        <v>2.2017580891201094E-2</v>
      </c>
      <c r="H67" s="86"/>
      <c r="I67" s="88">
        <f t="shared" ref="I67:I74" si="35">I66+1</f>
        <v>2036</v>
      </c>
      <c r="J67" s="88"/>
      <c r="K67" s="41">
        <v>2.0338413275796441E-2</v>
      </c>
    </row>
    <row r="68" spans="3:11">
      <c r="C68" s="88">
        <f t="shared" si="33"/>
        <v>2019</v>
      </c>
      <c r="D68" s="41">
        <v>2.3023767536204609E-2</v>
      </c>
      <c r="E68" s="86"/>
      <c r="F68" s="88">
        <f t="shared" si="34"/>
        <v>2028</v>
      </c>
      <c r="G68" s="41">
        <v>2.1672038954803963E-2</v>
      </c>
      <c r="H68" s="86"/>
      <c r="I68" s="88">
        <f t="shared" si="35"/>
        <v>2037</v>
      </c>
      <c r="J68" s="88"/>
      <c r="K68" s="41">
        <v>2.0148107799243142E-2</v>
      </c>
    </row>
    <row r="69" spans="3:11">
      <c r="C69" s="88">
        <f t="shared" si="33"/>
        <v>2020</v>
      </c>
      <c r="D69" s="41">
        <v>2.6569957493475238E-2</v>
      </c>
      <c r="E69" s="86"/>
      <c r="F69" s="88">
        <f t="shared" si="34"/>
        <v>2029</v>
      </c>
      <c r="G69" s="41">
        <v>2.1882861611237647E-2</v>
      </c>
      <c r="H69" s="86"/>
      <c r="I69" s="88">
        <f t="shared" si="35"/>
        <v>2038</v>
      </c>
      <c r="J69" s="88"/>
      <c r="K69" s="41">
        <v>1.9981989666423283E-2</v>
      </c>
    </row>
    <row r="70" spans="3:11">
      <c r="C70" s="88">
        <f t="shared" si="33"/>
        <v>2021</v>
      </c>
      <c r="D70" s="41">
        <v>2.633678201148415E-2</v>
      </c>
      <c r="E70" s="86"/>
      <c r="F70" s="88">
        <f t="shared" si="34"/>
        <v>2030</v>
      </c>
      <c r="G70" s="41">
        <v>2.1716430930730724E-2</v>
      </c>
      <c r="H70" s="86"/>
      <c r="I70" s="88">
        <f t="shared" si="35"/>
        <v>2039</v>
      </c>
      <c r="J70" s="88"/>
      <c r="K70" s="41">
        <v>2.0091958569135482E-2</v>
      </c>
    </row>
    <row r="71" spans="3:11">
      <c r="C71" s="88">
        <f t="shared" si="33"/>
        <v>2022</v>
      </c>
      <c r="D71" s="41">
        <v>2.5190838317338926E-2</v>
      </c>
      <c r="E71" s="86"/>
      <c r="F71" s="88">
        <f t="shared" si="34"/>
        <v>2031</v>
      </c>
      <c r="G71" s="41">
        <v>2.1283257880358342E-2</v>
      </c>
      <c r="H71" s="86"/>
      <c r="I71" s="88">
        <f t="shared" si="35"/>
        <v>2040</v>
      </c>
      <c r="J71" s="88"/>
      <c r="K71" s="41">
        <v>2.016857640433245E-2</v>
      </c>
    </row>
    <row r="72" spans="3:11" s="124" customFormat="1">
      <c r="C72" s="88">
        <f t="shared" si="33"/>
        <v>2023</v>
      </c>
      <c r="D72" s="41">
        <v>2.3861027991437966E-2</v>
      </c>
      <c r="E72" s="87"/>
      <c r="F72" s="88">
        <f t="shared" si="34"/>
        <v>2032</v>
      </c>
      <c r="G72" s="41">
        <v>2.092650190640466E-2</v>
      </c>
      <c r="H72" s="87"/>
      <c r="I72" s="88">
        <f t="shared" si="35"/>
        <v>2041</v>
      </c>
      <c r="J72" s="88"/>
      <c r="K72" s="41">
        <v>2.0388834681983159E-2</v>
      </c>
    </row>
    <row r="73" spans="3:11" s="124" customFormat="1">
      <c r="C73" s="88">
        <f t="shared" si="33"/>
        <v>2024</v>
      </c>
      <c r="D73" s="41">
        <v>2.3386119938164196E-2</v>
      </c>
      <c r="E73" s="87"/>
      <c r="F73" s="88">
        <f t="shared" si="34"/>
        <v>2033</v>
      </c>
      <c r="G73" s="41">
        <v>2.0801762320284523E-2</v>
      </c>
      <c r="H73" s="87"/>
      <c r="I73" s="88">
        <f t="shared" si="35"/>
        <v>2042</v>
      </c>
      <c r="J73" s="88"/>
      <c r="K73" s="41">
        <v>2.0623380610534037E-2</v>
      </c>
    </row>
    <row r="74" spans="3:11" s="124" customFormat="1">
      <c r="C74" s="88">
        <f t="shared" si="33"/>
        <v>2025</v>
      </c>
      <c r="D74" s="41">
        <v>2.3124371179134462E-2</v>
      </c>
      <c r="E74" s="87"/>
      <c r="F74" s="88">
        <f t="shared" si="34"/>
        <v>2034</v>
      </c>
      <c r="G74" s="41">
        <v>2.065772177898717E-2</v>
      </c>
      <c r="H74" s="87"/>
      <c r="I74" s="88">
        <f t="shared" si="35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48</vt:i4>
      </vt:variant>
    </vt:vector>
  </HeadingPairs>
  <TitlesOfParts>
    <vt:vector size="71" baseType="lpstr">
      <vt:lpstr>Table 1</vt:lpstr>
      <vt:lpstr>Table 2</vt:lpstr>
      <vt:lpstr>Table 3 YK Solar 2030</vt:lpstr>
      <vt:lpstr>Table 4</vt:lpstr>
      <vt:lpstr>Table 5</vt:lpstr>
      <vt:lpstr>Table 3 TransCost D2 </vt:lpstr>
      <vt:lpstr>Table 3 EV2020 Wind_2020</vt:lpstr>
      <vt:lpstr>Table 3 EV2020 Wind_2021</vt:lpstr>
      <vt:lpstr>Table 3 DJ Wind 2030</vt:lpstr>
      <vt:lpstr>Table 3 ID Wind 2033</vt:lpstr>
      <vt:lpstr>Table 3 WW Wind 2035</vt:lpstr>
      <vt:lpstr>Table 3 YK Wind 2035</vt:lpstr>
      <vt:lpstr>Table 3 OR Wind 2035</vt:lpstr>
      <vt:lpstr>Table 3 UT Wind 2036</vt:lpstr>
      <vt:lpstr>Table 3 YK Solar 2032</vt:lpstr>
      <vt:lpstr>Table 3 YK Solar 2033</vt:lpstr>
      <vt:lpstr>Table 3 UT Solar 2033 ST</vt:lpstr>
      <vt:lpstr>Table 3 UT Solar 2035 ST</vt:lpstr>
      <vt:lpstr>Table 3 UT Solar 2035 FT</vt:lpstr>
      <vt:lpstr>Table 3 OR Solar 2030</vt:lpstr>
      <vt:lpstr>Table 3 OR Solar 2031</vt:lpstr>
      <vt:lpstr>Table 3 OR Solar 2032</vt:lpstr>
      <vt:lpstr>Table 3 OR Solar 2033</vt:lpstr>
      <vt:lpstr>_200_SCCT_UtahN</vt:lpstr>
      <vt:lpstr>_200_SCCT_WYNE</vt:lpstr>
      <vt:lpstr>'Table 3 TransCost D2 '!_30_Geo_West</vt:lpstr>
      <vt:lpstr>_30_Geo_West</vt:lpstr>
      <vt:lpstr>'Table 3 TransCost D2 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3 DJ Wind 2030'!Print_Area</vt:lpstr>
      <vt:lpstr>'Table 3 EV2020 Wind_2020'!Print_Area</vt:lpstr>
      <vt:lpstr>'Table 3 EV2020 Wind_2021'!Print_Area</vt:lpstr>
      <vt:lpstr>'Table 3 ID Wind 2033'!Print_Area</vt:lpstr>
      <vt:lpstr>'Table 3 OR Solar 2030'!Print_Area</vt:lpstr>
      <vt:lpstr>'Table 3 OR Solar 2031'!Print_Area</vt:lpstr>
      <vt:lpstr>'Table 3 OR Solar 2032'!Print_Area</vt:lpstr>
      <vt:lpstr>'Table 3 OR Solar 2033'!Print_Area</vt:lpstr>
      <vt:lpstr>'Table 3 OR Wind 2035'!Print_Area</vt:lpstr>
      <vt:lpstr>'Table 3 TransCost D2 '!Print_Area</vt:lpstr>
      <vt:lpstr>'Table 3 UT Solar 2033 ST'!Print_Area</vt:lpstr>
      <vt:lpstr>'Table 3 UT Solar 2035 FT'!Print_Area</vt:lpstr>
      <vt:lpstr>'Table 3 UT Solar 2035 ST'!Print_Area</vt:lpstr>
      <vt:lpstr>'Table 3 UT Wind 2036'!Print_Area</vt:lpstr>
      <vt:lpstr>'Table 3 WW Wind 2035'!Print_Area</vt:lpstr>
      <vt:lpstr>'Table 3 YK Solar 2030'!Print_Area</vt:lpstr>
      <vt:lpstr>'Table 3 YK Solar 2032'!Print_Area</vt:lpstr>
      <vt:lpstr>'Table 3 YK Solar 2033'!Print_Area</vt:lpstr>
      <vt:lpstr>'Table 3 YK Wind 2035'!Print_Area</vt:lpstr>
      <vt:lpstr>'Table 4'!Print_Area</vt:lpstr>
      <vt:lpstr>'Table 5'!Print_Area</vt:lpstr>
      <vt:lpstr>'Table 3 TransCost D2 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2018-02-07T18:22:02Z</cp:lastPrinted>
  <dcterms:created xsi:type="dcterms:W3CDTF">2001-03-19T15:45:46Z</dcterms:created>
  <dcterms:modified xsi:type="dcterms:W3CDTF">2018-06-05T20:38:21Z</dcterms:modified>
</cp:coreProperties>
</file>