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voided Cost - 2019\016 - UT Compliance Filing - UT - 2019 May\Sch 38 Filing Package\UT 2019.Q1 - Workpapers NON-CONF\"/>
    </mc:Choice>
  </mc:AlternateContent>
  <bookViews>
    <workbookView xWindow="0" yWindow="0" windowWidth="19200" windowHeight="10695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</externalReferences>
  <definedNames>
    <definedName name="above">OFFSET(!A1,-1,0)</definedName>
    <definedName name="AC_Case">[1]Queue!$D$84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Base_Case">[1]Queue!$D$81</definedName>
    <definedName name="below">OFFSET(!A1,1,0)</definedName>
    <definedName name="CC_E_Fixed">[1]Queue!$S$6</definedName>
    <definedName name="CC_E_Gas">[1]Queue!$S$8</definedName>
    <definedName name="CC_E_Hydro">[1]Queue!#REF!</definedName>
    <definedName name="CC_E_Tracking">[1]Queue!$S$7</definedName>
    <definedName name="CC_E_Wind">[1]Queue!$S$5</definedName>
    <definedName name="CC_W_Fixed">[1]Queue!$V$6</definedName>
    <definedName name="CC_W_Gas">[1]Queue!$V$8</definedName>
    <definedName name="CC_W_Hydro">[1]Queue!#REF!</definedName>
    <definedName name="CC_W_Tracking">[1]Queue!$V$7</definedName>
    <definedName name="CC_W_Wind">[1]Queue!$V$5</definedName>
    <definedName name="left">OFFSET(!A1,0,-1)</definedName>
    <definedName name="RampLossMonthlyDemand">'[3]Source - Ramp Losses'!$O$46:$P$57</definedName>
    <definedName name="right">OFFSET(!A1,0,1)</definedName>
    <definedName name="SSMonthlyDemand">'[3]Source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" l="1"/>
  <c r="E64" i="2"/>
  <c r="F62" i="2"/>
  <c r="E62" i="2"/>
  <c r="B51" i="2"/>
  <c r="B48" i="2"/>
  <c r="B45" i="2"/>
  <c r="I43" i="2"/>
  <c r="H43" i="2"/>
  <c r="B42" i="2"/>
  <c r="B12" i="2"/>
  <c r="B13" i="2" s="1"/>
  <c r="B14" i="2" l="1"/>
  <c r="K43" i="2"/>
  <c r="B15" i="2" l="1"/>
  <c r="B16" i="2" l="1"/>
  <c r="B17" i="2" l="1"/>
  <c r="B18" i="2" l="1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O35" i="2" l="1"/>
  <c r="W35" i="2"/>
  <c r="N35" i="2"/>
  <c r="V35" i="2"/>
  <c r="I46" i="2"/>
  <c r="H46" i="2"/>
  <c r="W36" i="2" l="1"/>
  <c r="O36" i="2"/>
  <c r="N36" i="2"/>
  <c r="V36" i="2"/>
  <c r="P43" i="2" l="1"/>
  <c r="E59" i="2" l="1"/>
  <c r="E68" i="2" l="1"/>
  <c r="E66" i="2"/>
  <c r="H52" i="2" l="1"/>
  <c r="O11" i="2" l="1"/>
  <c r="N11" i="2"/>
  <c r="O16" i="2"/>
  <c r="N16" i="2"/>
  <c r="H49" i="2"/>
  <c r="H40" i="2" s="1"/>
  <c r="N12" i="2"/>
  <c r="O12" i="2"/>
  <c r="O15" i="2"/>
  <c r="N15" i="2"/>
  <c r="O17" i="2"/>
  <c r="N17" i="2"/>
  <c r="N14" i="2"/>
  <c r="O14" i="2"/>
  <c r="N13" i="2" l="1"/>
  <c r="O13" i="2"/>
  <c r="N18" i="2" l="1"/>
  <c r="O18" i="2"/>
  <c r="O20" i="2" l="1"/>
  <c r="N20" i="2"/>
  <c r="N19" i="2"/>
  <c r="O19" i="2"/>
  <c r="N21" i="2" l="1"/>
  <c r="O21" i="2"/>
  <c r="O22" i="2" l="1"/>
  <c r="N22" i="2"/>
  <c r="N23" i="2" l="1"/>
  <c r="O23" i="2"/>
  <c r="O24" i="2" l="1"/>
  <c r="N24" i="2"/>
  <c r="O25" i="2"/>
  <c r="N25" i="2"/>
  <c r="O26" i="2" l="1"/>
  <c r="N26" i="2"/>
  <c r="O27" i="2" l="1"/>
  <c r="N27" i="2"/>
  <c r="N29" i="2" l="1"/>
  <c r="O29" i="2"/>
  <c r="O28" i="2"/>
  <c r="N28" i="2"/>
  <c r="O30" i="2" l="1"/>
  <c r="N30" i="2"/>
  <c r="N31" i="2" l="1"/>
  <c r="O31" i="2"/>
  <c r="O32" i="2"/>
  <c r="N32" i="2"/>
  <c r="O33" i="2" l="1"/>
  <c r="N33" i="2"/>
  <c r="O34" i="2" l="1"/>
  <c r="N34" i="2"/>
  <c r="F59" i="2" l="1"/>
  <c r="F68" i="2" l="1"/>
  <c r="G59" i="2"/>
  <c r="F66" i="2"/>
  <c r="P50" i="2" l="1"/>
  <c r="P54" i="2"/>
  <c r="Q43" i="2" l="1"/>
  <c r="R43" i="2" s="1"/>
  <c r="V54" i="2"/>
  <c r="T50" i="2" l="1"/>
  <c r="R50" i="2"/>
  <c r="I49" i="2" l="1"/>
  <c r="K49" i="2" l="1"/>
  <c r="X54" i="2"/>
  <c r="T54" i="2"/>
  <c r="Z54" i="2" l="1"/>
  <c r="R54" i="2" l="1"/>
  <c r="I52" i="2" l="1"/>
  <c r="K52" i="2" l="1"/>
  <c r="I40" i="2"/>
  <c r="W12" i="2" l="1"/>
  <c r="V12" i="2"/>
  <c r="V11" i="2"/>
  <c r="W11" i="2"/>
  <c r="V14" i="2" l="1"/>
  <c r="W14" i="2"/>
  <c r="V13" i="2"/>
  <c r="W13" i="2"/>
  <c r="V15" i="2" l="1"/>
  <c r="W15" i="2"/>
  <c r="V16" i="2" l="1"/>
  <c r="W16" i="2"/>
  <c r="W17" i="2"/>
  <c r="V17" i="2"/>
  <c r="V18" i="2" l="1"/>
  <c r="W18" i="2"/>
  <c r="W20" i="2" l="1"/>
  <c r="V20" i="2"/>
  <c r="V19" i="2"/>
  <c r="W19" i="2"/>
  <c r="W22" i="2" l="1"/>
  <c r="V22" i="2"/>
  <c r="W21" i="2"/>
  <c r="V21" i="2"/>
  <c r="W23" i="2"/>
  <c r="V23" i="2"/>
  <c r="W25" i="2" l="1"/>
  <c r="V25" i="2"/>
  <c r="W24" i="2" l="1"/>
  <c r="V24" i="2"/>
  <c r="W27" i="2"/>
  <c r="V27" i="2"/>
  <c r="V26" i="2"/>
  <c r="W26" i="2"/>
  <c r="W28" i="2" l="1"/>
  <c r="V28" i="2"/>
  <c r="V29" i="2" l="1"/>
  <c r="W29" i="2"/>
  <c r="W30" i="2" l="1"/>
  <c r="V30" i="2"/>
  <c r="V33" i="2" l="1"/>
  <c r="W33" i="2"/>
  <c r="W31" i="2"/>
  <c r="V31" i="2"/>
  <c r="V32" i="2" l="1"/>
  <c r="W32" i="2"/>
  <c r="V34" i="2"/>
  <c r="W34" i="2"/>
  <c r="E35" i="1" l="1"/>
  <c r="D35" i="1"/>
  <c r="E70" i="1"/>
  <c r="E72" i="1" s="1"/>
  <c r="E75" i="1" s="1"/>
  <c r="D70" i="1"/>
  <c r="D72" i="1" s="1"/>
  <c r="D75" i="1" s="1"/>
</calcChain>
</file>

<file path=xl/sharedStrings.xml><?xml version="1.0" encoding="utf-8"?>
<sst xmlns="http://schemas.openxmlformats.org/spreadsheetml/2006/main" count="180" uniqueCount="126">
  <si>
    <t>No.</t>
  </si>
  <si>
    <t>Partial Displacement</t>
  </si>
  <si>
    <t>Name plate</t>
  </si>
  <si>
    <t>CF</t>
  </si>
  <si>
    <t>Capacity Contribution</t>
  </si>
  <si>
    <t>Start Date</t>
  </si>
  <si>
    <t>Non-deferrable PPA_P2</t>
  </si>
  <si>
    <t>Non-deferrable PPA_P3</t>
  </si>
  <si>
    <t>Non-deferrable PPA_P4</t>
  </si>
  <si>
    <t>Non-deferrable PPA_P5</t>
  </si>
  <si>
    <t>Non-deferrable PPA_P6</t>
  </si>
  <si>
    <t>IRP17 WYAE WindUinta2020</t>
  </si>
  <si>
    <t>Monticello Wind QF</t>
  </si>
  <si>
    <t>Roseburg Weed QF</t>
  </si>
  <si>
    <t>Slate Creek Hydro QF</t>
  </si>
  <si>
    <t>Yakima Tieton Cowiche QF</t>
  </si>
  <si>
    <t>COID Siphon QF</t>
  </si>
  <si>
    <t>Total Signed MW</t>
  </si>
  <si>
    <t>QF - 249 - OR - Solar</t>
  </si>
  <si>
    <t>QF - 279 - OR - Solar</t>
  </si>
  <si>
    <t>QF - 280 - OR - Solar</t>
  </si>
  <si>
    <t>QF - 281 - OR - Solar</t>
  </si>
  <si>
    <t>QF - 308 - WY - Wind</t>
  </si>
  <si>
    <t>QF - 309 - WY - Wind</t>
  </si>
  <si>
    <t>QF - 310 - WY - Wind</t>
  </si>
  <si>
    <t>QF - 311 - WY - Wind</t>
  </si>
  <si>
    <t>QF - 502 - WY - Solar</t>
  </si>
  <si>
    <t>QF - 451 - OR - Gas</t>
  </si>
  <si>
    <t>QF - 503 - WY - Solar</t>
  </si>
  <si>
    <t>QF - 504 - WY - Solar</t>
  </si>
  <si>
    <t>QF - 505 - WY - Solar</t>
  </si>
  <si>
    <t>QF - 508 - WY - Solar</t>
  </si>
  <si>
    <t>QF - 510 - WY - Solar</t>
  </si>
  <si>
    <t>QF - 511 - WY - Solar</t>
  </si>
  <si>
    <t>QF - 512 - WY - Solar</t>
  </si>
  <si>
    <t>QF - 513 - WY - Solar</t>
  </si>
  <si>
    <t>QF - 514 - WY - Gas</t>
  </si>
  <si>
    <t>QF - 515 - WY - Solar</t>
  </si>
  <si>
    <t>QF - 516 - WY - Wind</t>
  </si>
  <si>
    <t>QF - 517 - WY - Wind</t>
  </si>
  <si>
    <t>QF - 442 - WY - Solar</t>
  </si>
  <si>
    <t>QF - 507 - UT - Solar</t>
  </si>
  <si>
    <t>QF - 509 - UT - Solar</t>
  </si>
  <si>
    <t>QF - 506 - WY - Solar</t>
  </si>
  <si>
    <t>QF - 519 - WY - Solar</t>
  </si>
  <si>
    <t>QF - 520 - WY - Solar</t>
  </si>
  <si>
    <t>QF - 433 - UT - Gas</t>
  </si>
  <si>
    <t>QF - 434 - UT - Gas</t>
  </si>
  <si>
    <t>QF - 435 - UT - Gas</t>
  </si>
  <si>
    <t>Total Potential MW</t>
  </si>
  <si>
    <t>Total Partial Displacement</t>
  </si>
  <si>
    <t>Utah 2019.Q1</t>
  </si>
  <si>
    <t>Partial Displacement after QF</t>
  </si>
  <si>
    <t>QF - 515 -WY Wind</t>
  </si>
  <si>
    <t>Type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</si>
  <si>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</si>
  <si>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</si>
  <si>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</si>
  <si>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</si>
  <si>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</si>
  <si>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</si>
  <si>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2017 IRP (Nameplate MW)</t>
  </si>
  <si>
    <t>Deferral type</t>
  </si>
  <si>
    <t>IRP Thermal</t>
  </si>
  <si>
    <t>IRP Baseload Renewable</t>
  </si>
  <si>
    <t xml:space="preserve">IRP Solar </t>
  </si>
  <si>
    <t xml:space="preserve">IRP Wind </t>
  </si>
  <si>
    <t>IRP FOT Summer</t>
  </si>
  <si>
    <t>IRP FOT Winter</t>
  </si>
  <si>
    <t>Thermal</t>
  </si>
  <si>
    <t>Solar</t>
  </si>
  <si>
    <t>Wind</t>
  </si>
  <si>
    <t>Total Remaining Potential After Thermal, Solar, Wind Deferral</t>
  </si>
  <si>
    <t>FOT Summer</t>
  </si>
  <si>
    <t>FOT Winter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</si>
  <si>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</si>
  <si>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</si>
  <si>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</si>
  <si>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</si>
  <si>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</si>
  <si>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Renewable Base Load Partial Displacement</t>
  </si>
  <si>
    <t>CCCT</t>
  </si>
  <si>
    <t>Geothermal</t>
  </si>
  <si>
    <t>Yakima Solar</t>
  </si>
  <si>
    <t>Utah S Solar</t>
  </si>
  <si>
    <t>Oregon S Solar</t>
  </si>
  <si>
    <t>WYAE Wind</t>
  </si>
  <si>
    <t>WY DJ Wind</t>
  </si>
  <si>
    <t>ID Wind</t>
  </si>
  <si>
    <t>UT Wind</t>
  </si>
  <si>
    <t>Walla Walla Wind</t>
  </si>
  <si>
    <t>Yakima Wind</t>
  </si>
  <si>
    <t>Gateway D2 Transmission Upgrade Defferral</t>
  </si>
  <si>
    <t>D2 Transmission Upgrade Capacity to Use in GRID (MW) without Deferral</t>
  </si>
  <si>
    <t>MW</t>
  </si>
  <si>
    <t>D2 Transmission Capacity Reliability Benefit</t>
  </si>
  <si>
    <t>Difference</t>
  </si>
  <si>
    <t>Adjustment Factor for Transmission Deferral-Gateway D2 Transmission Upgrade Capacity</t>
  </si>
  <si>
    <t>D2 Transmission Upgrade Capacity to Use in GRID (MW) After deferral</t>
  </si>
  <si>
    <r>
      <t xml:space="preserve">Total Tran Capacity WYNE &gt; WY central starting 11/1/2020 </t>
    </r>
    <r>
      <rPr>
        <b/>
        <u val="singleAccounting"/>
        <sz val="7.7"/>
        <color theme="1"/>
        <rFont val="Calibri"/>
        <family val="2"/>
      </rPr>
      <t>Before Deferral</t>
    </r>
  </si>
  <si>
    <t>Total Tran Capacity WY Central &gt; JB starting 11/1/2020  Before Deferral</t>
  </si>
  <si>
    <t>Total Tran Capacity WYNE &gt; WY central starting 11/1/2020 After Deferral</t>
  </si>
  <si>
    <t>Total Tran Capacity WY Central &gt; JB starting 11/1/2020  After Deferral</t>
  </si>
  <si>
    <t>Soda Lake Geothermal PPA</t>
  </si>
  <si>
    <t>Sprague River QF(terminated)</t>
  </si>
  <si>
    <t>Ivory Pine QF (terminated)</t>
  </si>
  <si>
    <t>Contracts Queue</t>
  </si>
  <si>
    <t>Signed Contracts</t>
  </si>
  <si>
    <t>Potential QF Contracts</t>
  </si>
  <si>
    <t>Deschutes Valley Water District QF</t>
  </si>
  <si>
    <t>Cove Mountain Solar PPA</t>
  </si>
  <si>
    <t>Hunter Solar PPA</t>
  </si>
  <si>
    <t>Milford Solar PPA</t>
  </si>
  <si>
    <t>Milican Solar PPA</t>
  </si>
  <si>
    <t>Prineville Solar PPA</t>
  </si>
  <si>
    <t>Sigurd Solar PPA</t>
  </si>
  <si>
    <t>Three Sisters Irrig. District PPA</t>
  </si>
  <si>
    <t>Cove Mountain Solar II PPA</t>
  </si>
  <si>
    <t>Everpower QF</t>
  </si>
  <si>
    <t>Simplot Phosphates QF</t>
  </si>
  <si>
    <t>Tesoro Non Firm QF</t>
  </si>
  <si>
    <t>Kennecott Smelter Non Firm QF</t>
  </si>
  <si>
    <t>Kennecott Refinery Non Firm QF</t>
  </si>
  <si>
    <t>ExxonMobil QF</t>
  </si>
  <si>
    <t>Tata Chemicals QF</t>
  </si>
  <si>
    <t>Cedar Springs Wind III 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</si>
</sst>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_);[Red]_(* \(#,##0.0\);_(* &quot;-&quot;_);_(@_)"/>
    <numFmt numFmtId="171" formatCode="_(* #,##0.0_);_(* \(#,##0.0\);_(* &quot;-&quot;??_);_(@_)"/>
    <numFmt numFmtId="172" formatCode="_(* #,##0.0_);_(* \(#,##0.0\);_(* &quot;-&quot;_);_(@_)"/>
    <numFmt numFmtId="173" formatCode="_(* #,##0.00_);[Red]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185">
    <xf numFmtId="0" fontId="0" fillId="0" borderId="0" xfId="0"/>
    <xf numFmtId="0" fontId="3" fillId="0" borderId="0" xfId="0" applyFont="1" applyFill="1"/>
    <xf numFmtId="164" fontId="3" fillId="0" borderId="0" xfId="3" applyFont="1" applyFill="1"/>
    <xf numFmtId="164" fontId="5" fillId="0" borderId="4" xfId="3" applyFont="1" applyFill="1" applyBorder="1" applyAlignment="1">
      <alignment horizontal="centerContinuous" wrapText="1"/>
    </xf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166" fontId="3" fillId="0" borderId="10" xfId="6" applyNumberFormat="1" applyFont="1" applyFill="1" applyBorder="1" applyAlignment="1">
      <alignment horizontal="center"/>
    </xf>
    <xf numFmtId="167" fontId="3" fillId="0" borderId="10" xfId="5" applyNumberFormat="1" applyFont="1" applyFill="1" applyBorder="1" applyAlignment="1">
      <alignment horizontal="center"/>
    </xf>
    <xf numFmtId="166" fontId="6" fillId="0" borderId="7" xfId="2" applyNumberFormat="1" applyFont="1" applyFill="1" applyBorder="1" applyAlignment="1">
      <alignment horizontal="center"/>
    </xf>
    <xf numFmtId="43" fontId="3" fillId="0" borderId="10" xfId="5" applyFont="1" applyFill="1" applyBorder="1"/>
    <xf numFmtId="43" fontId="3" fillId="0" borderId="11" xfId="5" applyFont="1" applyFill="1" applyBorder="1"/>
    <xf numFmtId="0" fontId="3" fillId="0" borderId="6" xfId="3" applyNumberFormat="1" applyFont="1" applyFill="1" applyBorder="1" applyAlignment="1">
      <alignment horizontal="center"/>
    </xf>
    <xf numFmtId="43" fontId="3" fillId="0" borderId="12" xfId="5" applyFont="1" applyFill="1" applyBorder="1"/>
    <xf numFmtId="166" fontId="3" fillId="0" borderId="13" xfId="6" applyNumberFormat="1" applyFont="1" applyFill="1" applyBorder="1" applyAlignment="1">
      <alignment horizontal="center"/>
    </xf>
    <xf numFmtId="167" fontId="3" fillId="0" borderId="13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0" applyNumberFormat="1" applyFont="1" applyFill="1" applyAlignment="1">
      <alignment horizontal="center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2" fontId="5" fillId="0" borderId="15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6" fillId="0" borderId="4" xfId="2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0" fontId="0" fillId="0" borderId="0" xfId="0" applyFill="1"/>
    <xf numFmtId="165" fontId="5" fillId="0" borderId="4" xfId="3" applyNumberFormat="1" applyFont="1" applyFill="1" applyBorder="1" applyAlignment="1">
      <alignment horizontal="centerContinuous" wrapText="1"/>
    </xf>
    <xf numFmtId="0" fontId="3" fillId="0" borderId="5" xfId="3" applyNumberFormat="1" applyFont="1" applyFill="1" applyBorder="1" applyAlignment="1">
      <alignment horizontal="center"/>
    </xf>
    <xf numFmtId="43" fontId="3" fillId="0" borderId="5" xfId="5" applyFont="1" applyFill="1" applyBorder="1"/>
    <xf numFmtId="166" fontId="3" fillId="0" borderId="9" xfId="6" applyNumberFormat="1" applyFont="1" applyFill="1" applyBorder="1" applyAlignment="1">
      <alignment horizontal="center"/>
    </xf>
    <xf numFmtId="166" fontId="6" fillId="0" borderId="5" xfId="2" applyNumberFormat="1" applyFont="1" applyFill="1" applyBorder="1" applyAlignment="1">
      <alignment horizontal="center"/>
    </xf>
    <xf numFmtId="167" fontId="3" fillId="0" borderId="9" xfId="5" applyNumberFormat="1" applyFont="1" applyFill="1" applyBorder="1" applyAlignment="1">
      <alignment horizontal="center"/>
    </xf>
    <xf numFmtId="168" fontId="3" fillId="0" borderId="7" xfId="3" applyNumberFormat="1" applyFont="1" applyFill="1" applyBorder="1" applyAlignment="1">
      <alignment horizontal="center"/>
    </xf>
    <xf numFmtId="168" fontId="3" fillId="0" borderId="6" xfId="3" applyNumberFormat="1" applyFont="1" applyFill="1" applyBorder="1" applyAlignment="1">
      <alignment horizontal="center"/>
    </xf>
    <xf numFmtId="166" fontId="3" fillId="0" borderId="7" xfId="2" applyNumberFormat="1" applyFont="1" applyFill="1" applyBorder="1" applyAlignment="1">
      <alignment horizontal="center"/>
    </xf>
    <xf numFmtId="166" fontId="3" fillId="0" borderId="7" xfId="7" applyNumberFormat="1" applyFont="1" applyFill="1" applyBorder="1" applyAlignment="1">
      <alignment horizontal="center"/>
    </xf>
    <xf numFmtId="166" fontId="3" fillId="0" borderId="10" xfId="7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4" fontId="0" fillId="0" borderId="0" xfId="8" applyFont="1" applyAlignment="1">
      <alignment vertical="top"/>
    </xf>
    <xf numFmtId="164" fontId="0" fillId="0" borderId="0" xfId="8" applyFont="1"/>
    <xf numFmtId="164" fontId="2" fillId="0" borderId="0" xfId="8" applyFont="1"/>
    <xf numFmtId="164" fontId="2" fillId="2" borderId="0" xfId="8" applyFont="1" applyFill="1"/>
    <xf numFmtId="170" fontId="0" fillId="0" borderId="0" xfId="8" applyNumberFormat="1" applyFont="1"/>
    <xf numFmtId="164" fontId="2" fillId="0" borderId="0" xfId="8" applyFont="1" applyAlignment="1">
      <alignment horizontal="left" vertical="top"/>
    </xf>
    <xf numFmtId="164" fontId="2" fillId="0" borderId="0" xfId="8" applyFont="1" applyAlignment="1">
      <alignment horizontal="center"/>
    </xf>
    <xf numFmtId="170" fontId="2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70" fontId="0" fillId="0" borderId="0" xfId="8" applyNumberFormat="1" applyFont="1" applyAlignment="1">
      <alignment horizontal="center"/>
    </xf>
    <xf numFmtId="164" fontId="5" fillId="0" borderId="5" xfId="3" applyFont="1" applyFill="1" applyBorder="1" applyAlignment="1">
      <alignment horizontal="center"/>
    </xf>
    <xf numFmtId="164" fontId="5" fillId="0" borderId="8" xfId="3" applyFont="1" applyFill="1" applyBorder="1" applyAlignment="1"/>
    <xf numFmtId="164" fontId="5" fillId="0" borderId="15" xfId="3" applyFont="1" applyFill="1" applyBorder="1" applyAlignment="1"/>
    <xf numFmtId="164" fontId="5" fillId="3" borderId="8" xfId="3" applyFont="1" applyFill="1" applyBorder="1" applyAlignment="1">
      <alignment horizontal="left" vertical="top"/>
    </xf>
    <xf numFmtId="164" fontId="5" fillId="3" borderId="15" xfId="3" applyFont="1" applyFill="1" applyBorder="1" applyAlignment="1">
      <alignment horizontal="left" vertical="top"/>
    </xf>
    <xf numFmtId="164" fontId="5" fillId="3" borderId="15" xfId="3" applyFont="1" applyFill="1" applyBorder="1" applyAlignment="1">
      <alignment horizontal="center"/>
    </xf>
    <xf numFmtId="164" fontId="5" fillId="3" borderId="9" xfId="3" applyFont="1" applyFill="1" applyBorder="1" applyAlignment="1">
      <alignment horizontal="center"/>
    </xf>
    <xf numFmtId="164" fontId="5" fillId="0" borderId="3" xfId="3" applyFont="1" applyFill="1" applyBorder="1" applyAlignment="1">
      <alignment horizontal="center"/>
    </xf>
    <xf numFmtId="164" fontId="5" fillId="0" borderId="7" xfId="3" applyFont="1" applyFill="1" applyBorder="1" applyAlignment="1">
      <alignment horizontal="center"/>
    </xf>
    <xf numFmtId="164" fontId="5" fillId="0" borderId="12" xfId="3" applyFont="1" applyFill="1" applyBorder="1" applyAlignment="1"/>
    <xf numFmtId="164" fontId="5" fillId="0" borderId="14" xfId="3" applyFont="1" applyFill="1" applyBorder="1" applyAlignment="1"/>
    <xf numFmtId="164" fontId="5" fillId="3" borderId="1" xfId="3" applyFont="1" applyFill="1" applyBorder="1" applyAlignment="1">
      <alignment horizontal="left" vertical="top"/>
    </xf>
    <xf numFmtId="164" fontId="5" fillId="3" borderId="2" xfId="3" applyFont="1" applyFill="1" applyBorder="1" applyAlignment="1">
      <alignment horizontal="left" vertical="top"/>
    </xf>
    <xf numFmtId="164" fontId="5" fillId="3" borderId="2" xfId="3" applyFont="1" applyFill="1" applyBorder="1" applyAlignment="1">
      <alignment horizontal="center"/>
    </xf>
    <xf numFmtId="164" fontId="5" fillId="3" borderId="3" xfId="3" applyFont="1" applyFill="1" applyBorder="1" applyAlignment="1">
      <alignment horizontal="center"/>
    </xf>
    <xf numFmtId="164" fontId="5" fillId="3" borderId="1" xfId="3" applyFont="1" applyFill="1" applyBorder="1" applyAlignment="1">
      <alignment horizontal="center"/>
    </xf>
    <xf numFmtId="164" fontId="0" fillId="0" borderId="0" xfId="8" applyFont="1" applyAlignment="1">
      <alignment vertical="top" wrapText="1"/>
    </xf>
    <xf numFmtId="164" fontId="0" fillId="0" borderId="6" xfId="8" applyFont="1" applyFill="1" applyBorder="1" applyAlignment="1">
      <alignment horizontal="center" wrapText="1"/>
    </xf>
    <xf numFmtId="164" fontId="5" fillId="0" borderId="6" xfId="3" applyFont="1" applyFill="1" applyBorder="1" applyAlignment="1">
      <alignment horizontal="center" wrapText="1"/>
    </xf>
    <xf numFmtId="164" fontId="5" fillId="0" borderId="13" xfId="3" applyFont="1" applyFill="1" applyBorder="1" applyAlignment="1">
      <alignment horizontal="center" wrapText="1"/>
    </xf>
    <xf numFmtId="164" fontId="5" fillId="0" borderId="12" xfId="3" applyFont="1" applyFill="1" applyBorder="1" applyAlignment="1">
      <alignment horizontal="center" wrapText="1"/>
    </xf>
    <xf numFmtId="164" fontId="5" fillId="0" borderId="4" xfId="3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164" fontId="0" fillId="0" borderId="0" xfId="8" applyFont="1" applyAlignment="1">
      <alignment wrapText="1"/>
    </xf>
    <xf numFmtId="164" fontId="7" fillId="0" borderId="0" xfId="8" applyFont="1" applyAlignment="1">
      <alignment horizontal="center"/>
    </xf>
    <xf numFmtId="164" fontId="7" fillId="0" borderId="0" xfId="8" applyFont="1" applyFill="1" applyAlignment="1">
      <alignment horizontal="center"/>
    </xf>
    <xf numFmtId="164" fontId="0" fillId="0" borderId="14" xfId="8" applyFont="1" applyFill="1" applyBorder="1"/>
    <xf numFmtId="164" fontId="0" fillId="0" borderId="0" xfId="8" applyFont="1" applyFill="1" applyBorder="1"/>
    <xf numFmtId="164" fontId="0" fillId="0" borderId="0" xfId="8" applyFont="1" applyFill="1"/>
    <xf numFmtId="0" fontId="3" fillId="0" borderId="8" xfId="3" applyNumberFormat="1" applyFont="1" applyFill="1" applyBorder="1" applyAlignment="1">
      <alignment horizontal="center"/>
    </xf>
    <xf numFmtId="41" fontId="3" fillId="0" borderId="5" xfId="5" applyNumberFormat="1" applyFont="1" applyFill="1" applyBorder="1"/>
    <xf numFmtId="41" fontId="3" fillId="0" borderId="11" xfId="5" applyNumberFormat="1" applyFont="1" applyFill="1" applyBorder="1"/>
    <xf numFmtId="41" fontId="3" fillId="0" borderId="12" xfId="5" applyNumberFormat="1" applyFont="1" applyFill="1" applyBorder="1"/>
    <xf numFmtId="171" fontId="3" fillId="0" borderId="5" xfId="1" applyNumberFormat="1" applyFont="1" applyFill="1" applyBorder="1"/>
    <xf numFmtId="171" fontId="3" fillId="0" borderId="7" xfId="1" applyNumberFormat="1" applyFont="1" applyFill="1" applyBorder="1"/>
    <xf numFmtId="171" fontId="3" fillId="0" borderId="11" xfId="1" applyNumberFormat="1" applyFont="1" applyFill="1" applyBorder="1"/>
    <xf numFmtId="171" fontId="3" fillId="0" borderId="12" xfId="1" applyNumberFormat="1" applyFont="1" applyFill="1" applyBorder="1"/>
    <xf numFmtId="171" fontId="3" fillId="0" borderId="9" xfId="5" applyNumberFormat="1" applyFont="1" applyFill="1" applyBorder="1"/>
    <xf numFmtId="171" fontId="3" fillId="0" borderId="7" xfId="5" applyNumberFormat="1" applyFont="1" applyFill="1" applyBorder="1"/>
    <xf numFmtId="171" fontId="3" fillId="0" borderId="11" xfId="5" applyNumberFormat="1" applyFont="1" applyFill="1" applyBorder="1"/>
    <xf numFmtId="171" fontId="3" fillId="0" borderId="12" xfId="5" applyNumberFormat="1" applyFont="1" applyFill="1" applyBorder="1"/>
    <xf numFmtId="172" fontId="3" fillId="0" borderId="5" xfId="5" applyNumberFormat="1" applyFont="1" applyFill="1" applyBorder="1"/>
    <xf numFmtId="164" fontId="3" fillId="0" borderId="8" xfId="3" applyFont="1" applyFill="1" applyBorder="1"/>
    <xf numFmtId="164" fontId="3" fillId="0" borderId="5" xfId="3" applyFont="1" applyFill="1" applyBorder="1"/>
    <xf numFmtId="164" fontId="3" fillId="0" borderId="8" xfId="3" applyFont="1" applyBorder="1"/>
    <xf numFmtId="0" fontId="3" fillId="0" borderId="11" xfId="3" applyNumberFormat="1" applyFont="1" applyFill="1" applyBorder="1" applyAlignment="1">
      <alignment horizontal="center"/>
    </xf>
    <xf numFmtId="170" fontId="3" fillId="0" borderId="7" xfId="3" applyNumberFormat="1" applyFont="1" applyFill="1" applyBorder="1"/>
    <xf numFmtId="172" fontId="3" fillId="0" borderId="11" xfId="5" applyNumberFormat="1" applyFont="1" applyFill="1" applyBorder="1"/>
    <xf numFmtId="172" fontId="3" fillId="0" borderId="7" xfId="5" applyNumberFormat="1" applyFont="1" applyFill="1" applyBorder="1"/>
    <xf numFmtId="0" fontId="3" fillId="0" borderId="12" xfId="3" applyNumberFormat="1" applyFont="1" applyFill="1" applyBorder="1" applyAlignment="1">
      <alignment horizontal="center"/>
    </xf>
    <xf numFmtId="172" fontId="3" fillId="0" borderId="12" xfId="5" applyNumberFormat="1" applyFont="1" applyFill="1" applyBorder="1"/>
    <xf numFmtId="172" fontId="3" fillId="0" borderId="6" xfId="5" applyNumberFormat="1" applyFont="1" applyFill="1" applyBorder="1"/>
    <xf numFmtId="0" fontId="0" fillId="0" borderId="0" xfId="8" applyNumberFormat="1" applyFont="1" applyFill="1" applyAlignment="1">
      <alignment vertical="top"/>
    </xf>
    <xf numFmtId="164" fontId="0" fillId="0" borderId="16" xfId="8" applyFont="1" applyBorder="1" applyAlignment="1"/>
    <xf numFmtId="164" fontId="1" fillId="0" borderId="17" xfId="8" applyBorder="1" applyAlignment="1"/>
    <xf numFmtId="164" fontId="6" fillId="0" borderId="18" xfId="8" applyFont="1" applyBorder="1" applyAlignment="1">
      <alignment horizontal="center"/>
    </xf>
    <xf numFmtId="164" fontId="6" fillId="0" borderId="19" xfId="8" applyFont="1" applyBorder="1" applyAlignment="1">
      <alignment horizontal="center"/>
    </xf>
    <xf numFmtId="164" fontId="6" fillId="0" borderId="0" xfId="8" applyFont="1" applyBorder="1" applyAlignment="1">
      <alignment horizontal="center"/>
    </xf>
    <xf numFmtId="164" fontId="0" fillId="0" borderId="12" xfId="8" applyFont="1" applyBorder="1" applyAlignment="1"/>
    <xf numFmtId="164" fontId="1" fillId="0" borderId="14" xfId="8" applyBorder="1" applyAlignment="1"/>
    <xf numFmtId="43" fontId="3" fillId="0" borderId="6" xfId="5" applyNumberFormat="1" applyFont="1" applyFill="1" applyBorder="1"/>
    <xf numFmtId="43" fontId="3" fillId="0" borderId="0" xfId="5" applyNumberFormat="1" applyFont="1" applyFill="1" applyBorder="1"/>
    <xf numFmtId="164" fontId="0" fillId="0" borderId="1" xfId="8" applyFont="1" applyBorder="1" applyAlignment="1"/>
    <xf numFmtId="164" fontId="1" fillId="0" borderId="2" xfId="8" applyBorder="1" applyAlignment="1"/>
    <xf numFmtId="43" fontId="3" fillId="0" borderId="4" xfId="5" applyNumberFormat="1" applyFont="1" applyFill="1" applyBorder="1"/>
    <xf numFmtId="0" fontId="0" fillId="0" borderId="0" xfId="8" applyNumberFormat="1" applyFont="1" applyAlignment="1">
      <alignment vertical="top" wrapText="1"/>
    </xf>
    <xf numFmtId="164" fontId="1" fillId="0" borderId="17" xfId="8" applyBorder="1" applyAlignment="1">
      <alignment wrapText="1"/>
    </xf>
    <xf numFmtId="164" fontId="6" fillId="0" borderId="18" xfId="8" applyFont="1" applyBorder="1" applyAlignment="1">
      <alignment horizontal="center" wrapText="1"/>
    </xf>
    <xf numFmtId="164" fontId="6" fillId="0" borderId="19" xfId="8" applyFont="1" applyBorder="1" applyAlignment="1">
      <alignment horizontal="center" wrapText="1"/>
    </xf>
    <xf numFmtId="164" fontId="6" fillId="0" borderId="0" xfId="8" applyFont="1" applyBorder="1" applyAlignment="1">
      <alignment horizontal="center" wrapText="1"/>
    </xf>
    <xf numFmtId="164" fontId="0" fillId="0" borderId="16" xfId="8" applyFont="1" applyBorder="1" applyAlignment="1">
      <alignment wrapText="1"/>
    </xf>
    <xf numFmtId="0" fontId="0" fillId="0" borderId="0" xfId="8" applyNumberFormat="1" applyFont="1" applyAlignment="1">
      <alignment vertical="top"/>
    </xf>
    <xf numFmtId="164" fontId="1" fillId="0" borderId="0" xfId="8" applyFill="1"/>
    <xf numFmtId="164" fontId="1" fillId="0" borderId="0" xfId="8" applyFill="1" applyAlignment="1">
      <alignment wrapText="1"/>
    </xf>
    <xf numFmtId="164" fontId="1" fillId="0" borderId="0" xfId="8" applyFill="1" applyAlignment="1">
      <alignment horizontal="left" vertical="top" wrapText="1"/>
    </xf>
    <xf numFmtId="164" fontId="3" fillId="0" borderId="0" xfId="3" applyFont="1"/>
    <xf numFmtId="164" fontId="2" fillId="0" borderId="0" xfId="8" applyFont="1" applyAlignment="1">
      <alignment vertical="top"/>
    </xf>
    <xf numFmtId="164" fontId="2" fillId="0" borderId="10" xfId="8" applyFont="1" applyBorder="1" applyAlignment="1">
      <alignment vertical="top"/>
    </xf>
    <xf numFmtId="173" fontId="0" fillId="0" borderId="0" xfId="8" applyNumberFormat="1" applyFont="1"/>
    <xf numFmtId="164" fontId="2" fillId="0" borderId="0" xfId="8" applyFont="1" applyBorder="1" applyAlignment="1">
      <alignment vertical="top"/>
    </xf>
    <xf numFmtId="170" fontId="0" fillId="0" borderId="4" xfId="8" applyNumberFormat="1" applyFont="1" applyBorder="1"/>
    <xf numFmtId="164" fontId="0" fillId="0" borderId="4" xfId="8" applyFont="1" applyBorder="1"/>
    <xf numFmtId="9" fontId="0" fillId="0" borderId="4" xfId="1" applyNumberFormat="1" applyFont="1" applyBorder="1"/>
    <xf numFmtId="9" fontId="0" fillId="0" borderId="4" xfId="2" applyFont="1" applyBorder="1"/>
    <xf numFmtId="170" fontId="0" fillId="0" borderId="0" xfId="8" applyNumberFormat="1" applyFont="1" applyAlignment="1">
      <alignment horizontal="center" vertical="center"/>
    </xf>
    <xf numFmtId="164" fontId="2" fillId="4" borderId="0" xfId="8" applyFont="1" applyFill="1" applyAlignment="1">
      <alignment vertical="top"/>
    </xf>
    <xf numFmtId="164" fontId="0" fillId="4" borderId="0" xfId="8" applyFont="1" applyFill="1"/>
    <xf numFmtId="170" fontId="0" fillId="4" borderId="0" xfId="8" applyNumberFormat="1" applyFont="1" applyFill="1"/>
    <xf numFmtId="164" fontId="0" fillId="4" borderId="0" xfId="8" applyFont="1" applyFill="1" applyAlignment="1">
      <alignment vertical="top"/>
    </xf>
    <xf numFmtId="164" fontId="2" fillId="5" borderId="0" xfId="8" applyFont="1" applyFill="1" applyAlignment="1">
      <alignment vertical="top"/>
    </xf>
    <xf numFmtId="164" fontId="0" fillId="5" borderId="0" xfId="8" applyFont="1" applyFill="1"/>
    <xf numFmtId="170" fontId="0" fillId="5" borderId="0" xfId="8" applyNumberFormat="1" applyFont="1" applyFill="1"/>
    <xf numFmtId="164" fontId="0" fillId="5" borderId="0" xfId="8" applyFont="1" applyFill="1" applyAlignment="1">
      <alignment vertical="top"/>
    </xf>
    <xf numFmtId="164" fontId="6" fillId="0" borderId="20" xfId="8" applyFont="1" applyBorder="1" applyAlignment="1">
      <alignment horizontal="center"/>
    </xf>
    <xf numFmtId="41" fontId="3" fillId="0" borderId="8" xfId="5" applyNumberFormat="1" applyFont="1" applyFill="1" applyBorder="1"/>
    <xf numFmtId="171" fontId="3" fillId="0" borderId="8" xfId="1" applyNumberFormat="1" applyFont="1" applyFill="1" applyBorder="1"/>
    <xf numFmtId="171" fontId="3" fillId="0" borderId="8" xfId="5" applyNumberFormat="1" applyFont="1" applyFill="1" applyBorder="1"/>
    <xf numFmtId="172" fontId="3" fillId="0" borderId="8" xfId="5" applyNumberFormat="1" applyFont="1" applyFill="1" applyBorder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2" fillId="0" borderId="0" xfId="8" applyFont="1" applyAlignment="1">
      <alignment horizontal="center" wrapText="1"/>
    </xf>
    <xf numFmtId="164" fontId="2" fillId="0" borderId="10" xfId="8" applyFont="1" applyBorder="1" applyAlignment="1">
      <alignment horizontal="center" wrapText="1"/>
    </xf>
    <xf numFmtId="164" fontId="2" fillId="0" borderId="0" xfId="8" applyFont="1" applyAlignment="1">
      <alignment horizontal="left" vertical="top" wrapText="1"/>
    </xf>
    <xf numFmtId="164" fontId="2" fillId="0" borderId="10" xfId="8" applyFont="1" applyBorder="1" applyAlignment="1">
      <alignment horizontal="left" vertical="top" wrapText="1"/>
    </xf>
    <xf numFmtId="165" fontId="3" fillId="0" borderId="0" xfId="0" applyNumberFormat="1" applyFont="1" applyFill="1" applyBorder="1"/>
    <xf numFmtId="0" fontId="5" fillId="0" borderId="4" xfId="3" applyNumberFormat="1" applyFont="1" applyFill="1" applyBorder="1" applyAlignment="1">
      <alignment horizontal="centerContinuous" wrapText="1"/>
    </xf>
    <xf numFmtId="0" fontId="5" fillId="0" borderId="1" xfId="5" applyNumberFormat="1" applyFont="1" applyFill="1" applyBorder="1" applyAlignment="1">
      <alignment horizontal="center" wrapText="1"/>
    </xf>
    <xf numFmtId="43" fontId="5" fillId="0" borderId="2" xfId="5" applyFont="1" applyFill="1" applyBorder="1" applyAlignment="1">
      <alignment wrapText="1"/>
    </xf>
    <xf numFmtId="2" fontId="5" fillId="0" borderId="4" xfId="5" applyNumberFormat="1" applyFont="1" applyFill="1" applyBorder="1" applyAlignment="1">
      <alignment horizontal="center" wrapText="1"/>
    </xf>
    <xf numFmtId="0" fontId="5" fillId="0" borderId="4" xfId="3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167" fontId="5" fillId="0" borderId="3" xfId="5" applyNumberFormat="1" applyFont="1" applyFill="1" applyBorder="1" applyAlignment="1">
      <alignment horizontal="center" wrapText="1"/>
    </xf>
  </cellXfs>
  <cellStyles count="9">
    <cellStyle name="Comma" xfId="1" builtinId="3"/>
    <cellStyle name="Comma 2" xfId="5"/>
    <cellStyle name="Normal" xfId="0" builtinId="0"/>
    <cellStyle name="Normal 2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2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oided%20Cost%20-%202019/016%20-%20UT%20Compliance%20Filing%20-%20UT%20-%202019%20May/Sch%2038%20Filing%20Package/Workpaper/016.5%20-%20UT%20Sch%2038%202019Q1%20-%20PDDRR%20-%20CONF%20_2019%2004%2023%20(1603.94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oided%20Cost%20-%202019/2019%20QF%20Pricing%20Request%20Study%20Li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oided%20Cost%20-%202019/016%20-%20UT%20Compliance%20Filing%20-%20UT%20-%202019%20May/Sch%2038%20Filing%20Package/Workpaper/016.5%20-%20UT%20Sch%2038%202019Q1%20-%20Demand%20CONF%202019%2004%2023%20(1603.94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ProfileWind1"/>
      <sheetName val="ProfileWind2"/>
    </sheetNames>
    <sheetDataSet>
      <sheetData sheetId="0" refreshError="1"/>
      <sheetData sheetId="1">
        <row r="5">
          <cell r="S5">
            <v>0.158</v>
          </cell>
          <cell r="V5">
            <v>0.11776428835036618</v>
          </cell>
        </row>
        <row r="6">
          <cell r="S6">
            <v>0.37912293315598289</v>
          </cell>
          <cell r="V6">
            <v>0.53861399146353772</v>
          </cell>
        </row>
        <row r="7">
          <cell r="S7">
            <v>0.59672377662708742</v>
          </cell>
          <cell r="V7">
            <v>0.64803174039612643</v>
          </cell>
        </row>
        <row r="8">
          <cell r="S8">
            <v>1</v>
          </cell>
          <cell r="V8">
            <v>1</v>
          </cell>
        </row>
        <row r="81">
          <cell r="D81">
            <v>1503.94</v>
          </cell>
        </row>
        <row r="84">
          <cell r="D84">
            <v>1603.94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19 QF Pricing Request Study L"/>
    </sheetNames>
    <definedNames>
      <definedName name="Active_CF" refersTo="='QF_Names'!$E$4:$E$58"/>
      <definedName name="Active_Deg_Method" refersTo="='QF_Names'!$N$4:$N$58"/>
      <definedName name="Active_Deg_Rate" refersTo="='QF_Names'!$M$4:$M$58"/>
      <definedName name="Active_Delivery_Point" refersTo="='QF_Names'!$C$4:$C$58"/>
      <definedName name="Active_MW" refersTo="='QF_Names'!$D$4:$D$58"/>
      <definedName name="Active_Name_Conf" refersTo="='QF_Names'!$A$4:$A$58"/>
      <definedName name="Active_Online" refersTo="='QF_Names'!$F$4:$F$58"/>
      <definedName name="Active_QF_Name" refersTo="='QF_Names'!$B$4:$B$58"/>
      <definedName name="Active_QF_Queue_Date" refersTo="='QF_Names'!$L$4:$L$58"/>
      <definedName name="Active_Status" refersTo="='QF_Names'!$K$4:$K$58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</sheetData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Ringtail Solar</v>
          </cell>
          <cell r="B7" t="str">
            <v>QF - 281 - OR - Solar</v>
          </cell>
          <cell r="C7" t="str">
            <v>West Main</v>
          </cell>
          <cell r="D7">
            <v>40</v>
          </cell>
          <cell r="E7">
            <v>0.24543093607305935</v>
          </cell>
          <cell r="F7">
            <v>43830</v>
          </cell>
          <cell r="K7" t="str">
            <v>Active</v>
          </cell>
          <cell r="L7">
            <v>42580.683333333334</v>
          </cell>
          <cell r="M7">
            <v>5.0000000000000001E-3</v>
          </cell>
          <cell r="N7" t="str">
            <v>Prior Year</v>
          </cell>
        </row>
        <row r="8">
          <cell r="A8" t="str">
            <v>Hornet PV1 Solar</v>
          </cell>
          <cell r="B8" t="str">
            <v>QF - 300 - OR - Solar</v>
          </cell>
          <cell r="C8" t="str">
            <v>West Main</v>
          </cell>
          <cell r="D8">
            <v>15</v>
          </cell>
          <cell r="E8">
            <v>0.29340182648401825</v>
          </cell>
          <cell r="F8">
            <v>43435</v>
          </cell>
          <cell r="K8" t="str">
            <v>Active</v>
          </cell>
          <cell r="L8">
            <v>42649.5</v>
          </cell>
          <cell r="M8">
            <v>5.0000000000000001E-3</v>
          </cell>
          <cell r="N8" t="str">
            <v>Prior Year</v>
          </cell>
        </row>
        <row r="9">
          <cell r="A9" t="str">
            <v>Skysol Solar</v>
          </cell>
          <cell r="B9" t="str">
            <v>QF - 254 - OR - Solar</v>
          </cell>
          <cell r="C9" t="str">
            <v>West Main</v>
          </cell>
          <cell r="D9">
            <v>55</v>
          </cell>
          <cell r="E9">
            <v>0.24561402833410492</v>
          </cell>
          <cell r="F9">
            <v>44196</v>
          </cell>
          <cell r="K9" t="str">
            <v>Active</v>
          </cell>
          <cell r="L9">
            <v>42774.688888888886</v>
          </cell>
          <cell r="M9">
            <v>5.0000000000000001E-3</v>
          </cell>
          <cell r="N9" t="str">
            <v>Prior Year</v>
          </cell>
        </row>
        <row r="10">
          <cell r="A10" t="str">
            <v>Abajo Solar</v>
          </cell>
          <cell r="B10" t="str">
            <v>QF - 382 - UT - Solar</v>
          </cell>
          <cell r="C10" t="str">
            <v>Utah South</v>
          </cell>
          <cell r="D10">
            <v>80</v>
          </cell>
          <cell r="E10">
            <v>0.31495005707762558</v>
          </cell>
          <cell r="F10">
            <v>43983</v>
          </cell>
          <cell r="K10" t="str">
            <v>Active</v>
          </cell>
          <cell r="L10">
            <v>42803.359722222223</v>
          </cell>
          <cell r="M10">
            <v>5.0000000000000001E-3</v>
          </cell>
          <cell r="N10" t="str">
            <v>Prior Year</v>
          </cell>
        </row>
        <row r="11">
          <cell r="A11" t="str">
            <v>Tooele Solar</v>
          </cell>
          <cell r="B11" t="str">
            <v>QF - 387 - UT - Solar</v>
          </cell>
          <cell r="C11" t="str">
            <v>Clover</v>
          </cell>
          <cell r="D11">
            <v>80</v>
          </cell>
          <cell r="E11">
            <v>0.2962956621004566</v>
          </cell>
          <cell r="F11">
            <v>43800</v>
          </cell>
          <cell r="K11" t="str">
            <v>Active</v>
          </cell>
          <cell r="L11">
            <v>42807.359722222223</v>
          </cell>
          <cell r="M11">
            <v>5.0000000000000001E-3</v>
          </cell>
          <cell r="N11" t="str">
            <v>Prior Year</v>
          </cell>
        </row>
        <row r="12">
          <cell r="A12" t="str">
            <v>Anticline Wind</v>
          </cell>
          <cell r="B12" t="str">
            <v>QF - 394 - WY - Wind</v>
          </cell>
          <cell r="C12" t="str">
            <v>Wyoming Northeast</v>
          </cell>
          <cell r="D12">
            <v>80</v>
          </cell>
          <cell r="E12">
            <v>0.52088470319634705</v>
          </cell>
          <cell r="F12">
            <v>43831</v>
          </cell>
          <cell r="K12" t="str">
            <v>Active</v>
          </cell>
          <cell r="L12">
            <v>42842.602083333331</v>
          </cell>
          <cell r="M12">
            <v>0</v>
          </cell>
          <cell r="N12">
            <v>0</v>
          </cell>
        </row>
        <row r="13">
          <cell r="A13" t="str">
            <v>Tooele Army Depot Solar</v>
          </cell>
          <cell r="B13" t="str">
            <v>QF - 395 - UT - Solar</v>
          </cell>
          <cell r="C13" t="str">
            <v>Utah North</v>
          </cell>
          <cell r="D13">
            <v>79.8</v>
          </cell>
          <cell r="E13">
            <v>0.28262579965896478</v>
          </cell>
          <cell r="F13">
            <v>43739</v>
          </cell>
          <cell r="K13" t="str">
            <v>Active</v>
          </cell>
          <cell r="L13">
            <v>42863</v>
          </cell>
          <cell r="M13">
            <v>5.0000000000000001E-3</v>
          </cell>
          <cell r="N13" t="str">
            <v>Prior Year</v>
          </cell>
        </row>
        <row r="14">
          <cell r="A14" t="str">
            <v>Hayden Mountain PV2-A Solar</v>
          </cell>
          <cell r="B14" t="str">
            <v>QF - 406 - OR - Solar</v>
          </cell>
          <cell r="C14" t="str">
            <v>West Main</v>
          </cell>
          <cell r="D14">
            <v>80</v>
          </cell>
          <cell r="E14">
            <v>0.27113087747859582</v>
          </cell>
          <cell r="F14">
            <v>44531</v>
          </cell>
          <cell r="K14" t="str">
            <v>Active</v>
          </cell>
          <cell r="L14">
            <v>42905.540277777778</v>
          </cell>
          <cell r="M14">
            <v>5.0000000000000001E-3</v>
          </cell>
          <cell r="N14" t="str">
            <v>Prior Year</v>
          </cell>
        </row>
        <row r="15">
          <cell r="A15" t="str">
            <v>Hayden Mountain PV2-B Solar</v>
          </cell>
          <cell r="B15" t="str">
            <v>QF - 407 - OR - Solar</v>
          </cell>
          <cell r="C15" t="str">
            <v>West Main</v>
          </cell>
          <cell r="D15">
            <v>80</v>
          </cell>
          <cell r="E15">
            <v>0.2711315639269406</v>
          </cell>
          <cell r="F15">
            <v>44531</v>
          </cell>
          <cell r="K15" t="str">
            <v>Active</v>
          </cell>
          <cell r="L15">
            <v>42905.540277777778</v>
          </cell>
          <cell r="M15">
            <v>5.0000000000000001E-3</v>
          </cell>
          <cell r="N15" t="str">
            <v>Prior Year</v>
          </cell>
        </row>
        <row r="16">
          <cell r="A16" t="str">
            <v>Hayden Mountain PV3-A Solar</v>
          </cell>
          <cell r="B16" t="str">
            <v>QF - 408 - OR - Solar</v>
          </cell>
          <cell r="C16" t="str">
            <v>West Main</v>
          </cell>
          <cell r="D16">
            <v>80</v>
          </cell>
          <cell r="E16">
            <v>0.26680729280108451</v>
          </cell>
          <cell r="F16">
            <v>44531</v>
          </cell>
          <cell r="K16" t="str">
            <v>Active</v>
          </cell>
          <cell r="L16">
            <v>42905.540277777778</v>
          </cell>
          <cell r="M16">
            <v>5.0000000000000001E-3</v>
          </cell>
          <cell r="N16" t="str">
            <v>Prior Year</v>
          </cell>
        </row>
        <row r="17">
          <cell r="A17" t="str">
            <v>Hayden Mountain PV3-B Solar</v>
          </cell>
          <cell r="B17" t="str">
            <v>QF - 409 - OR - Solar</v>
          </cell>
          <cell r="C17" t="str">
            <v>West Main</v>
          </cell>
          <cell r="D17">
            <v>80</v>
          </cell>
          <cell r="E17">
            <v>0.26680729280108451</v>
          </cell>
          <cell r="F17">
            <v>44531</v>
          </cell>
          <cell r="K17" t="str">
            <v>Active</v>
          </cell>
          <cell r="L17">
            <v>42905.540277777778</v>
          </cell>
          <cell r="M17">
            <v>5.0000000000000001E-3</v>
          </cell>
          <cell r="N17" t="str">
            <v>Prior Year</v>
          </cell>
        </row>
        <row r="18">
          <cell r="A18" t="str">
            <v>Hayden Mountain PV3-C Solar</v>
          </cell>
          <cell r="B18" t="str">
            <v>QF - 410 - OR - Solar</v>
          </cell>
          <cell r="C18" t="str">
            <v>West Main</v>
          </cell>
          <cell r="D18">
            <v>80</v>
          </cell>
          <cell r="E18">
            <v>0.26680729280108451</v>
          </cell>
          <cell r="F18">
            <v>44531</v>
          </cell>
          <cell r="K18" t="str">
            <v>Active</v>
          </cell>
          <cell r="L18">
            <v>42905.540277777778</v>
          </cell>
          <cell r="M18">
            <v>5.0000000000000001E-3</v>
          </cell>
          <cell r="N18" t="str">
            <v>Prior Year</v>
          </cell>
        </row>
        <row r="19">
          <cell r="A19" t="str">
            <v>Hamaker Mountain PV1 Solar</v>
          </cell>
          <cell r="B19" t="str">
            <v>QF - 411 - OR - Solar</v>
          </cell>
          <cell r="C19" t="str">
            <v>West Main</v>
          </cell>
          <cell r="D19">
            <v>50</v>
          </cell>
          <cell r="E19">
            <v>0.27470314400913243</v>
          </cell>
          <cell r="F19">
            <v>44531</v>
          </cell>
          <cell r="K19" t="str">
            <v>Active</v>
          </cell>
          <cell r="L19">
            <v>42905.540277777778</v>
          </cell>
          <cell r="M19">
            <v>5.0000000000000001E-3</v>
          </cell>
          <cell r="N19" t="str">
            <v>Prior Year</v>
          </cell>
        </row>
        <row r="20">
          <cell r="A20" t="str">
            <v>Rock Creek I Wind</v>
          </cell>
          <cell r="B20" t="str">
            <v>QF - 308 - WY - Wind</v>
          </cell>
          <cell r="C20" t="str">
            <v>Wyoming East</v>
          </cell>
          <cell r="D20">
            <v>80</v>
          </cell>
          <cell r="E20">
            <v>0.46554223744292239</v>
          </cell>
          <cell r="F20">
            <v>44136</v>
          </cell>
          <cell r="K20" t="str">
            <v>Active</v>
          </cell>
          <cell r="L20">
            <v>42948.376388888886</v>
          </cell>
          <cell r="M20">
            <v>0</v>
          </cell>
          <cell r="N20" t="str">
            <v>First Year</v>
          </cell>
        </row>
        <row r="21">
          <cell r="A21" t="str">
            <v>Rock Creek II Wind</v>
          </cell>
          <cell r="B21" t="str">
            <v>QF - 309 - WY - Wind</v>
          </cell>
          <cell r="C21" t="str">
            <v>Wyoming East</v>
          </cell>
          <cell r="D21">
            <v>80</v>
          </cell>
          <cell r="E21">
            <v>0.46554223744292239</v>
          </cell>
          <cell r="F21">
            <v>44136</v>
          </cell>
          <cell r="K21" t="str">
            <v>Active</v>
          </cell>
          <cell r="L21">
            <v>42948.376388888886</v>
          </cell>
          <cell r="M21">
            <v>0</v>
          </cell>
          <cell r="N21" t="str">
            <v>First Year</v>
          </cell>
        </row>
        <row r="22">
          <cell r="A22" t="str">
            <v>Rock Creek III Wind</v>
          </cell>
          <cell r="B22" t="str">
            <v>QF - 310 - WY - Wind</v>
          </cell>
          <cell r="C22" t="str">
            <v>Wyoming East</v>
          </cell>
          <cell r="D22">
            <v>80</v>
          </cell>
          <cell r="E22">
            <v>0.46554223744292239</v>
          </cell>
          <cell r="F22">
            <v>44136</v>
          </cell>
          <cell r="K22" t="str">
            <v>Active</v>
          </cell>
          <cell r="L22">
            <v>42948.376388888886</v>
          </cell>
          <cell r="M22">
            <v>0</v>
          </cell>
          <cell r="N22" t="str">
            <v>First Year</v>
          </cell>
        </row>
        <row r="23">
          <cell r="A23" t="str">
            <v>Rock Creek IV Wind</v>
          </cell>
          <cell r="B23" t="str">
            <v>QF - 311 - WY - Wind</v>
          </cell>
          <cell r="C23" t="str">
            <v>Wyoming East</v>
          </cell>
          <cell r="D23">
            <v>40</v>
          </cell>
          <cell r="E23">
            <v>0.46554223744292239</v>
          </cell>
          <cell r="F23">
            <v>44136</v>
          </cell>
          <cell r="K23" t="str">
            <v>Active</v>
          </cell>
          <cell r="L23">
            <v>42948.376388888886</v>
          </cell>
          <cell r="M23">
            <v>0</v>
          </cell>
          <cell r="N23" t="str">
            <v>First Year</v>
          </cell>
        </row>
        <row r="26">
          <cell r="A26" t="str">
            <v>Hornet PV1-3 Solar</v>
          </cell>
          <cell r="B26" t="str">
            <v>QF - 328 - OR - Solar</v>
          </cell>
          <cell r="C26" t="str">
            <v>West Main</v>
          </cell>
          <cell r="D26">
            <v>46</v>
          </cell>
          <cell r="E26">
            <v>0.28746024171133611</v>
          </cell>
          <cell r="F26">
            <v>43831</v>
          </cell>
          <cell r="K26" t="str">
            <v>Active</v>
          </cell>
          <cell r="L26">
            <v>42996.677777777775</v>
          </cell>
          <cell r="M26">
            <v>5.0000000000000001E-3</v>
          </cell>
          <cell r="N26" t="str">
            <v>Prior Year</v>
          </cell>
        </row>
        <row r="27">
          <cell r="A27" t="str">
            <v>Bly PV1 Solar</v>
          </cell>
          <cell r="B27" t="str">
            <v>QF - 440 - OR - Solar</v>
          </cell>
          <cell r="C27" t="str">
            <v>West Main</v>
          </cell>
          <cell r="D27">
            <v>50</v>
          </cell>
          <cell r="E27">
            <v>0.28897990867579909</v>
          </cell>
          <cell r="F27">
            <v>43617</v>
          </cell>
          <cell r="K27" t="str">
            <v>Active</v>
          </cell>
          <cell r="L27">
            <v>42993.511805555558</v>
          </cell>
          <cell r="M27">
            <v>5.0000000000000001E-3</v>
          </cell>
          <cell r="N27" t="str">
            <v>Prior Year</v>
          </cell>
        </row>
        <row r="28">
          <cell r="A28" t="str">
            <v>Simplot Phosphates</v>
          </cell>
          <cell r="B28" t="str">
            <v>QF - 456 - WY - Gas</v>
          </cell>
          <cell r="C28" t="str">
            <v>Wyoming Central</v>
          </cell>
          <cell r="D28">
            <v>13.3</v>
          </cell>
          <cell r="E28">
            <v>0.85</v>
          </cell>
          <cell r="F28">
            <v>43132</v>
          </cell>
          <cell r="K28" t="str">
            <v>Active</v>
          </cell>
          <cell r="L28">
            <v>43112.294444444444</v>
          </cell>
          <cell r="M28">
            <v>0</v>
          </cell>
          <cell r="N28">
            <v>0</v>
          </cell>
        </row>
        <row r="29">
          <cell r="A29" t="str">
            <v>MTSUN Solar</v>
          </cell>
          <cell r="B29" t="str">
            <v>QF - 459 - WY - Solar</v>
          </cell>
          <cell r="C29" t="str">
            <v>Wyoming North</v>
          </cell>
          <cell r="D29">
            <v>80</v>
          </cell>
          <cell r="E29">
            <v>0.24756992009132422</v>
          </cell>
          <cell r="F29">
            <v>43831</v>
          </cell>
          <cell r="K29" t="str">
            <v>Active</v>
          </cell>
          <cell r="L29">
            <v>43131</v>
          </cell>
          <cell r="M29">
            <v>5.0000000000000001E-3</v>
          </cell>
          <cell r="N29" t="str">
            <v>Prior Year</v>
          </cell>
        </row>
        <row r="30">
          <cell r="A30" t="str">
            <v>Albany Solar</v>
          </cell>
          <cell r="B30" t="str">
            <v>QF - 477 - OR - Solar</v>
          </cell>
          <cell r="C30" t="str">
            <v>West Main</v>
          </cell>
          <cell r="D30">
            <v>20</v>
          </cell>
          <cell r="E30">
            <v>0.21637438436929227</v>
          </cell>
          <cell r="F30">
            <v>44013</v>
          </cell>
          <cell r="K30" t="str">
            <v>Active</v>
          </cell>
          <cell r="L30">
            <v>43164</v>
          </cell>
          <cell r="M30">
            <v>5.0000000000000001E-3</v>
          </cell>
          <cell r="N30" t="str">
            <v>Prior Year</v>
          </cell>
        </row>
        <row r="31">
          <cell r="A31" t="str">
            <v>Casper Creek Solar</v>
          </cell>
          <cell r="B31" t="str">
            <v>QF - 504 - WY - Solar</v>
          </cell>
          <cell r="C31" t="str">
            <v>Wyoming East</v>
          </cell>
          <cell r="D31">
            <v>50</v>
          </cell>
          <cell r="E31">
            <v>0.29879921689497718</v>
          </cell>
          <cell r="F31">
            <v>44562</v>
          </cell>
          <cell r="K31" t="str">
            <v>Active</v>
          </cell>
          <cell r="L31">
            <v>43413</v>
          </cell>
          <cell r="M31">
            <v>5.0000000000000001E-3</v>
          </cell>
          <cell r="N31" t="str">
            <v>Prior Year</v>
          </cell>
        </row>
        <row r="32">
          <cell r="A32" t="str">
            <v>Harney Solar 1</v>
          </cell>
          <cell r="B32" t="str">
            <v>QF - 486 - OR - Solar</v>
          </cell>
          <cell r="C32" t="str">
            <v>IPC West</v>
          </cell>
          <cell r="D32">
            <v>80</v>
          </cell>
          <cell r="E32">
            <v>0.26706050228310502</v>
          </cell>
          <cell r="F32">
            <v>44531</v>
          </cell>
          <cell r="K32" t="str">
            <v>Active</v>
          </cell>
          <cell r="L32">
            <v>43224.70416666667</v>
          </cell>
          <cell r="M32">
            <v>5.0000000000000001E-3</v>
          </cell>
          <cell r="N32" t="str">
            <v>Prior Year</v>
          </cell>
        </row>
        <row r="33">
          <cell r="A33" t="str">
            <v>Harney Solar 2</v>
          </cell>
          <cell r="B33" t="str">
            <v>QF - 487 - OR - Solar</v>
          </cell>
          <cell r="C33" t="str">
            <v>IPC West</v>
          </cell>
          <cell r="D33">
            <v>80</v>
          </cell>
          <cell r="E33">
            <v>0.26706050228310502</v>
          </cell>
          <cell r="F33">
            <v>44531</v>
          </cell>
          <cell r="K33" t="str">
            <v>Active</v>
          </cell>
          <cell r="L33">
            <v>43224.70416666667</v>
          </cell>
          <cell r="M33">
            <v>5.0000000000000001E-3</v>
          </cell>
          <cell r="N33" t="str">
            <v>Prior Year</v>
          </cell>
        </row>
        <row r="34">
          <cell r="A34" t="str">
            <v>Harney Solar 3</v>
          </cell>
          <cell r="B34" t="str">
            <v>QF - 488 - OR - Solar</v>
          </cell>
          <cell r="C34" t="str">
            <v>IPC West</v>
          </cell>
          <cell r="D34">
            <v>80</v>
          </cell>
          <cell r="E34">
            <v>0.26706050228310502</v>
          </cell>
          <cell r="F34">
            <v>44531</v>
          </cell>
          <cell r="K34" t="str">
            <v>Active</v>
          </cell>
          <cell r="L34">
            <v>43224.70416666667</v>
          </cell>
          <cell r="M34">
            <v>5.0000000000000001E-3</v>
          </cell>
          <cell r="N34" t="str">
            <v>Prior Year</v>
          </cell>
        </row>
        <row r="35">
          <cell r="A35" t="str">
            <v>Homestead 1 Solar</v>
          </cell>
          <cell r="B35" t="str">
            <v>QF - 428 - WY - Solar</v>
          </cell>
          <cell r="C35" t="str">
            <v>Wyoming East</v>
          </cell>
          <cell r="D35">
            <v>40</v>
          </cell>
          <cell r="E35">
            <v>0.30182077625570775</v>
          </cell>
          <cell r="F35">
            <v>44409</v>
          </cell>
          <cell r="K35" t="str">
            <v>Active</v>
          </cell>
          <cell r="L35">
            <v>43251.375</v>
          </cell>
          <cell r="M35">
            <v>5.0000000000000001E-3</v>
          </cell>
          <cell r="N35" t="str">
            <v>Prior Year</v>
          </cell>
        </row>
        <row r="36">
          <cell r="A36" t="str">
            <v>Homestead 3 Solar</v>
          </cell>
          <cell r="B36" t="str">
            <v>QF - 429 - WY - Solar</v>
          </cell>
          <cell r="C36" t="str">
            <v>Wyoming East</v>
          </cell>
          <cell r="D36">
            <v>40</v>
          </cell>
          <cell r="E36">
            <v>0.30182077625570775</v>
          </cell>
          <cell r="F36">
            <v>44409</v>
          </cell>
          <cell r="K36" t="str">
            <v>Active</v>
          </cell>
          <cell r="L36">
            <v>43251.375</v>
          </cell>
          <cell r="M36">
            <v>5.0000000000000001E-3</v>
          </cell>
          <cell r="N36" t="str">
            <v>Prior Year</v>
          </cell>
        </row>
        <row r="37">
          <cell r="A37" t="str">
            <v>Fossil Solar</v>
          </cell>
          <cell r="B37" t="str">
            <v>QF - 513 - WY - Solar</v>
          </cell>
          <cell r="C37" t="str">
            <v>Utah North</v>
          </cell>
          <cell r="D37">
            <v>58</v>
          </cell>
          <cell r="E37">
            <v>0.28225869941741455</v>
          </cell>
          <cell r="F37">
            <v>44166</v>
          </cell>
          <cell r="K37" t="str">
            <v>Active</v>
          </cell>
          <cell r="L37">
            <v>43109</v>
          </cell>
          <cell r="M37">
            <v>5.0000000000000001E-3</v>
          </cell>
          <cell r="N37" t="str">
            <v>Prior Year</v>
          </cell>
        </row>
        <row r="38">
          <cell r="A38" t="str">
            <v>Tata Chemicals</v>
          </cell>
          <cell r="B38" t="str">
            <v>QF - 514 - WY - Gas</v>
          </cell>
          <cell r="C38" t="str">
            <v>Trona</v>
          </cell>
          <cell r="D38">
            <v>30</v>
          </cell>
          <cell r="E38">
            <v>0.85</v>
          </cell>
          <cell r="F38">
            <v>43831</v>
          </cell>
          <cell r="K38" t="str">
            <v>Active</v>
          </cell>
          <cell r="L38">
            <v>43475.647916666669</v>
          </cell>
          <cell r="N38" t="str">
            <v>Prior Year</v>
          </cell>
        </row>
        <row r="39">
          <cell r="A39" t="str">
            <v>Bowler Flats 1 Wind</v>
          </cell>
          <cell r="B39" t="str">
            <v>QF - 497 - WY - Wind</v>
          </cell>
          <cell r="C39" t="str">
            <v>Wyoming North</v>
          </cell>
          <cell r="D39">
            <v>80</v>
          </cell>
          <cell r="E39">
            <v>0.36793569254185693</v>
          </cell>
          <cell r="F39">
            <v>44166</v>
          </cell>
          <cell r="K39" t="str">
            <v>Active</v>
          </cell>
          <cell r="L39">
            <v>43301</v>
          </cell>
          <cell r="M39">
            <v>0</v>
          </cell>
          <cell r="N39">
            <v>0</v>
          </cell>
        </row>
        <row r="40">
          <cell r="A40" t="str">
            <v>Bowler Flats 2 Wind</v>
          </cell>
          <cell r="B40" t="str">
            <v>QF - 498 - WY - Wind</v>
          </cell>
          <cell r="C40" t="str">
            <v>Wyoming North</v>
          </cell>
          <cell r="D40">
            <v>80</v>
          </cell>
          <cell r="E40">
            <v>0.36793569254185693</v>
          </cell>
          <cell r="F40">
            <v>44166</v>
          </cell>
          <cell r="K40" t="str">
            <v>Active</v>
          </cell>
          <cell r="L40">
            <v>43301</v>
          </cell>
          <cell r="M40">
            <v>0</v>
          </cell>
          <cell r="N40">
            <v>0</v>
          </cell>
        </row>
        <row r="41">
          <cell r="A41" t="str">
            <v>Bowler Flats 3 Wind</v>
          </cell>
          <cell r="B41" t="str">
            <v>QF - 499 - WY - Wind</v>
          </cell>
          <cell r="C41" t="str">
            <v>Wyoming North</v>
          </cell>
          <cell r="D41">
            <v>80</v>
          </cell>
          <cell r="E41">
            <v>0.36793569254185693</v>
          </cell>
          <cell r="F41">
            <v>44166</v>
          </cell>
          <cell r="K41" t="str">
            <v>Active</v>
          </cell>
          <cell r="L41">
            <v>43301</v>
          </cell>
          <cell r="M41">
            <v>0</v>
          </cell>
          <cell r="N41">
            <v>0</v>
          </cell>
        </row>
        <row r="42">
          <cell r="A42" t="str">
            <v>New Sweden Solar</v>
          </cell>
          <cell r="B42" t="str">
            <v>QF - 404 - ID - Solar</v>
          </cell>
          <cell r="C42" t="str">
            <v>Goshen</v>
          </cell>
          <cell r="D42">
            <v>0.92</v>
          </cell>
          <cell r="E42">
            <v>0.24493746277546155</v>
          </cell>
          <cell r="F42">
            <v>43556</v>
          </cell>
          <cell r="K42" t="str">
            <v>Active</v>
          </cell>
          <cell r="L42">
            <v>43348</v>
          </cell>
          <cell r="M42">
            <v>7.0000000000000001E-3</v>
          </cell>
          <cell r="N42" t="str">
            <v>Prior Year</v>
          </cell>
        </row>
        <row r="43">
          <cell r="A43" t="str">
            <v>Kennecott Smelter Non Firm</v>
          </cell>
          <cell r="B43" t="str">
            <v>QF - 433 - UT - Gas</v>
          </cell>
          <cell r="C43" t="str">
            <v>Utah North</v>
          </cell>
          <cell r="D43">
            <v>31.8</v>
          </cell>
          <cell r="E43">
            <v>0.58176100628930816</v>
          </cell>
          <cell r="F43">
            <v>43466</v>
          </cell>
          <cell r="K43" t="str">
            <v>Active</v>
          </cell>
          <cell r="L43">
            <v>43356.65625</v>
          </cell>
          <cell r="M43">
            <v>0</v>
          </cell>
          <cell r="N43">
            <v>0</v>
          </cell>
        </row>
        <row r="44">
          <cell r="A44" t="str">
            <v>Kennecott Refinery Non Firm</v>
          </cell>
          <cell r="B44" t="str">
            <v>QF - 434 - UT - Gas</v>
          </cell>
          <cell r="C44" t="str">
            <v>Utah North</v>
          </cell>
          <cell r="D44">
            <v>6.2</v>
          </cell>
          <cell r="E44">
            <v>0.85</v>
          </cell>
          <cell r="F44">
            <v>43466</v>
          </cell>
          <cell r="K44" t="str">
            <v>Active</v>
          </cell>
          <cell r="L44">
            <v>43356.65625</v>
          </cell>
          <cell r="M44">
            <v>0</v>
          </cell>
          <cell r="N44">
            <v>0</v>
          </cell>
        </row>
        <row r="45">
          <cell r="A45" t="str">
            <v>Piney Flats Solar</v>
          </cell>
          <cell r="B45" t="str">
            <v>QF - 502 - WY - Solar</v>
          </cell>
          <cell r="C45" t="str">
            <v>Trona</v>
          </cell>
          <cell r="D45">
            <v>80</v>
          </cell>
          <cell r="E45">
            <v>0.30794520547945203</v>
          </cell>
          <cell r="F45">
            <v>44166</v>
          </cell>
          <cell r="K45" t="str">
            <v>Active</v>
          </cell>
          <cell r="L45">
            <v>43361.65625</v>
          </cell>
          <cell r="M45">
            <v>5.0000000000000001E-3</v>
          </cell>
          <cell r="N45" t="str">
            <v>Prior Year</v>
          </cell>
        </row>
        <row r="46">
          <cell r="A46" t="str">
            <v>Lincoln Solar</v>
          </cell>
          <cell r="B46" t="str">
            <v>QF - 442 - WY - Solar</v>
          </cell>
          <cell r="C46" t="str">
            <v>Utah North</v>
          </cell>
          <cell r="D46">
            <v>80</v>
          </cell>
          <cell r="E46">
            <v>0.26724315068493149</v>
          </cell>
          <cell r="F46">
            <v>44562</v>
          </cell>
          <cell r="K46" t="str">
            <v>Active</v>
          </cell>
          <cell r="L46">
            <v>43362</v>
          </cell>
          <cell r="M46">
            <v>5.0000000000000001E-3</v>
          </cell>
          <cell r="N46" t="str">
            <v>Prior Year</v>
          </cell>
        </row>
        <row r="47">
          <cell r="A47" t="str">
            <v>Roseburg Dillard QF</v>
          </cell>
          <cell r="B47" t="str">
            <v>QF - 451 - OR - Gas</v>
          </cell>
          <cell r="C47" t="str">
            <v>West Main</v>
          </cell>
          <cell r="D47">
            <v>2.44</v>
          </cell>
          <cell r="E47">
            <v>1.0011976944382066</v>
          </cell>
          <cell r="F47">
            <v>43466</v>
          </cell>
          <cell r="K47" t="str">
            <v>Active</v>
          </cell>
          <cell r="L47">
            <v>43404</v>
          </cell>
          <cell r="M47">
            <v>5.0000000000000001E-3</v>
          </cell>
          <cell r="N47" t="str">
            <v>Prior Year</v>
          </cell>
        </row>
        <row r="48">
          <cell r="A48" t="str">
            <v>Chevron Wind</v>
          </cell>
          <cell r="B48" t="str">
            <v>Chevron Wind</v>
          </cell>
          <cell r="C48" t="str">
            <v>Wyoming East</v>
          </cell>
          <cell r="D48">
            <v>16.5</v>
          </cell>
          <cell r="E48">
            <v>0.29492873944928738</v>
          </cell>
          <cell r="F48">
            <v>43466</v>
          </cell>
          <cell r="K48" t="str">
            <v>Active</v>
          </cell>
          <cell r="L48">
            <v>43409</v>
          </cell>
          <cell r="M48">
            <v>0</v>
          </cell>
          <cell r="N48">
            <v>0</v>
          </cell>
        </row>
        <row r="49">
          <cell r="A49" t="str">
            <v>Cloud Peak Solar</v>
          </cell>
          <cell r="B49" t="str">
            <v>QF - 503 - WY - Solar</v>
          </cell>
          <cell r="C49" t="str">
            <v>Wyoming East</v>
          </cell>
          <cell r="D49">
            <v>74.900000000000006</v>
          </cell>
          <cell r="E49">
            <v>0.28492949198627088</v>
          </cell>
          <cell r="F49">
            <v>44562</v>
          </cell>
          <cell r="K49" t="str">
            <v>Active</v>
          </cell>
          <cell r="L49">
            <v>43413</v>
          </cell>
          <cell r="M49">
            <v>5.0000000000000001E-3</v>
          </cell>
          <cell r="N49" t="str">
            <v>Prior Year</v>
          </cell>
        </row>
        <row r="50">
          <cell r="A50" t="str">
            <v>Casper Creek Solar</v>
          </cell>
          <cell r="B50" t="str">
            <v>QF - 504 - WY - Solar</v>
          </cell>
          <cell r="C50" t="str">
            <v>Wyoming East</v>
          </cell>
          <cell r="D50">
            <v>50</v>
          </cell>
          <cell r="E50">
            <v>0.29879921689497718</v>
          </cell>
          <cell r="F50">
            <v>44562</v>
          </cell>
          <cell r="K50" t="str">
            <v>Active</v>
          </cell>
          <cell r="L50">
            <v>43413</v>
          </cell>
          <cell r="M50">
            <v>5.0000000000000001E-3</v>
          </cell>
          <cell r="N50" t="str">
            <v>Prior Year</v>
          </cell>
        </row>
        <row r="51">
          <cell r="A51" t="str">
            <v>Broadview Solar 1</v>
          </cell>
          <cell r="B51" t="str">
            <v>QF - 505 - WY - Solar</v>
          </cell>
          <cell r="C51" t="str">
            <v>Wyoming North</v>
          </cell>
          <cell r="D51">
            <v>80</v>
          </cell>
          <cell r="E51">
            <v>0.38592465753424654</v>
          </cell>
          <cell r="F51">
            <v>44593</v>
          </cell>
          <cell r="K51" t="str">
            <v>Active</v>
          </cell>
          <cell r="L51">
            <v>43418</v>
          </cell>
          <cell r="M51">
            <v>0</v>
          </cell>
          <cell r="N51" t="str">
            <v>Prior Year</v>
          </cell>
        </row>
        <row r="52">
          <cell r="A52" t="str">
            <v>Lincoln Solar II</v>
          </cell>
          <cell r="B52" t="str">
            <v>QF - 506 - WY - Solar</v>
          </cell>
          <cell r="C52" t="str">
            <v>Utah North</v>
          </cell>
          <cell r="D52">
            <v>80</v>
          </cell>
          <cell r="E52">
            <v>0.38592465753424654</v>
          </cell>
          <cell r="F52">
            <v>44593</v>
          </cell>
          <cell r="K52" t="str">
            <v>Active</v>
          </cell>
          <cell r="L52">
            <v>43438</v>
          </cell>
          <cell r="M52">
            <v>0</v>
          </cell>
          <cell r="N52" t="str">
            <v>Prior Year</v>
          </cell>
        </row>
        <row r="53">
          <cell r="A53" t="str">
            <v>Birch Creek Solar</v>
          </cell>
          <cell r="B53" t="str">
            <v>QF - 507 - UT - Solar</v>
          </cell>
          <cell r="C53" t="str">
            <v>Utah North</v>
          </cell>
          <cell r="D53">
            <v>80</v>
          </cell>
          <cell r="E53">
            <v>0.38592465753424654</v>
          </cell>
          <cell r="F53">
            <v>44593</v>
          </cell>
          <cell r="K53" t="str">
            <v>Active</v>
          </cell>
          <cell r="L53">
            <v>43438</v>
          </cell>
          <cell r="M53">
            <v>0</v>
          </cell>
          <cell r="N53" t="str">
            <v>Prior Year</v>
          </cell>
        </row>
        <row r="54">
          <cell r="A54" t="str">
            <v>Raven Solar</v>
          </cell>
          <cell r="B54" t="str">
            <v>QF - 508 - WY - Solar</v>
          </cell>
          <cell r="C54" t="str">
            <v>Trona</v>
          </cell>
          <cell r="D54">
            <v>50</v>
          </cell>
          <cell r="E54">
            <v>0.31706164383561647</v>
          </cell>
          <cell r="F54">
            <v>44593</v>
          </cell>
          <cell r="K54" t="str">
            <v>Active</v>
          </cell>
          <cell r="L54">
            <v>43438</v>
          </cell>
          <cell r="M54">
            <v>0</v>
          </cell>
          <cell r="N54" t="str">
            <v>Prior Year</v>
          </cell>
        </row>
        <row r="55">
          <cell r="A55" t="str">
            <v>Birch Creek Solar II</v>
          </cell>
          <cell r="B55" t="str">
            <v>QF - 509 - UT - Solar</v>
          </cell>
          <cell r="C55" t="str">
            <v>Utah North</v>
          </cell>
          <cell r="D55">
            <v>80</v>
          </cell>
          <cell r="E55">
            <v>0.38592465753424654</v>
          </cell>
          <cell r="F55">
            <v>44593</v>
          </cell>
          <cell r="K55" t="str">
            <v>Active</v>
          </cell>
          <cell r="L55">
            <v>43438</v>
          </cell>
          <cell r="M55">
            <v>0</v>
          </cell>
          <cell r="N55" t="str">
            <v>Prior Year</v>
          </cell>
        </row>
        <row r="56">
          <cell r="A56" t="str">
            <v>Big Horn Solar I</v>
          </cell>
          <cell r="B56" t="str">
            <v>QF - 510 - WY - Solar</v>
          </cell>
          <cell r="C56" t="str">
            <v>Wyoming North</v>
          </cell>
          <cell r="D56">
            <v>80</v>
          </cell>
          <cell r="E56">
            <v>0.38592465753424654</v>
          </cell>
          <cell r="F56">
            <v>44593</v>
          </cell>
          <cell r="K56" t="str">
            <v>Active</v>
          </cell>
          <cell r="L56">
            <v>43438</v>
          </cell>
          <cell r="M56">
            <v>0</v>
          </cell>
          <cell r="N56" t="str">
            <v>Prior Year</v>
          </cell>
        </row>
        <row r="57">
          <cell r="A57" t="str">
            <v>Big Horn Solar II</v>
          </cell>
          <cell r="B57" t="str">
            <v>QF - 511 - WY - Solar</v>
          </cell>
          <cell r="C57" t="str">
            <v>Wyoming North</v>
          </cell>
          <cell r="D57">
            <v>80</v>
          </cell>
          <cell r="E57">
            <v>0.38592465753424654</v>
          </cell>
          <cell r="F57">
            <v>44593</v>
          </cell>
          <cell r="K57" t="str">
            <v>Active</v>
          </cell>
          <cell r="L57">
            <v>43438</v>
          </cell>
          <cell r="M57">
            <v>0</v>
          </cell>
          <cell r="N57" t="str">
            <v>Prior Year</v>
          </cell>
        </row>
        <row r="58">
          <cell r="A58" t="str">
            <v>Big Horn Solar III</v>
          </cell>
          <cell r="B58" t="str">
            <v>QF - 512 - WY - Solar</v>
          </cell>
          <cell r="C58" t="str">
            <v>Wyoming North</v>
          </cell>
          <cell r="D58">
            <v>80</v>
          </cell>
          <cell r="E58">
            <v>0.38592465753424654</v>
          </cell>
          <cell r="F58">
            <v>44593</v>
          </cell>
          <cell r="K58" t="str">
            <v>Active</v>
          </cell>
          <cell r="L58">
            <v>43438</v>
          </cell>
          <cell r="M58">
            <v>0</v>
          </cell>
          <cell r="N58" t="str">
            <v>Prior Year</v>
          </cell>
        </row>
      </sheetData>
      <sheetData sheetId="2">
        <row r="5">
          <cell r="B5">
            <v>1</v>
          </cell>
          <cell r="C5" t="str">
            <v>Soda Lake Geothermal</v>
          </cell>
          <cell r="D5">
            <v>13.3</v>
          </cell>
          <cell r="E5">
            <v>20</v>
          </cell>
          <cell r="K5" t="str">
            <v>Signed</v>
          </cell>
          <cell r="L5" t="str">
            <v>Utah South</v>
          </cell>
          <cell r="N5">
            <v>0</v>
          </cell>
        </row>
        <row r="6">
          <cell r="B6">
            <v>2</v>
          </cell>
          <cell r="C6" t="str">
            <v>Sprague River (terminated)</v>
          </cell>
          <cell r="D6">
            <v>-4.54</v>
          </cell>
          <cell r="E6">
            <v>-7</v>
          </cell>
          <cell r="K6" t="str">
            <v>Signed</v>
          </cell>
          <cell r="L6" t="str">
            <v>West Main</v>
          </cell>
        </row>
        <row r="7">
          <cell r="B7">
            <v>3</v>
          </cell>
          <cell r="C7" t="str">
            <v>Ivory Pine (terminated)</v>
          </cell>
          <cell r="D7">
            <v>-6.48</v>
          </cell>
          <cell r="E7">
            <v>-10</v>
          </cell>
          <cell r="K7" t="str">
            <v>Signed</v>
          </cell>
          <cell r="L7" t="str">
            <v>West Main</v>
          </cell>
        </row>
        <row r="8">
          <cell r="B8">
            <v>4</v>
          </cell>
          <cell r="C8" t="str">
            <v>Deschutes Valley Water District (Opal Springs)</v>
          </cell>
          <cell r="D8">
            <v>5.93</v>
          </cell>
          <cell r="E8">
            <v>5.93</v>
          </cell>
          <cell r="K8" t="str">
            <v>Signed</v>
          </cell>
          <cell r="L8" t="str">
            <v>West Main</v>
          </cell>
        </row>
        <row r="9">
          <cell r="B9">
            <v>5</v>
          </cell>
          <cell r="C9" t="str">
            <v>Cove Mountain Solar</v>
          </cell>
          <cell r="D9">
            <v>34.630000000000003</v>
          </cell>
          <cell r="E9">
            <v>58</v>
          </cell>
          <cell r="K9" t="str">
            <v>Signed</v>
          </cell>
          <cell r="L9" t="str">
            <v>Utah South</v>
          </cell>
          <cell r="N9">
            <v>4.0000000000000001E-3</v>
          </cell>
        </row>
        <row r="10">
          <cell r="B10">
            <v>6</v>
          </cell>
          <cell r="C10" t="str">
            <v>Hunter Solar</v>
          </cell>
          <cell r="D10">
            <v>59.7</v>
          </cell>
          <cell r="E10">
            <v>100</v>
          </cell>
          <cell r="K10" t="str">
            <v>Signed</v>
          </cell>
          <cell r="L10" t="str">
            <v>Utah South</v>
          </cell>
          <cell r="N10">
            <v>5.0000000000000001E-3</v>
          </cell>
        </row>
        <row r="11">
          <cell r="B11">
            <v>7</v>
          </cell>
          <cell r="C11" t="str">
            <v>Milford Solar</v>
          </cell>
          <cell r="D11">
            <v>59.1</v>
          </cell>
          <cell r="E11">
            <v>99</v>
          </cell>
          <cell r="K11" t="str">
            <v>Signed</v>
          </cell>
          <cell r="L11" t="str">
            <v>Utah South</v>
          </cell>
          <cell r="N11">
            <v>7.4999999999999997E-3</v>
          </cell>
        </row>
        <row r="12">
          <cell r="B12">
            <v>8</v>
          </cell>
          <cell r="C12" t="str">
            <v>Milican Solar</v>
          </cell>
          <cell r="D12">
            <v>29.16</v>
          </cell>
          <cell r="E12">
            <v>45</v>
          </cell>
          <cell r="K12" t="str">
            <v>Signed</v>
          </cell>
          <cell r="L12" t="str">
            <v>Central Oregon</v>
          </cell>
          <cell r="N12">
            <v>5.0000000000000001E-3</v>
          </cell>
        </row>
        <row r="13">
          <cell r="B13">
            <v>9</v>
          </cell>
          <cell r="C13" t="str">
            <v>Prineville Solar</v>
          </cell>
          <cell r="D13">
            <v>35.64</v>
          </cell>
          <cell r="E13">
            <v>55</v>
          </cell>
          <cell r="K13" t="str">
            <v>Signed</v>
          </cell>
          <cell r="L13" t="str">
            <v>Central Oregon</v>
          </cell>
          <cell r="N13">
            <v>5.0000000000000001E-3</v>
          </cell>
        </row>
        <row r="14">
          <cell r="B14">
            <v>10</v>
          </cell>
          <cell r="C14" t="str">
            <v>Sigurd Solar</v>
          </cell>
          <cell r="D14">
            <v>47.76</v>
          </cell>
          <cell r="E14">
            <v>80</v>
          </cell>
          <cell r="K14" t="str">
            <v>Signed</v>
          </cell>
          <cell r="L14" t="str">
            <v>Utah South</v>
          </cell>
          <cell r="N14">
            <v>5.0000000000000001E-3</v>
          </cell>
        </row>
        <row r="15">
          <cell r="B15">
            <v>11</v>
          </cell>
          <cell r="C15" t="str">
            <v>Non-deferrable PPA</v>
          </cell>
          <cell r="D15">
            <v>328.35</v>
          </cell>
          <cell r="E15">
            <v>550</v>
          </cell>
          <cell r="K15" t="str">
            <v>Signed</v>
          </cell>
          <cell r="L15" t="str">
            <v>Utah South</v>
          </cell>
          <cell r="N15">
            <v>5.5864720966573595E-3</v>
          </cell>
        </row>
        <row r="16">
          <cell r="B16">
            <v>12</v>
          </cell>
          <cell r="C16" t="str">
            <v>Everpower</v>
          </cell>
          <cell r="D16">
            <v>-37.92</v>
          </cell>
          <cell r="E16">
            <v>-240</v>
          </cell>
          <cell r="L16" t="str">
            <v>Wyoming North</v>
          </cell>
        </row>
        <row r="17">
          <cell r="B17">
            <v>13</v>
          </cell>
          <cell r="C17" t="str">
            <v>IRP17 WYAE WindUinta2020</v>
          </cell>
          <cell r="D17">
            <v>-25.44</v>
          </cell>
          <cell r="E17">
            <v>-161</v>
          </cell>
          <cell r="L17" t="str">
            <v>Trona</v>
          </cell>
        </row>
        <row r="18">
          <cell r="B18">
            <v>14</v>
          </cell>
          <cell r="C18" t="str">
            <v>Monticello Wind QF</v>
          </cell>
          <cell r="D18">
            <v>-12.51</v>
          </cell>
          <cell r="E18">
            <v>-79.2</v>
          </cell>
          <cell r="L18" t="str">
            <v>Utah South</v>
          </cell>
        </row>
        <row r="19">
          <cell r="B19">
            <v>15</v>
          </cell>
          <cell r="C19" t="str">
            <v>Simplot Phosphates</v>
          </cell>
          <cell r="D19">
            <v>0</v>
          </cell>
          <cell r="E19">
            <v>13.3</v>
          </cell>
          <cell r="K19" t="str">
            <v>Signed</v>
          </cell>
          <cell r="L19" t="str">
            <v>Wyoming Central</v>
          </cell>
          <cell r="N19" t="e">
            <v>#N/A</v>
          </cell>
        </row>
        <row r="20">
          <cell r="B20">
            <v>16</v>
          </cell>
          <cell r="C20" t="str">
            <v>Tesoro Non Firm</v>
          </cell>
          <cell r="D20">
            <v>0</v>
          </cell>
          <cell r="E20">
            <v>25</v>
          </cell>
          <cell r="K20" t="str">
            <v>Signed</v>
          </cell>
          <cell r="L20" t="str">
            <v>Utah North</v>
          </cell>
        </row>
        <row r="21">
          <cell r="B21">
            <v>17</v>
          </cell>
          <cell r="C21" t="str">
            <v>Kennecott Smelter Non Firm</v>
          </cell>
          <cell r="D21">
            <v>0</v>
          </cell>
          <cell r="E21">
            <v>31.8</v>
          </cell>
          <cell r="K21" t="str">
            <v>Signed</v>
          </cell>
          <cell r="L21" t="str">
            <v>Utah North</v>
          </cell>
        </row>
        <row r="22">
          <cell r="B22">
            <v>18</v>
          </cell>
          <cell r="C22" t="str">
            <v>Kennecott Refinery Non Firm</v>
          </cell>
          <cell r="D22">
            <v>0</v>
          </cell>
          <cell r="E22">
            <v>6.2</v>
          </cell>
          <cell r="K22" t="str">
            <v>Signed</v>
          </cell>
          <cell r="L22" t="str">
            <v>Utah North</v>
          </cell>
        </row>
        <row r="23">
          <cell r="B23">
            <v>19</v>
          </cell>
          <cell r="C23" t="str">
            <v>ExxonMobil</v>
          </cell>
          <cell r="D23">
            <v>0</v>
          </cell>
          <cell r="E23">
            <v>98</v>
          </cell>
          <cell r="K23" t="str">
            <v>Signed</v>
          </cell>
          <cell r="L23" t="str">
            <v>Trona</v>
          </cell>
        </row>
        <row r="24">
          <cell r="B24">
            <v>20</v>
          </cell>
          <cell r="C24" t="str">
            <v>Tata Chemicals</v>
          </cell>
          <cell r="D24">
            <v>0</v>
          </cell>
          <cell r="E24">
            <v>30</v>
          </cell>
          <cell r="K24" t="str">
            <v>Signed</v>
          </cell>
          <cell r="L24" t="str">
            <v>Trona</v>
          </cell>
        </row>
        <row r="25">
          <cell r="B25">
            <v>21</v>
          </cell>
          <cell r="C25" t="str">
            <v>Three Sisters Irrigation District (200 kW)</v>
          </cell>
          <cell r="D25">
            <v>0.2</v>
          </cell>
          <cell r="E25">
            <v>0.2</v>
          </cell>
          <cell r="K25" t="str">
            <v>Signed</v>
          </cell>
          <cell r="L25" t="str">
            <v>West Main</v>
          </cell>
        </row>
        <row r="26">
          <cell r="B26">
            <v>22</v>
          </cell>
          <cell r="C26" t="str">
            <v>Cedar Springs III Wind</v>
          </cell>
          <cell r="D26">
            <v>18.96</v>
          </cell>
          <cell r="E26">
            <v>120</v>
          </cell>
          <cell r="K26" t="str">
            <v>Signed</v>
          </cell>
          <cell r="L26" t="str">
            <v>Wyoming East</v>
          </cell>
        </row>
        <row r="27">
          <cell r="B27">
            <v>23</v>
          </cell>
          <cell r="C27" t="str">
            <v>Roseburg Weed QF</v>
          </cell>
          <cell r="D27">
            <v>2.92</v>
          </cell>
          <cell r="E27">
            <v>10</v>
          </cell>
          <cell r="K27" t="str">
            <v>Signed</v>
          </cell>
          <cell r="L27" t="str">
            <v>West Main</v>
          </cell>
        </row>
        <row r="28">
          <cell r="B28">
            <v>24</v>
          </cell>
          <cell r="C28" t="str">
            <v>Slate Creek Hydro QF</v>
          </cell>
          <cell r="D28">
            <v>0.56999999999999995</v>
          </cell>
          <cell r="E28">
            <v>4.2</v>
          </cell>
          <cell r="K28" t="str">
            <v>Signed</v>
          </cell>
          <cell r="L28" t="str">
            <v>West Main</v>
          </cell>
        </row>
        <row r="29">
          <cell r="B29">
            <v>25</v>
          </cell>
          <cell r="C29" t="str">
            <v>Yakima Tieton Cowiche QF</v>
          </cell>
          <cell r="D29">
            <v>0.98</v>
          </cell>
          <cell r="E29">
            <v>1.47</v>
          </cell>
          <cell r="K29" t="str">
            <v>Signed</v>
          </cell>
          <cell r="L29" t="str">
            <v>Yakima</v>
          </cell>
        </row>
        <row r="30">
          <cell r="B30">
            <v>26</v>
          </cell>
          <cell r="C30" t="str">
            <v>COID Siphon QF</v>
          </cell>
          <cell r="D30">
            <v>3.08</v>
          </cell>
          <cell r="E30">
            <v>5</v>
          </cell>
          <cell r="K30" t="str">
            <v>Signed</v>
          </cell>
          <cell r="L30" t="str">
            <v>Central Oregon</v>
          </cell>
        </row>
        <row r="31">
          <cell r="B31" t="str">
            <v>Total Signed MW</v>
          </cell>
          <cell r="D31">
            <v>553.39</v>
          </cell>
          <cell r="E31">
            <v>860.9</v>
          </cell>
        </row>
        <row r="32">
          <cell r="D32">
            <v>0</v>
          </cell>
        </row>
        <row r="33">
          <cell r="B33">
            <v>1</v>
          </cell>
          <cell r="C33" t="str">
            <v>Grass Butte Solar</v>
          </cell>
          <cell r="D33">
            <v>25.92</v>
          </cell>
          <cell r="E33">
            <v>40</v>
          </cell>
          <cell r="F33">
            <v>0.29103767123287672</v>
          </cell>
          <cell r="K33" t="str">
            <v>Active</v>
          </cell>
          <cell r="L33" t="str">
            <v>Central Oregon</v>
          </cell>
          <cell r="M33">
            <v>42452.393750000003</v>
          </cell>
          <cell r="N33">
            <v>5.0000000000000001E-3</v>
          </cell>
        </row>
        <row r="34">
          <cell r="B34">
            <v>2</v>
          </cell>
          <cell r="C34" t="str">
            <v>Sparrow Solar</v>
          </cell>
          <cell r="D34">
            <v>25.92</v>
          </cell>
          <cell r="E34">
            <v>40</v>
          </cell>
          <cell r="F34">
            <v>0.30979452054794521</v>
          </cell>
          <cell r="K34" t="str">
            <v>Active</v>
          </cell>
          <cell r="L34" t="str">
            <v>West Main</v>
          </cell>
          <cell r="M34">
            <v>42580.675000000003</v>
          </cell>
          <cell r="N34">
            <v>5.0000000000000001E-3</v>
          </cell>
        </row>
        <row r="35">
          <cell r="B35">
            <v>3</v>
          </cell>
          <cell r="C35" t="str">
            <v>Ochoco Solar</v>
          </cell>
          <cell r="D35">
            <v>12.96</v>
          </cell>
          <cell r="E35">
            <v>20</v>
          </cell>
          <cell r="F35">
            <v>0.2791238584474886</v>
          </cell>
          <cell r="K35" t="str">
            <v>Signed</v>
          </cell>
          <cell r="L35" t="str">
            <v>Central Oregon</v>
          </cell>
          <cell r="M35">
            <v>42580.675000000003</v>
          </cell>
          <cell r="N35">
            <v>5.0000000000000001E-3</v>
          </cell>
        </row>
        <row r="36">
          <cell r="B36">
            <v>4</v>
          </cell>
          <cell r="C36" t="str">
            <v>Ringtail Solar</v>
          </cell>
          <cell r="D36">
            <v>25.92</v>
          </cell>
          <cell r="E36">
            <v>40</v>
          </cell>
          <cell r="F36">
            <v>0.24543093607305935</v>
          </cell>
          <cell r="K36" t="str">
            <v>Active</v>
          </cell>
          <cell r="L36" t="str">
            <v>West Main</v>
          </cell>
          <cell r="M36">
            <v>42580.683333333334</v>
          </cell>
          <cell r="N36">
            <v>5.0000000000000001E-3</v>
          </cell>
        </row>
        <row r="37">
          <cell r="B37">
            <v>5</v>
          </cell>
          <cell r="C37" t="str">
            <v>MTSUN Solar</v>
          </cell>
          <cell r="D37">
            <v>47.74</v>
          </cell>
          <cell r="E37">
            <v>80</v>
          </cell>
          <cell r="F37">
            <v>0.24756992009132422</v>
          </cell>
          <cell r="K37" t="str">
            <v>Active</v>
          </cell>
          <cell r="L37" t="str">
            <v>Wyoming North</v>
          </cell>
          <cell r="M37">
            <v>43131</v>
          </cell>
          <cell r="N37">
            <v>5.0000000000000001E-3</v>
          </cell>
        </row>
        <row r="38">
          <cell r="B38">
            <v>6</v>
          </cell>
          <cell r="C38" t="str">
            <v>Rock Creek I Wind</v>
          </cell>
          <cell r="D38">
            <v>12.64</v>
          </cell>
          <cell r="E38">
            <v>80</v>
          </cell>
          <cell r="F38">
            <v>0.46554223744292239</v>
          </cell>
          <cell r="K38" t="str">
            <v>Active</v>
          </cell>
          <cell r="L38" t="str">
            <v>Wyoming East</v>
          </cell>
          <cell r="M38">
            <v>43179.376388888886</v>
          </cell>
          <cell r="N38">
            <v>0</v>
          </cell>
        </row>
        <row r="39">
          <cell r="B39">
            <v>7</v>
          </cell>
          <cell r="C39" t="str">
            <v>Rock Creek II Wind</v>
          </cell>
          <cell r="D39">
            <v>12.64</v>
          </cell>
          <cell r="E39">
            <v>80</v>
          </cell>
          <cell r="F39">
            <v>0.46554223744292239</v>
          </cell>
          <cell r="K39" t="str">
            <v>Active</v>
          </cell>
          <cell r="L39" t="str">
            <v>Wyoming East</v>
          </cell>
          <cell r="M39">
            <v>43179.376388888886</v>
          </cell>
          <cell r="N39">
            <v>0</v>
          </cell>
        </row>
        <row r="40">
          <cell r="B40">
            <v>8</v>
          </cell>
          <cell r="C40" t="str">
            <v>Rock Creek III Wind</v>
          </cell>
          <cell r="D40">
            <v>12.64</v>
          </cell>
          <cell r="E40">
            <v>80</v>
          </cell>
          <cell r="F40">
            <v>0.46554223744292239</v>
          </cell>
          <cell r="K40" t="str">
            <v>Active</v>
          </cell>
          <cell r="L40" t="str">
            <v>Wyoming East</v>
          </cell>
          <cell r="M40">
            <v>43179.376388888886</v>
          </cell>
          <cell r="N40">
            <v>0</v>
          </cell>
        </row>
        <row r="41">
          <cell r="B41">
            <v>9</v>
          </cell>
          <cell r="C41" t="str">
            <v>Rock Creek IV Wind</v>
          </cell>
          <cell r="D41">
            <v>6.32</v>
          </cell>
          <cell r="E41">
            <v>40</v>
          </cell>
          <cell r="F41">
            <v>0.46554223744292239</v>
          </cell>
          <cell r="K41" t="str">
            <v>Active</v>
          </cell>
          <cell r="L41" t="str">
            <v>Wyoming East</v>
          </cell>
          <cell r="M41">
            <v>43179.376388888886</v>
          </cell>
          <cell r="N41">
            <v>0</v>
          </cell>
        </row>
        <row r="42">
          <cell r="B42">
            <v>10</v>
          </cell>
          <cell r="C42" t="str">
            <v>Hayden Mountain PV2-A Solar</v>
          </cell>
          <cell r="D42">
            <v>51.84</v>
          </cell>
          <cell r="E42">
            <v>80</v>
          </cell>
          <cell r="F42">
            <v>0.27113087747859582</v>
          </cell>
          <cell r="K42" t="str">
            <v>Active</v>
          </cell>
          <cell r="L42" t="str">
            <v>West Main</v>
          </cell>
          <cell r="M42" t="str">
            <v>2018 05 07</v>
          </cell>
          <cell r="N42">
            <v>5.0000000000000001E-3</v>
          </cell>
        </row>
        <row r="43">
          <cell r="B43">
            <v>11</v>
          </cell>
          <cell r="C43" t="str">
            <v>Hayden Mountain PV2-B Solar</v>
          </cell>
          <cell r="D43">
            <v>51.84</v>
          </cell>
          <cell r="E43">
            <v>80</v>
          </cell>
          <cell r="F43">
            <v>0.2711315639269406</v>
          </cell>
          <cell r="K43" t="str">
            <v>Active</v>
          </cell>
          <cell r="L43" t="str">
            <v>West Main</v>
          </cell>
          <cell r="M43" t="str">
            <v>2018 05 07</v>
          </cell>
          <cell r="N43">
            <v>5.0000000000000001E-3</v>
          </cell>
        </row>
        <row r="44">
          <cell r="B44">
            <v>12</v>
          </cell>
          <cell r="C44" t="str">
            <v>Hayden Mountain PV3-A Solar</v>
          </cell>
          <cell r="D44">
            <v>51.84</v>
          </cell>
          <cell r="E44">
            <v>80</v>
          </cell>
          <cell r="F44">
            <v>0.26680729280108451</v>
          </cell>
          <cell r="K44" t="str">
            <v>Active</v>
          </cell>
          <cell r="L44" t="str">
            <v>West Main</v>
          </cell>
          <cell r="M44" t="str">
            <v>2018 05 07</v>
          </cell>
          <cell r="N44">
            <v>5.0000000000000001E-3</v>
          </cell>
        </row>
        <row r="45">
          <cell r="B45">
            <v>13</v>
          </cell>
          <cell r="C45" t="str">
            <v>Hayden Mountain PV3-B Solar</v>
          </cell>
          <cell r="D45">
            <v>51.84</v>
          </cell>
          <cell r="E45">
            <v>80</v>
          </cell>
          <cell r="F45">
            <v>0.26680729280108451</v>
          </cell>
          <cell r="K45" t="str">
            <v>Active</v>
          </cell>
          <cell r="L45" t="str">
            <v>West Main</v>
          </cell>
          <cell r="M45" t="str">
            <v>2018 05 07</v>
          </cell>
          <cell r="N45">
            <v>5.0000000000000001E-3</v>
          </cell>
        </row>
        <row r="46">
          <cell r="B46">
            <v>14</v>
          </cell>
          <cell r="C46" t="str">
            <v>Hayden Mountain PV3-C Solar</v>
          </cell>
          <cell r="D46">
            <v>51.84</v>
          </cell>
          <cell r="E46">
            <v>80</v>
          </cell>
          <cell r="F46">
            <v>0.26680729280108451</v>
          </cell>
          <cell r="K46" t="str">
            <v>Active</v>
          </cell>
          <cell r="L46" t="str">
            <v>West Main</v>
          </cell>
          <cell r="M46" t="str">
            <v>2018 05 07</v>
          </cell>
          <cell r="N46">
            <v>5.0000000000000001E-3</v>
          </cell>
        </row>
        <row r="47">
          <cell r="B47">
            <v>15</v>
          </cell>
          <cell r="C47" t="str">
            <v>Harney Solar 1</v>
          </cell>
          <cell r="D47">
            <v>51.84</v>
          </cell>
          <cell r="E47">
            <v>80</v>
          </cell>
          <cell r="F47">
            <v>0.26706050228310502</v>
          </cell>
          <cell r="K47" t="str">
            <v>Active</v>
          </cell>
          <cell r="L47" t="str">
            <v>IPC West</v>
          </cell>
          <cell r="M47">
            <v>43224.70416666667</v>
          </cell>
          <cell r="N47">
            <v>5.0000000000000001E-3</v>
          </cell>
        </row>
        <row r="48">
          <cell r="B48">
            <v>16</v>
          </cell>
          <cell r="C48" t="str">
            <v>Harney Solar 2</v>
          </cell>
          <cell r="D48">
            <v>51.84</v>
          </cell>
          <cell r="E48">
            <v>80</v>
          </cell>
          <cell r="F48">
            <v>0.26706050228310502</v>
          </cell>
          <cell r="K48" t="str">
            <v>Active</v>
          </cell>
          <cell r="L48" t="str">
            <v>IPC West</v>
          </cell>
          <cell r="M48">
            <v>43224.70416666667</v>
          </cell>
          <cell r="N48">
            <v>5.0000000000000001E-3</v>
          </cell>
        </row>
        <row r="49">
          <cell r="B49">
            <v>17</v>
          </cell>
          <cell r="C49" t="str">
            <v>Harney Solar 3</v>
          </cell>
          <cell r="D49">
            <v>51.84</v>
          </cell>
          <cell r="E49">
            <v>80</v>
          </cell>
          <cell r="F49">
            <v>0.26706050228310502</v>
          </cell>
          <cell r="K49" t="str">
            <v>Active</v>
          </cell>
          <cell r="L49" t="str">
            <v>IPC West</v>
          </cell>
          <cell r="M49">
            <v>43224.70416666667</v>
          </cell>
          <cell r="N49">
            <v>5.0000000000000001E-3</v>
          </cell>
        </row>
        <row r="50">
          <cell r="B50">
            <v>18</v>
          </cell>
          <cell r="C50" t="str">
            <v>Hornet PV1-3 Solar</v>
          </cell>
          <cell r="D50">
            <v>29.81</v>
          </cell>
          <cell r="E50">
            <v>46</v>
          </cell>
          <cell r="F50">
            <v>0.28746024171133611</v>
          </cell>
          <cell r="K50" t="str">
            <v>Active</v>
          </cell>
          <cell r="L50" t="str">
            <v>West Main</v>
          </cell>
          <cell r="M50" t="str">
            <v>2018 05 07</v>
          </cell>
          <cell r="N50">
            <v>5.0000000000000001E-3</v>
          </cell>
        </row>
        <row r="51">
          <cell r="B51">
            <v>19</v>
          </cell>
          <cell r="C51" t="str">
            <v>Bly PV1 Solar</v>
          </cell>
          <cell r="D51">
            <v>32.4</v>
          </cell>
          <cell r="E51">
            <v>50</v>
          </cell>
          <cell r="F51">
            <v>0.28897990867579909</v>
          </cell>
          <cell r="K51" t="str">
            <v>Active</v>
          </cell>
          <cell r="L51" t="str">
            <v>West Main</v>
          </cell>
          <cell r="M51" t="str">
            <v>2018 05 07</v>
          </cell>
          <cell r="N51">
            <v>5.0000000000000001E-3</v>
          </cell>
        </row>
        <row r="52">
          <cell r="B52">
            <v>20</v>
          </cell>
          <cell r="C52" t="str">
            <v>Hamaker Mountain PV1 Solar</v>
          </cell>
          <cell r="D52">
            <v>32.4</v>
          </cell>
          <cell r="E52">
            <v>50</v>
          </cell>
          <cell r="F52">
            <v>0.27470314400913243</v>
          </cell>
          <cell r="K52" t="str">
            <v>Active</v>
          </cell>
          <cell r="L52" t="str">
            <v>West Main</v>
          </cell>
          <cell r="M52" t="str">
            <v>2018 05 07</v>
          </cell>
          <cell r="N52">
            <v>5.0000000000000001E-3</v>
          </cell>
        </row>
        <row r="53">
          <cell r="B53">
            <v>21</v>
          </cell>
          <cell r="C53" t="str">
            <v>Homestead 1 Solar</v>
          </cell>
          <cell r="D53">
            <v>23.87</v>
          </cell>
          <cell r="E53">
            <v>40</v>
          </cell>
          <cell r="F53">
            <v>0.30182077625570775</v>
          </cell>
          <cell r="K53" t="str">
            <v>Active</v>
          </cell>
          <cell r="L53" t="str">
            <v>Wyoming East</v>
          </cell>
          <cell r="M53" t="str">
            <v>2018 05 07</v>
          </cell>
          <cell r="N53">
            <v>5.0000000000000001E-3</v>
          </cell>
        </row>
        <row r="54">
          <cell r="B54">
            <v>22</v>
          </cell>
          <cell r="C54" t="str">
            <v>Homestead 3 Solar</v>
          </cell>
          <cell r="D54">
            <v>23.87</v>
          </cell>
          <cell r="E54">
            <v>40</v>
          </cell>
          <cell r="F54">
            <v>0.30182077625570775</v>
          </cell>
          <cell r="K54" t="str">
            <v>Active</v>
          </cell>
          <cell r="L54" t="str">
            <v>Wyoming East</v>
          </cell>
          <cell r="M54" t="str">
            <v>2018 05 07</v>
          </cell>
          <cell r="N54">
            <v>5.0000000000000001E-3</v>
          </cell>
        </row>
        <row r="55">
          <cell r="B55">
            <v>23</v>
          </cell>
          <cell r="C55" t="str">
            <v>Lincoln Solar</v>
          </cell>
          <cell r="D55">
            <v>47.74</v>
          </cell>
          <cell r="E55">
            <v>80</v>
          </cell>
          <cell r="F55">
            <v>0.26724315068493149</v>
          </cell>
          <cell r="K55" t="str">
            <v>Active</v>
          </cell>
          <cell r="L55" t="str">
            <v>Utah North</v>
          </cell>
          <cell r="M55">
            <v>43362</v>
          </cell>
          <cell r="N55">
            <v>5.0000000000000001E-3</v>
          </cell>
        </row>
        <row r="56">
          <cell r="B56">
            <v>24</v>
          </cell>
          <cell r="C56" t="str">
            <v>Bowler Flats 1 Wind</v>
          </cell>
          <cell r="D56">
            <v>12.64</v>
          </cell>
          <cell r="E56">
            <v>80</v>
          </cell>
          <cell r="F56">
            <v>0.36793569254185693</v>
          </cell>
          <cell r="K56" t="str">
            <v>Active</v>
          </cell>
          <cell r="L56" t="str">
            <v>Wyoming North</v>
          </cell>
          <cell r="M56">
            <v>43301</v>
          </cell>
          <cell r="N56">
            <v>0</v>
          </cell>
        </row>
        <row r="57">
          <cell r="B57">
            <v>25</v>
          </cell>
          <cell r="C57" t="str">
            <v>Bowler Flats 2 Wind</v>
          </cell>
          <cell r="D57">
            <v>12.64</v>
          </cell>
          <cell r="E57">
            <v>80</v>
          </cell>
          <cell r="F57">
            <v>0.36793569254185693</v>
          </cell>
          <cell r="K57" t="str">
            <v>Active</v>
          </cell>
          <cell r="L57" t="str">
            <v>Wyoming North</v>
          </cell>
          <cell r="M57">
            <v>43301</v>
          </cell>
          <cell r="N57">
            <v>0</v>
          </cell>
        </row>
        <row r="58">
          <cell r="B58">
            <v>26</v>
          </cell>
          <cell r="C58" t="str">
            <v>Bowler Flats 3 Wind</v>
          </cell>
          <cell r="D58">
            <v>12.64</v>
          </cell>
          <cell r="E58">
            <v>80</v>
          </cell>
          <cell r="F58">
            <v>0.36793569254185693</v>
          </cell>
          <cell r="K58" t="str">
            <v>Active</v>
          </cell>
          <cell r="L58" t="str">
            <v>Wyoming North</v>
          </cell>
          <cell r="M58">
            <v>43301</v>
          </cell>
          <cell r="N58">
            <v>0</v>
          </cell>
        </row>
      </sheetData>
      <sheetData sheetId="3">
        <row r="4">
          <cell r="C4" t="str">
            <v>Broadview Solar 1, WY (located in Montano)</v>
          </cell>
          <cell r="F4" t="str">
            <v>Mark's Desk</v>
          </cell>
        </row>
        <row r="5">
          <cell r="C5" t="str">
            <v>Little Mountain Solar</v>
          </cell>
          <cell r="F5" t="str">
            <v>Mark's Desk</v>
          </cell>
        </row>
        <row r="6">
          <cell r="C6" t="str">
            <v>PacificCorp Solar</v>
          </cell>
          <cell r="F6" t="str">
            <v>Mark's Desk</v>
          </cell>
        </row>
        <row r="7">
          <cell r="C7" t="str">
            <v>Albany Solar, OR</v>
          </cell>
          <cell r="D7" t="str">
            <v>Albany Solar</v>
          </cell>
          <cell r="F7" t="str">
            <v>Rick's desk</v>
          </cell>
        </row>
        <row r="8">
          <cell r="C8" t="str">
            <v>Pleasant Ridge QF, OR</v>
          </cell>
          <cell r="F8" t="str">
            <v>Rick's desk</v>
          </cell>
        </row>
        <row r="9">
          <cell r="C9" t="str">
            <v>Faraday Energy Complex I</v>
          </cell>
          <cell r="F9" t="str">
            <v>Dan's desk</v>
          </cell>
        </row>
        <row r="10">
          <cell r="C10" t="str">
            <v>Faraday Energy Complex II</v>
          </cell>
          <cell r="F10" t="str">
            <v>Dan's desk</v>
          </cell>
        </row>
        <row r="11">
          <cell r="C11" t="str">
            <v>Faraday Energy Complex III</v>
          </cell>
          <cell r="F11" t="str">
            <v>Dan's desk</v>
          </cell>
        </row>
        <row r="12">
          <cell r="C12" t="str">
            <v>Faraday Energy Complex IV</v>
          </cell>
          <cell r="F12" t="str">
            <v>Dan's desk</v>
          </cell>
        </row>
        <row r="13">
          <cell r="C13" t="str">
            <v>Faraday Energy Complex V</v>
          </cell>
          <cell r="F13" t="str">
            <v>Dan's desk</v>
          </cell>
        </row>
        <row r="14">
          <cell r="C14" t="str">
            <v>Faraday Energy Complex VI</v>
          </cell>
          <cell r="F14" t="str">
            <v>Dan's desk</v>
          </cell>
        </row>
        <row r="15">
          <cell r="C15" t="str">
            <v>Faraday Energy Complex VII</v>
          </cell>
          <cell r="F15" t="str">
            <v>Dan's desk</v>
          </cell>
        </row>
        <row r="16">
          <cell r="C16" t="str">
            <v>Faraday Energy Complex VIII</v>
          </cell>
          <cell r="F16" t="str">
            <v>Dan's desk</v>
          </cell>
        </row>
        <row r="17">
          <cell r="C17" t="str">
            <v>Faraday Energy Complex IX</v>
          </cell>
          <cell r="F17" t="str">
            <v>Dan's desk</v>
          </cell>
        </row>
        <row r="18">
          <cell r="C18" t="str">
            <v>Faraday Energy Complex X</v>
          </cell>
          <cell r="F18" t="str">
            <v>Dan's desk</v>
          </cell>
        </row>
        <row r="19">
          <cell r="C19" t="str">
            <v>Faraday Energy Complex XI</v>
          </cell>
          <cell r="F19" t="str">
            <v>Dan's desk</v>
          </cell>
        </row>
        <row r="20">
          <cell r="C20" t="str">
            <v>Faraday Energy Complex XII</v>
          </cell>
          <cell r="F20" t="str">
            <v>Dan's desk</v>
          </cell>
        </row>
        <row r="21">
          <cell r="C21" t="str">
            <v>Faraday Energy Complex XIII</v>
          </cell>
          <cell r="F21" t="str">
            <v>Dan's desk</v>
          </cell>
        </row>
        <row r="22">
          <cell r="C22" t="str">
            <v>Faraday Energy Complex XIV</v>
          </cell>
          <cell r="F22" t="str">
            <v>Dan's desk</v>
          </cell>
        </row>
        <row r="26">
          <cell r="B26" t="str">
            <v>QF studies targeted to be finished Next two weeks</v>
          </cell>
        </row>
        <row r="30">
          <cell r="C30" t="str">
            <v>Need Repricing due to Monticello Wind QF signing</v>
          </cell>
        </row>
        <row r="31">
          <cell r="C31" t="str">
            <v>Settler Wind</v>
          </cell>
        </row>
        <row r="32">
          <cell r="C32" t="str">
            <v>Powder River 1 Solar</v>
          </cell>
        </row>
        <row r="33">
          <cell r="C33" t="str">
            <v>Powder River 1 Wind</v>
          </cell>
        </row>
        <row r="34">
          <cell r="C34" t="str">
            <v>Homestead 3 Solar</v>
          </cell>
        </row>
        <row r="35">
          <cell r="C35" t="str">
            <v>Homestead 1 Solar</v>
          </cell>
        </row>
        <row r="38">
          <cell r="C38" t="str">
            <v>new studies to prepare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2608.76 and WeeklyReport is 14256.36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45</v>
          </cell>
          <cell r="F7">
            <v>2478.6699999999996</v>
          </cell>
        </row>
        <row r="8">
          <cell r="B8" t="str">
            <v>UT</v>
          </cell>
          <cell r="C8">
            <v>6</v>
          </cell>
          <cell r="D8">
            <v>408.4</v>
          </cell>
          <cell r="E8">
            <v>67</v>
          </cell>
          <cell r="F8">
            <v>4770.6000000000004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1</v>
          </cell>
          <cell r="F9">
            <v>80</v>
          </cell>
        </row>
        <row r="10">
          <cell r="B10" t="str">
            <v>WY</v>
          </cell>
          <cell r="C10">
            <v>26</v>
          </cell>
          <cell r="D10">
            <v>1778.6000000000004</v>
          </cell>
          <cell r="E10">
            <v>40</v>
          </cell>
          <cell r="F10">
            <v>2184.5100000000002</v>
          </cell>
        </row>
        <row r="11">
          <cell r="B11" t="str">
            <v>TOTAL</v>
          </cell>
          <cell r="C11">
            <v>32</v>
          </cell>
          <cell r="D11">
            <v>2187.0000000000005</v>
          </cell>
          <cell r="E11">
            <v>155</v>
          </cell>
          <cell r="F11">
            <v>9515.6200000000008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34</v>
          </cell>
          <cell r="F29">
            <v>2021.6899999999996</v>
          </cell>
        </row>
        <row r="30">
          <cell r="B30" t="str">
            <v>UT</v>
          </cell>
          <cell r="C30">
            <v>6</v>
          </cell>
          <cell r="D30">
            <v>408.4</v>
          </cell>
          <cell r="E30">
            <v>43</v>
          </cell>
          <cell r="F30">
            <v>3016.6000000000004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1</v>
          </cell>
          <cell r="F31">
            <v>80</v>
          </cell>
        </row>
        <row r="32">
          <cell r="B32" t="str">
            <v>WY</v>
          </cell>
          <cell r="C32">
            <v>18</v>
          </cell>
          <cell r="D32">
            <v>1178.6000000000004</v>
          </cell>
          <cell r="E32">
            <v>34</v>
          </cell>
          <cell r="F32">
            <v>1939.6100000000001</v>
          </cell>
        </row>
        <row r="33">
          <cell r="B33" t="str">
            <v>TOTAL</v>
          </cell>
          <cell r="C33">
            <v>23</v>
          </cell>
          <cell r="D33">
            <v>1507.0000000000005</v>
          </cell>
          <cell r="E33">
            <v>114</v>
          </cell>
          <cell r="F33">
            <v>7059.7400000000007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43490</v>
          </cell>
          <cell r="E28">
            <v>44676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6-Degradation"/>
      <sheetName val="0 GRID IRP Solar 4B"/>
      <sheetName val="0-GRID IRP Displaced"/>
      <sheetName val="0-GRID QueueHrlySolar1"/>
      <sheetName val="0-GRID QueueHrlySolar2"/>
      <sheetName val="0-GRID QueueHrlySolarwB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>
        <row r="1">
          <cell r="N1" t="str">
            <v>016.5 - UT Sch 38 2019Q1 - Demand CONF 2019 04 23 (1603.94 MW)</v>
          </cell>
        </row>
      </sheetData>
      <sheetData sheetId="2" refreshError="1"/>
      <sheetData sheetId="3" refreshError="1"/>
      <sheetData sheetId="4">
        <row r="92">
          <cell r="M92" t="str">
            <v>OK - Avoided Cost Case Match</v>
          </cell>
        </row>
      </sheetData>
      <sheetData sheetId="5" refreshError="1"/>
      <sheetData sheetId="6" refreshError="1"/>
      <sheetData sheetId="7" refreshError="1"/>
      <sheetData sheetId="8">
        <row r="3">
          <cell r="D3">
            <v>218.05</v>
          </cell>
        </row>
      </sheetData>
      <sheetData sheetId="9">
        <row r="3">
          <cell r="D3">
            <v>14.65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0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zoomScale="80" zoomScaleNormal="80" workbookViewId="0">
      <selection activeCell="L29" sqref="L29"/>
    </sheetView>
  </sheetViews>
  <sheetFormatPr defaultRowHeight="15" x14ac:dyDescent="0.25"/>
  <cols>
    <col min="1" max="1" width="4.85546875" style="43" customWidth="1"/>
    <col min="2" max="2" width="9.140625" style="43"/>
    <col min="3" max="3" width="33.42578125" style="43" customWidth="1"/>
    <col min="4" max="4" width="13.85546875" style="43" customWidth="1"/>
    <col min="5" max="6" width="9.140625" style="43"/>
    <col min="7" max="7" width="11.5703125" style="43" customWidth="1"/>
    <col min="8" max="8" width="11.42578125" style="43" customWidth="1"/>
    <col min="9" max="16384" width="9.140625" style="43"/>
  </cols>
  <sheetData>
    <row r="1" spans="1:8" x14ac:dyDescent="0.25">
      <c r="A1" s="1"/>
      <c r="B1" s="19"/>
      <c r="C1" s="33"/>
      <c r="D1" s="33"/>
      <c r="E1" s="33"/>
      <c r="F1" s="33"/>
      <c r="G1" s="177"/>
      <c r="H1" s="33"/>
    </row>
    <row r="2" spans="1:8" x14ac:dyDescent="0.25">
      <c r="A2" s="1"/>
      <c r="B2" s="165" t="s">
        <v>106</v>
      </c>
      <c r="C2" s="166"/>
      <c r="D2" s="166"/>
      <c r="E2" s="166"/>
      <c r="F2" s="166"/>
      <c r="G2" s="166"/>
      <c r="H2" s="167"/>
    </row>
    <row r="3" spans="1:8" ht="26.25" x14ac:dyDescent="0.25">
      <c r="A3" s="1"/>
      <c r="B3" s="178" t="s">
        <v>0</v>
      </c>
      <c r="C3" s="3" t="s">
        <v>107</v>
      </c>
      <c r="D3" s="3" t="s">
        <v>1</v>
      </c>
      <c r="E3" s="3" t="s">
        <v>2</v>
      </c>
      <c r="F3" s="3" t="s">
        <v>3</v>
      </c>
      <c r="G3" s="44" t="s">
        <v>4</v>
      </c>
      <c r="H3" s="3" t="s">
        <v>5</v>
      </c>
    </row>
    <row r="4" spans="1:8" x14ac:dyDescent="0.25">
      <c r="A4" s="1"/>
      <c r="B4" s="4">
        <v>1</v>
      </c>
      <c r="C4" s="5" t="s">
        <v>103</v>
      </c>
      <c r="D4" s="50">
        <v>13.3</v>
      </c>
      <c r="E4" s="50">
        <v>20</v>
      </c>
      <c r="F4" s="6"/>
      <c r="G4" s="52">
        <v>0.66500000000000004</v>
      </c>
      <c r="H4" s="7">
        <v>43709</v>
      </c>
    </row>
    <row r="5" spans="1:8" x14ac:dyDescent="0.25">
      <c r="A5" s="1"/>
      <c r="B5" s="4">
        <v>2</v>
      </c>
      <c r="C5" s="5" t="s">
        <v>104</v>
      </c>
      <c r="D5" s="50">
        <v>-4.54</v>
      </c>
      <c r="E5" s="50">
        <v>-7</v>
      </c>
      <c r="F5" s="6"/>
      <c r="G5" s="52">
        <v>0.64800000000000002</v>
      </c>
      <c r="H5" s="7"/>
    </row>
    <row r="6" spans="1:8" x14ac:dyDescent="0.25">
      <c r="A6" s="1"/>
      <c r="B6" s="4">
        <v>3</v>
      </c>
      <c r="C6" s="5" t="s">
        <v>105</v>
      </c>
      <c r="D6" s="50">
        <v>-6.48</v>
      </c>
      <c r="E6" s="50">
        <v>-10</v>
      </c>
      <c r="F6" s="6"/>
      <c r="G6" s="52">
        <v>0.64800000000000002</v>
      </c>
      <c r="H6" s="7"/>
    </row>
    <row r="7" spans="1:8" x14ac:dyDescent="0.25">
      <c r="A7" s="1"/>
      <c r="B7" s="4">
        <v>4</v>
      </c>
      <c r="C7" s="5" t="s">
        <v>109</v>
      </c>
      <c r="D7" s="50">
        <v>5.93</v>
      </c>
      <c r="E7" s="50">
        <v>5.93</v>
      </c>
      <c r="F7" s="6"/>
      <c r="G7" s="53">
        <v>1</v>
      </c>
      <c r="H7" s="7">
        <v>44197</v>
      </c>
    </row>
    <row r="8" spans="1:8" x14ac:dyDescent="0.25">
      <c r="A8" s="1"/>
      <c r="B8" s="4">
        <v>5</v>
      </c>
      <c r="C8" s="5" t="s">
        <v>110</v>
      </c>
      <c r="D8" s="50">
        <v>34.630000000000003</v>
      </c>
      <c r="E8" s="50">
        <v>58</v>
      </c>
      <c r="F8" s="6"/>
      <c r="G8" s="52">
        <v>0.59699999999999998</v>
      </c>
      <c r="H8" s="7">
        <v>44196</v>
      </c>
    </row>
    <row r="9" spans="1:8" x14ac:dyDescent="0.25">
      <c r="A9" s="1"/>
      <c r="B9" s="4">
        <v>6</v>
      </c>
      <c r="C9" s="5" t="s">
        <v>111</v>
      </c>
      <c r="D9" s="50">
        <v>59.7</v>
      </c>
      <c r="E9" s="50">
        <v>100</v>
      </c>
      <c r="F9" s="6"/>
      <c r="G9" s="52">
        <v>0.59699999999999998</v>
      </c>
      <c r="H9" s="7">
        <v>44196</v>
      </c>
    </row>
    <row r="10" spans="1:8" x14ac:dyDescent="0.25">
      <c r="A10" s="1"/>
      <c r="B10" s="4">
        <v>7</v>
      </c>
      <c r="C10" s="5" t="s">
        <v>112</v>
      </c>
      <c r="D10" s="50">
        <v>59.1</v>
      </c>
      <c r="E10" s="50">
        <v>99</v>
      </c>
      <c r="F10" s="6"/>
      <c r="G10" s="52">
        <v>0.59699999999999998</v>
      </c>
      <c r="H10" s="7">
        <v>44165</v>
      </c>
    </row>
    <row r="11" spans="1:8" x14ac:dyDescent="0.25">
      <c r="A11" s="1"/>
      <c r="B11" s="4">
        <v>8</v>
      </c>
      <c r="C11" s="5" t="s">
        <v>113</v>
      </c>
      <c r="D11" s="50">
        <v>29.16</v>
      </c>
      <c r="E11" s="50">
        <v>45</v>
      </c>
      <c r="F11" s="6"/>
      <c r="G11" s="52">
        <v>0.64800000000000002</v>
      </c>
      <c r="H11" s="7">
        <v>44196</v>
      </c>
    </row>
    <row r="12" spans="1:8" x14ac:dyDescent="0.25">
      <c r="A12" s="1"/>
      <c r="B12" s="4">
        <v>9</v>
      </c>
      <c r="C12" s="5" t="s">
        <v>114</v>
      </c>
      <c r="D12" s="50">
        <v>35.64</v>
      </c>
      <c r="E12" s="50">
        <v>55</v>
      </c>
      <c r="F12" s="6"/>
      <c r="G12" s="52">
        <v>0.64800000000000002</v>
      </c>
      <c r="H12" s="7">
        <v>44196</v>
      </c>
    </row>
    <row r="13" spans="1:8" x14ac:dyDescent="0.25">
      <c r="A13" s="1"/>
      <c r="B13" s="4">
        <v>10</v>
      </c>
      <c r="C13" s="5" t="s">
        <v>115</v>
      </c>
      <c r="D13" s="50">
        <v>47.76</v>
      </c>
      <c r="E13" s="50">
        <v>80</v>
      </c>
      <c r="F13" s="6"/>
      <c r="G13" s="52">
        <v>0.59699999999999998</v>
      </c>
      <c r="H13" s="7">
        <v>44196</v>
      </c>
    </row>
    <row r="14" spans="1:8" x14ac:dyDescent="0.25">
      <c r="A14" s="1"/>
      <c r="B14" s="4">
        <v>11</v>
      </c>
      <c r="C14" s="5" t="s">
        <v>116</v>
      </c>
      <c r="D14" s="50">
        <v>0.2</v>
      </c>
      <c r="E14" s="50">
        <v>0.2</v>
      </c>
      <c r="F14" s="6"/>
      <c r="G14" s="52">
        <v>1</v>
      </c>
      <c r="H14" s="7">
        <v>43409</v>
      </c>
    </row>
    <row r="15" spans="1:8" x14ac:dyDescent="0.25">
      <c r="A15" s="1"/>
      <c r="B15" s="4">
        <v>12</v>
      </c>
      <c r="C15" s="5" t="s">
        <v>117</v>
      </c>
      <c r="D15" s="50">
        <v>72.83</v>
      </c>
      <c r="E15" s="50">
        <v>122</v>
      </c>
      <c r="F15" s="6"/>
      <c r="G15" s="8">
        <v>0.59699999999999998</v>
      </c>
      <c r="H15" s="7">
        <v>44136</v>
      </c>
    </row>
    <row r="16" spans="1:8" x14ac:dyDescent="0.25">
      <c r="A16" s="1"/>
      <c r="B16" s="4">
        <v>13</v>
      </c>
      <c r="C16" s="5" t="s">
        <v>6</v>
      </c>
      <c r="D16" s="50">
        <v>46.57</v>
      </c>
      <c r="E16" s="50">
        <v>78</v>
      </c>
      <c r="F16" s="6"/>
      <c r="G16" s="8">
        <v>0.59699999999999998</v>
      </c>
      <c r="H16" s="7">
        <v>44682</v>
      </c>
    </row>
    <row r="17" spans="1:8" x14ac:dyDescent="0.25">
      <c r="A17" s="1"/>
      <c r="B17" s="4">
        <v>14</v>
      </c>
      <c r="C17" s="5" t="s">
        <v>7</v>
      </c>
      <c r="D17" s="50">
        <v>59.7</v>
      </c>
      <c r="E17" s="50">
        <v>100</v>
      </c>
      <c r="F17" s="6"/>
      <c r="G17" s="8">
        <v>0.59699999999999998</v>
      </c>
      <c r="H17" s="7">
        <v>45108</v>
      </c>
    </row>
    <row r="18" spans="1:8" x14ac:dyDescent="0.25">
      <c r="A18" s="1"/>
      <c r="B18" s="4">
        <v>15</v>
      </c>
      <c r="C18" s="5" t="s">
        <v>8</v>
      </c>
      <c r="D18" s="50">
        <v>59.7</v>
      </c>
      <c r="E18" s="50">
        <v>100</v>
      </c>
      <c r="F18" s="6"/>
      <c r="G18" s="8">
        <v>0.59699999999999998</v>
      </c>
      <c r="H18" s="7">
        <v>45809</v>
      </c>
    </row>
    <row r="19" spans="1:8" x14ac:dyDescent="0.25">
      <c r="A19" s="1"/>
      <c r="B19" s="4">
        <v>16</v>
      </c>
      <c r="C19" s="5" t="s">
        <v>9</v>
      </c>
      <c r="D19" s="50">
        <v>59.7</v>
      </c>
      <c r="E19" s="50">
        <v>100</v>
      </c>
      <c r="F19" s="6"/>
      <c r="G19" s="8">
        <v>0.59699999999999998</v>
      </c>
      <c r="H19" s="7">
        <v>46235</v>
      </c>
    </row>
    <row r="20" spans="1:8" x14ac:dyDescent="0.25">
      <c r="A20" s="1"/>
      <c r="B20" s="4">
        <v>17</v>
      </c>
      <c r="C20" s="5" t="s">
        <v>10</v>
      </c>
      <c r="D20" s="50">
        <v>29.85</v>
      </c>
      <c r="E20" s="50">
        <v>50</v>
      </c>
      <c r="F20" s="6"/>
      <c r="G20" s="8">
        <v>0.59699999999999998</v>
      </c>
      <c r="H20" s="7">
        <v>46905</v>
      </c>
    </row>
    <row r="21" spans="1:8" x14ac:dyDescent="0.25">
      <c r="A21" s="1"/>
      <c r="B21" s="4">
        <v>18</v>
      </c>
      <c r="C21" s="5" t="s">
        <v>118</v>
      </c>
      <c r="D21" s="50">
        <v>-37.92</v>
      </c>
      <c r="E21" s="50">
        <v>-240</v>
      </c>
      <c r="F21" s="6"/>
      <c r="G21" s="53">
        <v>0.158</v>
      </c>
      <c r="H21" s="7">
        <v>43770</v>
      </c>
    </row>
    <row r="22" spans="1:8" x14ac:dyDescent="0.25">
      <c r="A22" s="1"/>
      <c r="B22" s="4">
        <v>19</v>
      </c>
      <c r="C22" s="5" t="s">
        <v>11</v>
      </c>
      <c r="D22" s="50">
        <v>-25.44</v>
      </c>
      <c r="E22" s="50">
        <v>-161</v>
      </c>
      <c r="F22" s="6"/>
      <c r="G22" s="53">
        <v>0.158</v>
      </c>
      <c r="H22" s="7">
        <v>44136</v>
      </c>
    </row>
    <row r="23" spans="1:8" x14ac:dyDescent="0.25">
      <c r="A23" s="1"/>
      <c r="B23" s="4">
        <v>20</v>
      </c>
      <c r="C23" s="5" t="s">
        <v>12</v>
      </c>
      <c r="D23" s="50">
        <v>-12.51</v>
      </c>
      <c r="E23" s="50">
        <v>-79.2</v>
      </c>
      <c r="F23" s="6"/>
      <c r="G23" s="53">
        <v>0.158</v>
      </c>
      <c r="H23" s="7">
        <v>44561</v>
      </c>
    </row>
    <row r="24" spans="1:8" x14ac:dyDescent="0.25">
      <c r="A24" s="1"/>
      <c r="B24" s="4">
        <v>21</v>
      </c>
      <c r="C24" s="5" t="s">
        <v>119</v>
      </c>
      <c r="D24" s="50">
        <v>0</v>
      </c>
      <c r="E24" s="50">
        <v>13.3</v>
      </c>
      <c r="F24" s="6"/>
      <c r="G24" s="53">
        <v>0</v>
      </c>
      <c r="H24" s="7">
        <v>43132</v>
      </c>
    </row>
    <row r="25" spans="1:8" x14ac:dyDescent="0.25">
      <c r="A25" s="1"/>
      <c r="B25" s="4">
        <v>22</v>
      </c>
      <c r="C25" s="5" t="s">
        <v>120</v>
      </c>
      <c r="D25" s="50">
        <v>0</v>
      </c>
      <c r="E25" s="50">
        <v>25</v>
      </c>
      <c r="F25" s="6"/>
      <c r="G25" s="53">
        <v>0</v>
      </c>
      <c r="H25" s="7">
        <v>43466</v>
      </c>
    </row>
    <row r="26" spans="1:8" x14ac:dyDescent="0.25">
      <c r="A26" s="1"/>
      <c r="B26" s="4">
        <v>23</v>
      </c>
      <c r="C26" s="5" t="s">
        <v>121</v>
      </c>
      <c r="D26" s="50">
        <v>0</v>
      </c>
      <c r="E26" s="50">
        <v>31.8</v>
      </c>
      <c r="F26" s="6"/>
      <c r="G26" s="53">
        <v>0</v>
      </c>
      <c r="H26" s="7">
        <v>43466</v>
      </c>
    </row>
    <row r="27" spans="1:8" x14ac:dyDescent="0.25">
      <c r="A27" s="1"/>
      <c r="B27" s="4">
        <v>24</v>
      </c>
      <c r="C27" s="5" t="s">
        <v>122</v>
      </c>
      <c r="D27" s="50">
        <v>0</v>
      </c>
      <c r="E27" s="50">
        <v>6.2</v>
      </c>
      <c r="F27" s="6"/>
      <c r="G27" s="53">
        <v>0</v>
      </c>
      <c r="H27" s="7">
        <v>43466</v>
      </c>
    </row>
    <row r="28" spans="1:8" x14ac:dyDescent="0.25">
      <c r="A28" s="1"/>
      <c r="B28" s="4">
        <v>25</v>
      </c>
      <c r="C28" s="5" t="s">
        <v>123</v>
      </c>
      <c r="D28" s="50">
        <v>0</v>
      </c>
      <c r="E28" s="50">
        <v>98</v>
      </c>
      <c r="F28" s="6"/>
      <c r="G28" s="53">
        <v>0</v>
      </c>
      <c r="H28" s="7">
        <v>43466</v>
      </c>
    </row>
    <row r="29" spans="1:8" x14ac:dyDescent="0.25">
      <c r="A29" s="1"/>
      <c r="B29" s="4">
        <v>26</v>
      </c>
      <c r="C29" s="5" t="s">
        <v>124</v>
      </c>
      <c r="D29" s="50">
        <v>0</v>
      </c>
      <c r="E29" s="50">
        <v>30</v>
      </c>
      <c r="F29" s="6"/>
      <c r="G29" s="53">
        <v>0</v>
      </c>
      <c r="H29" s="7">
        <v>43466</v>
      </c>
    </row>
    <row r="30" spans="1:8" x14ac:dyDescent="0.25">
      <c r="A30" s="1"/>
      <c r="B30" s="4">
        <v>27</v>
      </c>
      <c r="C30" s="9" t="s">
        <v>125</v>
      </c>
      <c r="D30" s="50">
        <v>18.96</v>
      </c>
      <c r="E30" s="50">
        <v>120</v>
      </c>
      <c r="F30" s="6"/>
      <c r="G30" s="53">
        <v>0.158</v>
      </c>
      <c r="H30" s="7">
        <v>44196</v>
      </c>
    </row>
    <row r="31" spans="1:8" x14ac:dyDescent="0.25">
      <c r="A31" s="1"/>
      <c r="B31" s="4">
        <v>28</v>
      </c>
      <c r="C31" s="10" t="s">
        <v>13</v>
      </c>
      <c r="D31" s="50">
        <v>2.92</v>
      </c>
      <c r="E31" s="50">
        <v>10</v>
      </c>
      <c r="F31" s="6"/>
      <c r="G31" s="54">
        <v>0.28999999999999998</v>
      </c>
      <c r="H31" s="7">
        <v>43466</v>
      </c>
    </row>
    <row r="32" spans="1:8" x14ac:dyDescent="0.25">
      <c r="A32" s="1"/>
      <c r="B32" s="4">
        <v>29</v>
      </c>
      <c r="C32" s="10" t="s">
        <v>14</v>
      </c>
      <c r="D32" s="50">
        <v>0.56999999999999995</v>
      </c>
      <c r="E32" s="50">
        <v>4.2</v>
      </c>
      <c r="F32" s="6"/>
      <c r="G32" s="54">
        <v>0.14000000000000001</v>
      </c>
      <c r="H32" s="7">
        <v>43466</v>
      </c>
    </row>
    <row r="33" spans="1:8" x14ac:dyDescent="0.25">
      <c r="A33" s="1"/>
      <c r="B33" s="4">
        <v>30</v>
      </c>
      <c r="C33" s="10" t="s">
        <v>15</v>
      </c>
      <c r="D33" s="50">
        <v>0.98</v>
      </c>
      <c r="E33" s="50">
        <v>1.47</v>
      </c>
      <c r="F33" s="6"/>
      <c r="G33" s="54">
        <v>0.67</v>
      </c>
      <c r="H33" s="7">
        <v>43466</v>
      </c>
    </row>
    <row r="34" spans="1:8" x14ac:dyDescent="0.25">
      <c r="A34" s="1"/>
      <c r="B34" s="11">
        <v>31</v>
      </c>
      <c r="C34" s="12" t="s">
        <v>16</v>
      </c>
      <c r="D34" s="51">
        <v>3.08</v>
      </c>
      <c r="E34" s="51">
        <v>5</v>
      </c>
      <c r="F34" s="13"/>
      <c r="G34" s="55">
        <v>0.62</v>
      </c>
      <c r="H34" s="14">
        <v>44197</v>
      </c>
    </row>
    <row r="35" spans="1:8" x14ac:dyDescent="0.25">
      <c r="A35" s="1"/>
      <c r="B35" s="168" t="s">
        <v>17</v>
      </c>
      <c r="C35" s="169"/>
      <c r="D35" s="15">
        <f>SUM(D4:D34)</f>
        <v>553.3900000000001</v>
      </c>
      <c r="E35" s="15">
        <f>SUM(E4:E34)</f>
        <v>860.9</v>
      </c>
      <c r="F35" s="16"/>
      <c r="G35" s="17"/>
      <c r="H35" s="18"/>
    </row>
    <row r="36" spans="1:8" ht="27" customHeight="1" x14ac:dyDescent="0.25">
      <c r="A36" s="19"/>
      <c r="B36" s="179" t="s">
        <v>0</v>
      </c>
      <c r="C36" s="180" t="s">
        <v>108</v>
      </c>
      <c r="D36" s="181" t="s">
        <v>1</v>
      </c>
      <c r="E36" s="181" t="s">
        <v>2</v>
      </c>
      <c r="F36" s="182" t="s">
        <v>3</v>
      </c>
      <c r="G36" s="183" t="s">
        <v>4</v>
      </c>
      <c r="H36" s="184" t="s">
        <v>5</v>
      </c>
    </row>
    <row r="37" spans="1:8" x14ac:dyDescent="0.25">
      <c r="A37" s="1"/>
      <c r="B37" s="45">
        <v>1</v>
      </c>
      <c r="C37" s="46" t="s">
        <v>18</v>
      </c>
      <c r="D37" s="56">
        <v>25.92</v>
      </c>
      <c r="E37" s="56">
        <v>40</v>
      </c>
      <c r="F37" s="47">
        <v>0.29103767123287672</v>
      </c>
      <c r="G37" s="48">
        <v>0.64800000000000002</v>
      </c>
      <c r="H37" s="49">
        <v>43830</v>
      </c>
    </row>
    <row r="38" spans="1:8" x14ac:dyDescent="0.25">
      <c r="A38" s="1"/>
      <c r="B38" s="4">
        <v>2</v>
      </c>
      <c r="C38" s="5" t="s">
        <v>19</v>
      </c>
      <c r="D38" s="50">
        <v>25.92</v>
      </c>
      <c r="E38" s="50">
        <v>40</v>
      </c>
      <c r="F38" s="6">
        <v>0.30979452054794521</v>
      </c>
      <c r="G38" s="8">
        <v>0.64800000000000002</v>
      </c>
      <c r="H38" s="7">
        <v>43830</v>
      </c>
    </row>
    <row r="39" spans="1:8" x14ac:dyDescent="0.25">
      <c r="A39" s="1"/>
      <c r="B39" s="4">
        <v>3</v>
      </c>
      <c r="C39" s="5" t="s">
        <v>20</v>
      </c>
      <c r="D39" s="50">
        <v>12.96</v>
      </c>
      <c r="E39" s="50">
        <v>20</v>
      </c>
      <c r="F39" s="6">
        <v>0.2791238584474886</v>
      </c>
      <c r="G39" s="8">
        <v>0.64800000000000002</v>
      </c>
      <c r="H39" s="7">
        <v>43466</v>
      </c>
    </row>
    <row r="40" spans="1:8" x14ac:dyDescent="0.25">
      <c r="A40" s="1"/>
      <c r="B40" s="4">
        <v>4</v>
      </c>
      <c r="C40" s="5" t="s">
        <v>21</v>
      </c>
      <c r="D40" s="50">
        <v>25.92</v>
      </c>
      <c r="E40" s="50">
        <v>40</v>
      </c>
      <c r="F40" s="6">
        <v>0.24543093607305935</v>
      </c>
      <c r="G40" s="8">
        <v>0.64800000000000002</v>
      </c>
      <c r="H40" s="7">
        <v>43830</v>
      </c>
    </row>
    <row r="41" spans="1:8" x14ac:dyDescent="0.25">
      <c r="A41" s="1"/>
      <c r="B41" s="4">
        <v>5</v>
      </c>
      <c r="C41" s="2" t="s">
        <v>22</v>
      </c>
      <c r="D41" s="50">
        <v>12.64</v>
      </c>
      <c r="E41" s="50">
        <v>80</v>
      </c>
      <c r="F41" s="6">
        <v>0.46554223744292239</v>
      </c>
      <c r="G41" s="8">
        <v>0.158</v>
      </c>
      <c r="H41" s="7">
        <v>44136</v>
      </c>
    </row>
    <row r="42" spans="1:8" x14ac:dyDescent="0.25">
      <c r="A42" s="1"/>
      <c r="B42" s="4">
        <v>6</v>
      </c>
      <c r="C42" s="2" t="s">
        <v>23</v>
      </c>
      <c r="D42" s="50">
        <v>12.64</v>
      </c>
      <c r="E42" s="50">
        <v>80</v>
      </c>
      <c r="F42" s="6">
        <v>0.46554223744292239</v>
      </c>
      <c r="G42" s="8">
        <v>0.158</v>
      </c>
      <c r="H42" s="7">
        <v>44136</v>
      </c>
    </row>
    <row r="43" spans="1:8" x14ac:dyDescent="0.25">
      <c r="A43" s="1"/>
      <c r="B43" s="4">
        <v>7</v>
      </c>
      <c r="C43" s="2" t="s">
        <v>24</v>
      </c>
      <c r="D43" s="50">
        <v>12.64</v>
      </c>
      <c r="E43" s="50">
        <v>80</v>
      </c>
      <c r="F43" s="6">
        <v>0.46554223744292239</v>
      </c>
      <c r="G43" s="8">
        <v>0.158</v>
      </c>
      <c r="H43" s="7">
        <v>44136</v>
      </c>
    </row>
    <row r="44" spans="1:8" x14ac:dyDescent="0.25">
      <c r="A44" s="1"/>
      <c r="B44" s="4">
        <v>8</v>
      </c>
      <c r="C44" s="2" t="s">
        <v>25</v>
      </c>
      <c r="D44" s="50">
        <v>6.32</v>
      </c>
      <c r="E44" s="50">
        <v>40</v>
      </c>
      <c r="F44" s="6">
        <v>0.46554223744292239</v>
      </c>
      <c r="G44" s="8">
        <v>0.158</v>
      </c>
      <c r="H44" s="7">
        <v>44136</v>
      </c>
    </row>
    <row r="45" spans="1:8" x14ac:dyDescent="0.25">
      <c r="A45" s="1"/>
      <c r="B45" s="4">
        <v>9</v>
      </c>
      <c r="C45" s="5" t="s">
        <v>26</v>
      </c>
      <c r="D45" s="50">
        <v>47.74</v>
      </c>
      <c r="E45" s="50">
        <v>80</v>
      </c>
      <c r="F45" s="6">
        <v>0.30794520547945203</v>
      </c>
      <c r="G45" s="8">
        <v>0.59699999999999998</v>
      </c>
      <c r="H45" s="7">
        <v>44166</v>
      </c>
    </row>
    <row r="46" spans="1:8" x14ac:dyDescent="0.25">
      <c r="A46" s="1"/>
      <c r="B46" s="4">
        <v>10</v>
      </c>
      <c r="C46" s="5" t="s">
        <v>27</v>
      </c>
      <c r="D46" s="50">
        <v>0</v>
      </c>
      <c r="E46" s="50">
        <v>2.44</v>
      </c>
      <c r="F46" s="6">
        <v>1.0011976944382066</v>
      </c>
      <c r="G46" s="8">
        <v>0</v>
      </c>
      <c r="H46" s="7">
        <v>43466</v>
      </c>
    </row>
    <row r="47" spans="1:8" x14ac:dyDescent="0.25">
      <c r="A47" s="1"/>
      <c r="B47" s="4">
        <v>11</v>
      </c>
      <c r="C47" s="5" t="s">
        <v>53</v>
      </c>
      <c r="D47" s="50">
        <v>2.61</v>
      </c>
      <c r="E47" s="50">
        <v>16.5</v>
      </c>
      <c r="F47" s="6">
        <v>0.29492873944928738</v>
      </c>
      <c r="G47" s="8">
        <v>0.158</v>
      </c>
      <c r="H47" s="7">
        <v>43466</v>
      </c>
    </row>
    <row r="48" spans="1:8" x14ac:dyDescent="0.25">
      <c r="A48" s="1"/>
      <c r="B48" s="4">
        <v>12</v>
      </c>
      <c r="C48" s="5" t="s">
        <v>28</v>
      </c>
      <c r="D48" s="50">
        <v>44.69</v>
      </c>
      <c r="E48" s="50">
        <v>74.900000000000006</v>
      </c>
      <c r="F48" s="6">
        <v>0.28492949198627088</v>
      </c>
      <c r="G48" s="8">
        <v>0.59699999999999998</v>
      </c>
      <c r="H48" s="7">
        <v>44562</v>
      </c>
    </row>
    <row r="49" spans="1:8" x14ac:dyDescent="0.25">
      <c r="A49" s="1"/>
      <c r="B49" s="4">
        <v>13</v>
      </c>
      <c r="C49" s="5" t="s">
        <v>29</v>
      </c>
      <c r="D49" s="50">
        <v>29.84</v>
      </c>
      <c r="E49" s="50">
        <v>50</v>
      </c>
      <c r="F49" s="6">
        <v>0.29879921689497718</v>
      </c>
      <c r="G49" s="8">
        <v>0.59699999999999998</v>
      </c>
      <c r="H49" s="7">
        <v>44562</v>
      </c>
    </row>
    <row r="50" spans="1:8" x14ac:dyDescent="0.25">
      <c r="A50" s="1"/>
      <c r="B50" s="4">
        <v>14</v>
      </c>
      <c r="C50" s="5" t="s">
        <v>30</v>
      </c>
      <c r="D50" s="50">
        <v>60.66</v>
      </c>
      <c r="E50" s="50">
        <v>80</v>
      </c>
      <c r="F50" s="6">
        <v>0.38592465753424654</v>
      </c>
      <c r="G50" s="8">
        <v>0.75800000000000001</v>
      </c>
      <c r="H50" s="7">
        <v>44593</v>
      </c>
    </row>
    <row r="51" spans="1:8" x14ac:dyDescent="0.25">
      <c r="A51" s="1"/>
      <c r="B51" s="4">
        <v>15</v>
      </c>
      <c r="C51" s="5" t="s">
        <v>31</v>
      </c>
      <c r="D51" s="50">
        <v>36.33</v>
      </c>
      <c r="E51" s="50">
        <v>50</v>
      </c>
      <c r="F51" s="6">
        <v>0.31706164383561647</v>
      </c>
      <c r="G51" s="8">
        <v>0.72699999999999998</v>
      </c>
      <c r="H51" s="7">
        <v>44593</v>
      </c>
    </row>
    <row r="52" spans="1:8" x14ac:dyDescent="0.25">
      <c r="A52" s="1"/>
      <c r="B52" s="4">
        <v>16</v>
      </c>
      <c r="C52" s="5" t="s">
        <v>32</v>
      </c>
      <c r="D52" s="50">
        <v>60.66</v>
      </c>
      <c r="E52" s="50">
        <v>80</v>
      </c>
      <c r="F52" s="6">
        <v>0.38592465753424654</v>
      </c>
      <c r="G52" s="8">
        <v>0.75800000000000001</v>
      </c>
      <c r="H52" s="7">
        <v>44593</v>
      </c>
    </row>
    <row r="53" spans="1:8" x14ac:dyDescent="0.25">
      <c r="A53" s="1"/>
      <c r="B53" s="4">
        <v>17</v>
      </c>
      <c r="C53" s="5" t="s">
        <v>33</v>
      </c>
      <c r="D53" s="50">
        <v>60.66</v>
      </c>
      <c r="E53" s="50">
        <v>80</v>
      </c>
      <c r="F53" s="6">
        <v>0.38592465753424654</v>
      </c>
      <c r="G53" s="8">
        <v>0.75800000000000001</v>
      </c>
      <c r="H53" s="7">
        <v>44593</v>
      </c>
    </row>
    <row r="54" spans="1:8" x14ac:dyDescent="0.25">
      <c r="A54" s="1"/>
      <c r="B54" s="4">
        <v>18</v>
      </c>
      <c r="C54" s="5" t="s">
        <v>34</v>
      </c>
      <c r="D54" s="50">
        <v>60.66</v>
      </c>
      <c r="E54" s="50">
        <v>80</v>
      </c>
      <c r="F54" s="6">
        <v>0.38592465753424654</v>
      </c>
      <c r="G54" s="8">
        <v>0.75800000000000001</v>
      </c>
      <c r="H54" s="7">
        <v>44593</v>
      </c>
    </row>
    <row r="55" spans="1:8" x14ac:dyDescent="0.25">
      <c r="A55" s="1"/>
      <c r="B55" s="4">
        <v>19</v>
      </c>
      <c r="C55" s="5" t="s">
        <v>35</v>
      </c>
      <c r="D55" s="50">
        <v>34.61</v>
      </c>
      <c r="E55" s="50">
        <v>58</v>
      </c>
      <c r="F55" s="6">
        <v>0.28225869941741455</v>
      </c>
      <c r="G55" s="8">
        <v>0.59699999999999998</v>
      </c>
      <c r="H55" s="7">
        <v>44166</v>
      </c>
    </row>
    <row r="56" spans="1:8" x14ac:dyDescent="0.25">
      <c r="A56" s="1"/>
      <c r="B56" s="4">
        <v>20</v>
      </c>
      <c r="C56" s="5" t="s">
        <v>36</v>
      </c>
      <c r="D56" s="50">
        <v>0</v>
      </c>
      <c r="E56" s="50">
        <v>30</v>
      </c>
      <c r="F56" s="6">
        <v>0.85</v>
      </c>
      <c r="G56" s="8">
        <v>0</v>
      </c>
      <c r="H56" s="7">
        <v>43831</v>
      </c>
    </row>
    <row r="57" spans="1:8" x14ac:dyDescent="0.25">
      <c r="A57" s="1"/>
      <c r="B57" s="4">
        <v>21</v>
      </c>
      <c r="C57" s="5" t="s">
        <v>37</v>
      </c>
      <c r="D57" s="50">
        <v>47.74</v>
      </c>
      <c r="E57" s="50">
        <v>80</v>
      </c>
      <c r="F57" s="6">
        <v>0.27886700913242007</v>
      </c>
      <c r="G57" s="8">
        <v>0.59699999999999998</v>
      </c>
      <c r="H57" s="7">
        <v>44197</v>
      </c>
    </row>
    <row r="58" spans="1:8" x14ac:dyDescent="0.25">
      <c r="A58" s="1"/>
      <c r="B58" s="4">
        <v>22</v>
      </c>
      <c r="C58" s="2" t="s">
        <v>38</v>
      </c>
      <c r="D58" s="50">
        <v>3.91</v>
      </c>
      <c r="E58" s="50">
        <v>24.75</v>
      </c>
      <c r="F58" s="6">
        <v>0.34503161862401333</v>
      </c>
      <c r="G58" s="8">
        <v>0.158</v>
      </c>
      <c r="H58" s="7">
        <v>43678</v>
      </c>
    </row>
    <row r="59" spans="1:8" x14ac:dyDescent="0.25">
      <c r="A59" s="1"/>
      <c r="B59" s="4">
        <v>23</v>
      </c>
      <c r="C59" s="2" t="s">
        <v>39</v>
      </c>
      <c r="D59" s="50">
        <v>0.28000000000000003</v>
      </c>
      <c r="E59" s="50">
        <v>1.8</v>
      </c>
      <c r="F59" s="6">
        <v>0.344558599695586</v>
      </c>
      <c r="G59" s="8">
        <v>0.156</v>
      </c>
      <c r="H59" s="7">
        <v>43678</v>
      </c>
    </row>
    <row r="60" spans="1:8" x14ac:dyDescent="0.25">
      <c r="A60" s="1"/>
      <c r="B60" s="4">
        <v>24</v>
      </c>
      <c r="C60" s="2" t="s">
        <v>40</v>
      </c>
      <c r="D60" s="50">
        <v>47.74</v>
      </c>
      <c r="E60" s="50">
        <v>80</v>
      </c>
      <c r="F60" s="6">
        <v>0.26724315068493149</v>
      </c>
      <c r="G60" s="8">
        <v>0.59699999999999998</v>
      </c>
      <c r="H60" s="7">
        <v>44682</v>
      </c>
    </row>
    <row r="61" spans="1:8" x14ac:dyDescent="0.25">
      <c r="A61" s="1"/>
      <c r="B61" s="4">
        <v>25</v>
      </c>
      <c r="C61" s="5" t="s">
        <v>41</v>
      </c>
      <c r="D61" s="50">
        <v>60.66</v>
      </c>
      <c r="E61" s="50">
        <v>80</v>
      </c>
      <c r="F61" s="6">
        <v>0.38592465753424654</v>
      </c>
      <c r="G61" s="8">
        <v>0.75800000000000001</v>
      </c>
      <c r="H61" s="7">
        <v>44682</v>
      </c>
    </row>
    <row r="62" spans="1:8" x14ac:dyDescent="0.25">
      <c r="A62" s="1"/>
      <c r="B62" s="4">
        <v>26</v>
      </c>
      <c r="C62" s="5" t="s">
        <v>42</v>
      </c>
      <c r="D62" s="50">
        <v>60.66</v>
      </c>
      <c r="E62" s="50">
        <v>80</v>
      </c>
      <c r="F62" s="6">
        <v>0.38592465753424654</v>
      </c>
      <c r="G62" s="8">
        <v>0.75800000000000001</v>
      </c>
      <c r="H62" s="7">
        <v>44682</v>
      </c>
    </row>
    <row r="63" spans="1:8" x14ac:dyDescent="0.25">
      <c r="A63" s="1"/>
      <c r="B63" s="4">
        <v>27</v>
      </c>
      <c r="C63" s="5" t="s">
        <v>43</v>
      </c>
      <c r="D63" s="50">
        <v>60.66</v>
      </c>
      <c r="E63" s="50">
        <v>80</v>
      </c>
      <c r="F63" s="6">
        <v>0.38592465753424654</v>
      </c>
      <c r="G63" s="8">
        <v>0.75800000000000001</v>
      </c>
      <c r="H63" s="7">
        <v>44682</v>
      </c>
    </row>
    <row r="64" spans="1:8" x14ac:dyDescent="0.25">
      <c r="A64" s="1"/>
      <c r="B64" s="4">
        <v>28</v>
      </c>
      <c r="C64" s="5" t="s">
        <v>44</v>
      </c>
      <c r="D64" s="50">
        <v>47.74</v>
      </c>
      <c r="E64" s="50">
        <v>80</v>
      </c>
      <c r="F64" s="6">
        <v>0.27185590753424654</v>
      </c>
      <c r="G64" s="8">
        <v>0.59699999999999998</v>
      </c>
      <c r="H64" s="7">
        <v>44713</v>
      </c>
    </row>
    <row r="65" spans="1:8" x14ac:dyDescent="0.25">
      <c r="A65" s="1"/>
      <c r="B65" s="4">
        <v>29</v>
      </c>
      <c r="C65" s="5" t="s">
        <v>45</v>
      </c>
      <c r="D65" s="50">
        <v>47.74</v>
      </c>
      <c r="E65" s="50">
        <v>80</v>
      </c>
      <c r="F65" s="6">
        <v>0.27185590753424654</v>
      </c>
      <c r="G65" s="8">
        <v>0.59699999999999998</v>
      </c>
      <c r="H65" s="7">
        <v>44713</v>
      </c>
    </row>
    <row r="66" spans="1:8" x14ac:dyDescent="0.25">
      <c r="A66" s="1"/>
      <c r="B66" s="4">
        <v>30</v>
      </c>
      <c r="C66" s="5" t="s">
        <v>46</v>
      </c>
      <c r="D66" s="50">
        <v>0</v>
      </c>
      <c r="E66" s="50">
        <v>31.8</v>
      </c>
      <c r="F66" s="6">
        <v>0.58176100628930816</v>
      </c>
      <c r="G66" s="8">
        <v>0</v>
      </c>
      <c r="H66" s="7">
        <v>43831</v>
      </c>
    </row>
    <row r="67" spans="1:8" x14ac:dyDescent="0.25">
      <c r="A67" s="1"/>
      <c r="B67" s="4">
        <v>31</v>
      </c>
      <c r="C67" s="5" t="s">
        <v>47</v>
      </c>
      <c r="D67" s="50">
        <v>0</v>
      </c>
      <c r="E67" s="50">
        <v>6.2</v>
      </c>
      <c r="F67" s="6">
        <v>0.85</v>
      </c>
      <c r="G67" s="8">
        <v>0</v>
      </c>
      <c r="H67" s="7">
        <v>43831</v>
      </c>
    </row>
    <row r="68" spans="1:8" x14ac:dyDescent="0.25">
      <c r="A68" s="1"/>
      <c r="B68" s="4">
        <v>32</v>
      </c>
      <c r="C68" s="5" t="s">
        <v>48</v>
      </c>
      <c r="D68" s="50">
        <v>0</v>
      </c>
      <c r="E68" s="50">
        <v>25</v>
      </c>
      <c r="F68" s="6">
        <v>0.85</v>
      </c>
      <c r="G68" s="8">
        <v>0</v>
      </c>
      <c r="H68" s="7">
        <v>43831</v>
      </c>
    </row>
    <row r="69" spans="1:8" x14ac:dyDescent="0.25">
      <c r="A69" s="1"/>
      <c r="B69" s="21"/>
      <c r="C69" s="22"/>
      <c r="D69" s="23"/>
      <c r="E69" s="23"/>
      <c r="F69" s="24"/>
      <c r="G69" s="25"/>
      <c r="H69" s="14"/>
    </row>
    <row r="70" spans="1:8" x14ac:dyDescent="0.25">
      <c r="A70" s="1"/>
      <c r="B70" s="168" t="s">
        <v>49</v>
      </c>
      <c r="C70" s="169"/>
      <c r="D70" s="15">
        <f>SUM(D37:D68)</f>
        <v>950.54999999999984</v>
      </c>
      <c r="E70" s="15">
        <f>SUM(E37:E68)</f>
        <v>1751.39</v>
      </c>
      <c r="F70" s="16"/>
      <c r="G70" s="26"/>
      <c r="H70" s="18"/>
    </row>
    <row r="71" spans="1:8" x14ac:dyDescent="0.25">
      <c r="A71" s="1"/>
      <c r="B71" s="2"/>
      <c r="C71" s="2"/>
      <c r="D71" s="27"/>
      <c r="E71" s="28"/>
      <c r="F71" s="2"/>
      <c r="G71" s="20"/>
      <c r="H71" s="2"/>
    </row>
    <row r="72" spans="1:8" x14ac:dyDescent="0.25">
      <c r="A72" s="1"/>
      <c r="B72" s="170" t="s">
        <v>50</v>
      </c>
      <c r="C72" s="171"/>
      <c r="D72" s="29">
        <f>D70+D35</f>
        <v>1503.94</v>
      </c>
      <c r="E72" s="29">
        <f>E70+E35</f>
        <v>2612.29</v>
      </c>
      <c r="F72" s="30"/>
      <c r="G72" s="31"/>
      <c r="H72" s="32"/>
    </row>
    <row r="73" spans="1:8" x14ac:dyDescent="0.25">
      <c r="A73" s="1"/>
      <c r="B73" s="33"/>
      <c r="C73" s="33"/>
      <c r="D73" s="34"/>
      <c r="E73" s="35"/>
      <c r="F73" s="33"/>
      <c r="G73" s="36"/>
      <c r="H73" s="33"/>
    </row>
    <row r="74" spans="1:8" x14ac:dyDescent="0.25">
      <c r="A74" s="1"/>
      <c r="B74" s="37">
        <v>33</v>
      </c>
      <c r="C74" s="38" t="s">
        <v>51</v>
      </c>
      <c r="D74" s="39">
        <v>100</v>
      </c>
      <c r="E74" s="39">
        <v>100</v>
      </c>
      <c r="F74" s="40">
        <v>1</v>
      </c>
      <c r="G74" s="41">
        <v>1</v>
      </c>
      <c r="H74" s="18">
        <v>43466</v>
      </c>
    </row>
    <row r="75" spans="1:8" x14ac:dyDescent="0.25">
      <c r="A75" s="1"/>
      <c r="B75" s="170" t="s">
        <v>52</v>
      </c>
      <c r="C75" s="172"/>
      <c r="D75" s="29">
        <f>D72+D74</f>
        <v>1603.94</v>
      </c>
      <c r="E75" s="29">
        <f>E72+E74</f>
        <v>2712.29</v>
      </c>
      <c r="F75" s="30"/>
      <c r="G75" s="42"/>
      <c r="H75" s="32"/>
    </row>
  </sheetData>
  <mergeCells count="5">
    <mergeCell ref="B2:H2"/>
    <mergeCell ref="B35:C35"/>
    <mergeCell ref="B70:C70"/>
    <mergeCell ref="B72:C72"/>
    <mergeCell ref="B75:C75"/>
  </mergeCells>
  <conditionalFormatting sqref="E13">
    <cfRule type="expression" dxfId="213" priority="223">
      <formula>AND(ISLOGICAL(#REF!),#REF!=FALSE)</formula>
    </cfRule>
  </conditionalFormatting>
  <conditionalFormatting sqref="E9">
    <cfRule type="expression" dxfId="212" priority="221">
      <formula>AND(ISLOGICAL(#REF!),#REF!=FALSE)</formula>
    </cfRule>
  </conditionalFormatting>
  <conditionalFormatting sqref="H9">
    <cfRule type="expression" dxfId="211" priority="222">
      <formula>AND(ISLOGICAL(#REF!),#REF!=FALSE)</formula>
    </cfRule>
  </conditionalFormatting>
  <conditionalFormatting sqref="H11">
    <cfRule type="expression" dxfId="210" priority="209">
      <formula>AND(ISLOGICAL(#REF!),#REF!=FALSE)</formula>
    </cfRule>
  </conditionalFormatting>
  <conditionalFormatting sqref="H12">
    <cfRule type="expression" dxfId="209" priority="208">
      <formula>AND(ISLOGICAL(#REF!),#REF!=FALSE)</formula>
    </cfRule>
  </conditionalFormatting>
  <conditionalFormatting sqref="H13">
    <cfRule type="expression" dxfId="208" priority="207">
      <formula>AND(ISLOGICAL(#REF!),#REF!=FALSE)</formula>
    </cfRule>
  </conditionalFormatting>
  <conditionalFormatting sqref="E15:E20 H16:H20">
    <cfRule type="expression" dxfId="207" priority="206">
      <formula>AND(ISLOGICAL(#REF!),#REF!=FALSE)</formula>
    </cfRule>
  </conditionalFormatting>
  <conditionalFormatting sqref="E15:E20 H16:H20">
    <cfRule type="expression" dxfId="206" priority="205">
      <formula>AND(ISLOGICAL(#REF!),#REF!=FALSE)</formula>
    </cfRule>
  </conditionalFormatting>
  <conditionalFormatting sqref="H15">
    <cfRule type="expression" dxfId="205" priority="204">
      <formula>AND(ISLOGICAL(#REF!),#REF!=FALSE)</formula>
    </cfRule>
  </conditionalFormatting>
  <conditionalFormatting sqref="H15">
    <cfRule type="expression" dxfId="204" priority="203">
      <formula>AND(ISLOGICAL(#REF!),#REF!=FALSE)</formula>
    </cfRule>
  </conditionalFormatting>
  <conditionalFormatting sqref="H30">
    <cfRule type="expression" dxfId="203" priority="202">
      <formula>AND(ISLOGICAL(#REF!),#REF!=FALSE)</formula>
    </cfRule>
  </conditionalFormatting>
  <conditionalFormatting sqref="E30">
    <cfRule type="expression" dxfId="202" priority="201">
      <formula>AND(ISLOGICAL(#REF!),#REF!=FALSE)</formula>
    </cfRule>
  </conditionalFormatting>
  <conditionalFormatting sqref="E37 H37">
    <cfRule type="expression" dxfId="201" priority="196">
      <formula>AND(ISLOGICAL(#REF!),#REF!=FALSE)</formula>
    </cfRule>
  </conditionalFormatting>
  <conditionalFormatting sqref="E37">
    <cfRule type="expression" dxfId="200" priority="194">
      <formula>AND(ISLOGICAL(#REF!),#REF!=FALSE)</formula>
    </cfRule>
  </conditionalFormatting>
  <conditionalFormatting sqref="H37">
    <cfRule type="expression" dxfId="199" priority="195">
      <formula>AND(ISLOGICAL(#REF!),#REF!=FALSE)</formula>
    </cfRule>
  </conditionalFormatting>
  <conditionalFormatting sqref="H50 E50">
    <cfRule type="expression" dxfId="198" priority="193">
      <formula>AND(ISLOGICAL(#REF!),#REF!=FALSE)</formula>
    </cfRule>
  </conditionalFormatting>
  <conditionalFormatting sqref="H50">
    <cfRule type="expression" dxfId="197" priority="192">
      <formula>AND(ISLOGICAL(#REF!),#REF!=FALSE)</formula>
    </cfRule>
  </conditionalFormatting>
  <conditionalFormatting sqref="E38 H38">
    <cfRule type="expression" dxfId="196" priority="191">
      <formula>AND(ISLOGICAL(#REF!),#REF!=FALSE)</formula>
    </cfRule>
  </conditionalFormatting>
  <conditionalFormatting sqref="E40 H40">
    <cfRule type="expression" dxfId="195" priority="190">
      <formula>AND(ISLOGICAL(#REF!),#REF!=FALSE)</formula>
    </cfRule>
  </conditionalFormatting>
  <conditionalFormatting sqref="E40 H40">
    <cfRule type="expression" dxfId="194" priority="189">
      <formula>AND(ISLOGICAL(#REF!),#REF!=FALSE)</formula>
    </cfRule>
  </conditionalFormatting>
  <conditionalFormatting sqref="H40 E40">
    <cfRule type="expression" dxfId="193" priority="188">
      <formula>AND(ISLOGICAL(#REF!),#REF!=FALSE)</formula>
    </cfRule>
  </conditionalFormatting>
  <conditionalFormatting sqref="H40">
    <cfRule type="expression" dxfId="192" priority="185">
      <formula>AND(ISLOGICAL(#REF!),#REF!=FALSE)</formula>
    </cfRule>
  </conditionalFormatting>
  <conditionalFormatting sqref="E40">
    <cfRule type="expression" dxfId="191" priority="186">
      <formula>AND(ISLOGICAL(#REF!),#REF!=FALSE)</formula>
    </cfRule>
  </conditionalFormatting>
  <conditionalFormatting sqref="H40">
    <cfRule type="expression" dxfId="190" priority="187">
      <formula>AND(ISLOGICAL(#REF!),#REF!=FALSE)</formula>
    </cfRule>
  </conditionalFormatting>
  <conditionalFormatting sqref="H50 E50">
    <cfRule type="expression" dxfId="189" priority="184">
      <formula>AND(ISLOGICAL(#REF!),#REF!=FALSE)</formula>
    </cfRule>
  </conditionalFormatting>
  <conditionalFormatting sqref="H50 E50">
    <cfRule type="expression" dxfId="188" priority="183">
      <formula>AND(ISLOGICAL(#REF!),#REF!=FALSE)</formula>
    </cfRule>
  </conditionalFormatting>
  <conditionalFormatting sqref="H50 E50">
    <cfRule type="expression" dxfId="187" priority="197">
      <formula>AND(ISLOGICAL(#REF!),#REF!=FALSE)</formula>
    </cfRule>
  </conditionalFormatting>
  <conditionalFormatting sqref="E40 H40">
    <cfRule type="expression" dxfId="186" priority="182">
      <formula>AND(ISLOGICAL(#REF!),#REF!=FALSE)</formula>
    </cfRule>
  </conditionalFormatting>
  <conditionalFormatting sqref="E40 H40">
    <cfRule type="expression" dxfId="185" priority="181">
      <formula>AND(ISLOGICAL(#REF!),#REF!=FALSE)</formula>
    </cfRule>
  </conditionalFormatting>
  <conditionalFormatting sqref="H40 E40">
    <cfRule type="expression" dxfId="184" priority="180">
      <formula>AND(ISLOGICAL(#REF!),#REF!=FALSE)</formula>
    </cfRule>
  </conditionalFormatting>
  <conditionalFormatting sqref="H40">
    <cfRule type="expression" dxfId="183" priority="177">
      <formula>AND(ISLOGICAL(#REF!),#REF!=FALSE)</formula>
    </cfRule>
  </conditionalFormatting>
  <conditionalFormatting sqref="E40">
    <cfRule type="expression" dxfId="182" priority="178">
      <formula>AND(ISLOGICAL(#REF!),#REF!=FALSE)</formula>
    </cfRule>
  </conditionalFormatting>
  <conditionalFormatting sqref="H40">
    <cfRule type="expression" dxfId="181" priority="179">
      <formula>AND(ISLOGICAL(#REF!),#REF!=FALSE)</formula>
    </cfRule>
  </conditionalFormatting>
  <conditionalFormatting sqref="E41:E44 H41:H44">
    <cfRule type="expression" dxfId="180" priority="198">
      <formula>AND(ISLOGICAL(#REF!),#REF!=FALSE)</formula>
    </cfRule>
  </conditionalFormatting>
  <conditionalFormatting sqref="E42:E44 H42:H44 E51:E54 H51:H54 H61:H63 E61:E63">
    <cfRule type="expression" dxfId="179" priority="199">
      <formula>AND(ISLOGICAL(#REF!),#REF!=FALSE)</formula>
    </cfRule>
  </conditionalFormatting>
  <conditionalFormatting sqref="E41 H41">
    <cfRule type="expression" dxfId="178" priority="176">
      <formula>AND(ISLOGICAL(#REF!),#REF!=FALSE)</formula>
    </cfRule>
  </conditionalFormatting>
  <conditionalFormatting sqref="E41 H41">
    <cfRule type="expression" dxfId="177" priority="175">
      <formula>AND(ISLOGICAL(#REF!),#REF!=FALSE)</formula>
    </cfRule>
  </conditionalFormatting>
  <conditionalFormatting sqref="E41 H41">
    <cfRule type="expression" dxfId="176" priority="174">
      <formula>AND(ISLOGICAL(#REF!),#REF!=FALSE)</formula>
    </cfRule>
  </conditionalFormatting>
  <conditionalFormatting sqref="E41 H41">
    <cfRule type="expression" dxfId="175" priority="173">
      <formula>AND(ISLOGICAL(#REF!),#REF!=FALSE)</formula>
    </cfRule>
  </conditionalFormatting>
  <conditionalFormatting sqref="E41 H41">
    <cfRule type="expression" dxfId="174" priority="172">
      <formula>AND(ISLOGICAL(#REF!),#REF!=FALSE)</formula>
    </cfRule>
  </conditionalFormatting>
  <conditionalFormatting sqref="E41 H41">
    <cfRule type="expression" dxfId="173" priority="171">
      <formula>AND(ISLOGICAL(#REF!),#REF!=FALSE)</formula>
    </cfRule>
  </conditionalFormatting>
  <conditionalFormatting sqref="E41 H41">
    <cfRule type="expression" dxfId="172" priority="170">
      <formula>AND(ISLOGICAL(#REF!),#REF!=FALSE)</formula>
    </cfRule>
  </conditionalFormatting>
  <conditionalFormatting sqref="E41 H41">
    <cfRule type="expression" dxfId="171" priority="169">
      <formula>AND(ISLOGICAL(#REF!),#REF!=FALSE)</formula>
    </cfRule>
  </conditionalFormatting>
  <conditionalFormatting sqref="H43:H44 E43:E44">
    <cfRule type="expression" dxfId="170" priority="200">
      <formula>AND(ISLOGICAL(#REF!),#REF!=FALSE)</formula>
    </cfRule>
  </conditionalFormatting>
  <conditionalFormatting sqref="E42 H42">
    <cfRule type="expression" dxfId="169" priority="168">
      <formula>AND(ISLOGICAL(#REF!),#REF!=FALSE)</formula>
    </cfRule>
  </conditionalFormatting>
  <conditionalFormatting sqref="E42 H42">
    <cfRule type="expression" dxfId="168" priority="167">
      <formula>AND(ISLOGICAL(#REF!),#REF!=FALSE)</formula>
    </cfRule>
  </conditionalFormatting>
  <conditionalFormatting sqref="E42 H42">
    <cfRule type="expression" dxfId="167" priority="166">
      <formula>AND(ISLOGICAL(#REF!),#REF!=FALSE)</formula>
    </cfRule>
  </conditionalFormatting>
  <conditionalFormatting sqref="E42 H42">
    <cfRule type="expression" dxfId="166" priority="165">
      <formula>AND(ISLOGICAL(#REF!),#REF!=FALSE)</formula>
    </cfRule>
  </conditionalFormatting>
  <conditionalFormatting sqref="E42 H42">
    <cfRule type="expression" dxfId="165" priority="164">
      <formula>AND(ISLOGICAL(#REF!),#REF!=FALSE)</formula>
    </cfRule>
  </conditionalFormatting>
  <conditionalFormatting sqref="E42 H42">
    <cfRule type="expression" dxfId="164" priority="163">
      <formula>AND(ISLOGICAL(#REF!),#REF!=FALSE)</formula>
    </cfRule>
  </conditionalFormatting>
  <conditionalFormatting sqref="E42 H42">
    <cfRule type="expression" dxfId="163" priority="162">
      <formula>AND(ISLOGICAL(#REF!),#REF!=FALSE)</formula>
    </cfRule>
  </conditionalFormatting>
  <conditionalFormatting sqref="E42 H42">
    <cfRule type="expression" dxfId="162" priority="161">
      <formula>AND(ISLOGICAL(#REF!),#REF!=FALSE)</formula>
    </cfRule>
  </conditionalFormatting>
  <conditionalFormatting sqref="E43 H43">
    <cfRule type="expression" dxfId="161" priority="160">
      <formula>AND(ISLOGICAL(#REF!),#REF!=FALSE)</formula>
    </cfRule>
  </conditionalFormatting>
  <conditionalFormatting sqref="E43 H43">
    <cfRule type="expression" dxfId="160" priority="159">
      <formula>AND(ISLOGICAL(#REF!),#REF!=FALSE)</formula>
    </cfRule>
  </conditionalFormatting>
  <conditionalFormatting sqref="E43 H43">
    <cfRule type="expression" dxfId="159" priority="158">
      <formula>AND(ISLOGICAL(#REF!),#REF!=FALSE)</formula>
    </cfRule>
  </conditionalFormatting>
  <conditionalFormatting sqref="E43 H43">
    <cfRule type="expression" dxfId="158" priority="157">
      <formula>AND(ISLOGICAL(#REF!),#REF!=FALSE)</formula>
    </cfRule>
  </conditionalFormatting>
  <conditionalFormatting sqref="E43 H43">
    <cfRule type="expression" dxfId="157" priority="156">
      <formula>AND(ISLOGICAL(#REF!),#REF!=FALSE)</formula>
    </cfRule>
  </conditionalFormatting>
  <conditionalFormatting sqref="E43 H43">
    <cfRule type="expression" dxfId="156" priority="155">
      <formula>AND(ISLOGICAL(#REF!),#REF!=FALSE)</formula>
    </cfRule>
  </conditionalFormatting>
  <conditionalFormatting sqref="E43 H43">
    <cfRule type="expression" dxfId="155" priority="154">
      <formula>AND(ISLOGICAL(#REF!),#REF!=FALSE)</formula>
    </cfRule>
  </conditionalFormatting>
  <conditionalFormatting sqref="E43 H43">
    <cfRule type="expression" dxfId="154" priority="153">
      <formula>AND(ISLOGICAL(#REF!),#REF!=FALSE)</formula>
    </cfRule>
  </conditionalFormatting>
  <conditionalFormatting sqref="H50 E50">
    <cfRule type="expression" dxfId="153" priority="152">
      <formula>AND(ISLOGICAL(#REF!),#REF!=FALSE)</formula>
    </cfRule>
  </conditionalFormatting>
  <conditionalFormatting sqref="H41:H42 E41:E42">
    <cfRule type="expression" dxfId="152" priority="151">
      <formula>AND(ISLOGICAL(#REF!),#REF!=FALSE)</formula>
    </cfRule>
  </conditionalFormatting>
  <conditionalFormatting sqref="E41 H41">
    <cfRule type="expression" dxfId="151" priority="150">
      <formula>AND(ISLOGICAL(#REF!),#REF!=FALSE)</formula>
    </cfRule>
  </conditionalFormatting>
  <conditionalFormatting sqref="E41 H41">
    <cfRule type="expression" dxfId="150" priority="149">
      <formula>AND(ISLOGICAL(#REF!),#REF!=FALSE)</formula>
    </cfRule>
  </conditionalFormatting>
  <conditionalFormatting sqref="E41 H41">
    <cfRule type="expression" dxfId="149" priority="148">
      <formula>AND(ISLOGICAL(#REF!),#REF!=FALSE)</formula>
    </cfRule>
  </conditionalFormatting>
  <conditionalFormatting sqref="E41 H41">
    <cfRule type="expression" dxfId="148" priority="147">
      <formula>AND(ISLOGICAL(#REF!),#REF!=FALSE)</formula>
    </cfRule>
  </conditionalFormatting>
  <conditionalFormatting sqref="E41 H41">
    <cfRule type="expression" dxfId="147" priority="146">
      <formula>AND(ISLOGICAL(#REF!),#REF!=FALSE)</formula>
    </cfRule>
  </conditionalFormatting>
  <conditionalFormatting sqref="E41 H41">
    <cfRule type="expression" dxfId="146" priority="145">
      <formula>AND(ISLOGICAL(#REF!),#REF!=FALSE)</formula>
    </cfRule>
  </conditionalFormatting>
  <conditionalFormatting sqref="E41 H41">
    <cfRule type="expression" dxfId="145" priority="144">
      <formula>AND(ISLOGICAL(#REF!),#REF!=FALSE)</formula>
    </cfRule>
  </conditionalFormatting>
  <conditionalFormatting sqref="E41 H41">
    <cfRule type="expression" dxfId="144" priority="143">
      <formula>AND(ISLOGICAL(#REF!),#REF!=FALSE)</formula>
    </cfRule>
  </conditionalFormatting>
  <conditionalFormatting sqref="E42 H42">
    <cfRule type="expression" dxfId="143" priority="142">
      <formula>AND(ISLOGICAL(#REF!),#REF!=FALSE)</formula>
    </cfRule>
  </conditionalFormatting>
  <conditionalFormatting sqref="E42 H42">
    <cfRule type="expression" dxfId="142" priority="141">
      <formula>AND(ISLOGICAL(#REF!),#REF!=FALSE)</formula>
    </cfRule>
  </conditionalFormatting>
  <conditionalFormatting sqref="E42 H42">
    <cfRule type="expression" dxfId="141" priority="140">
      <formula>AND(ISLOGICAL(#REF!),#REF!=FALSE)</formula>
    </cfRule>
  </conditionalFormatting>
  <conditionalFormatting sqref="E42 H42">
    <cfRule type="expression" dxfId="140" priority="139">
      <formula>AND(ISLOGICAL(#REF!),#REF!=FALSE)</formula>
    </cfRule>
  </conditionalFormatting>
  <conditionalFormatting sqref="E42 H42">
    <cfRule type="expression" dxfId="139" priority="138">
      <formula>AND(ISLOGICAL(#REF!),#REF!=FALSE)</formula>
    </cfRule>
  </conditionalFormatting>
  <conditionalFormatting sqref="E42 H42">
    <cfRule type="expression" dxfId="138" priority="137">
      <formula>AND(ISLOGICAL(#REF!),#REF!=FALSE)</formula>
    </cfRule>
  </conditionalFormatting>
  <conditionalFormatting sqref="E42 H42">
    <cfRule type="expression" dxfId="137" priority="136">
      <formula>AND(ISLOGICAL(#REF!),#REF!=FALSE)</formula>
    </cfRule>
  </conditionalFormatting>
  <conditionalFormatting sqref="E42 H42">
    <cfRule type="expression" dxfId="136" priority="135">
      <formula>AND(ISLOGICAL(#REF!),#REF!=FALSE)</formula>
    </cfRule>
  </conditionalFormatting>
  <conditionalFormatting sqref="H44 E44">
    <cfRule type="expression" dxfId="135" priority="134">
      <formula>AND(ISLOGICAL(#REF!),#REF!=FALSE)</formula>
    </cfRule>
  </conditionalFormatting>
  <conditionalFormatting sqref="H44 E44">
    <cfRule type="expression" dxfId="134" priority="133">
      <formula>AND(ISLOGICAL(#REF!),#REF!=FALSE)</formula>
    </cfRule>
  </conditionalFormatting>
  <conditionalFormatting sqref="H44 E44">
    <cfRule type="expression" dxfId="133" priority="132">
      <formula>AND(ISLOGICAL(#REF!),#REF!=FALSE)</formula>
    </cfRule>
  </conditionalFormatting>
  <conditionalFormatting sqref="H44 E44">
    <cfRule type="expression" dxfId="132" priority="131">
      <formula>AND(ISLOGICAL(#REF!),#REF!=FALSE)</formula>
    </cfRule>
  </conditionalFormatting>
  <conditionalFormatting sqref="H44 E44">
    <cfRule type="expression" dxfId="131" priority="130">
      <formula>AND(ISLOGICAL(#REF!),#REF!=FALSE)</formula>
    </cfRule>
  </conditionalFormatting>
  <conditionalFormatting sqref="H44 E44">
    <cfRule type="expression" dxfId="130" priority="129">
      <formula>AND(ISLOGICAL(#REF!),#REF!=FALSE)</formula>
    </cfRule>
  </conditionalFormatting>
  <conditionalFormatting sqref="H44 E44">
    <cfRule type="expression" dxfId="129" priority="128">
      <formula>AND(ISLOGICAL(#REF!),#REF!=FALSE)</formula>
    </cfRule>
  </conditionalFormatting>
  <conditionalFormatting sqref="H44 E44">
    <cfRule type="expression" dxfId="128" priority="127">
      <formula>AND(ISLOGICAL(#REF!),#REF!=FALSE)</formula>
    </cfRule>
  </conditionalFormatting>
  <conditionalFormatting sqref="H44 E44">
    <cfRule type="expression" dxfId="127" priority="126">
      <formula>AND(ISLOGICAL(#REF!),#REF!=FALSE)</formula>
    </cfRule>
  </conditionalFormatting>
  <conditionalFormatting sqref="H44 E44">
    <cfRule type="expression" dxfId="126" priority="125">
      <formula>AND(ISLOGICAL(#REF!),#REF!=FALSE)</formula>
    </cfRule>
  </conditionalFormatting>
  <conditionalFormatting sqref="H44 E44">
    <cfRule type="expression" dxfId="125" priority="124">
      <formula>AND(ISLOGICAL(#REF!),#REF!=FALSE)</formula>
    </cfRule>
  </conditionalFormatting>
  <conditionalFormatting sqref="H44 E44">
    <cfRule type="expression" dxfId="124" priority="123">
      <formula>AND(ISLOGICAL(#REF!),#REF!=FALSE)</formula>
    </cfRule>
  </conditionalFormatting>
  <conditionalFormatting sqref="H44 E44">
    <cfRule type="expression" dxfId="123" priority="122">
      <formula>AND(ISLOGICAL(#REF!),#REF!=FALSE)</formula>
    </cfRule>
  </conditionalFormatting>
  <conditionalFormatting sqref="H44 E44">
    <cfRule type="expression" dxfId="122" priority="121">
      <formula>AND(ISLOGICAL(#REF!),#REF!=FALSE)</formula>
    </cfRule>
  </conditionalFormatting>
  <conditionalFormatting sqref="H44 E44">
    <cfRule type="expression" dxfId="121" priority="120">
      <formula>AND(ISLOGICAL(#REF!),#REF!=FALSE)</formula>
    </cfRule>
  </conditionalFormatting>
  <conditionalFormatting sqref="H44 E44">
    <cfRule type="expression" dxfId="120" priority="119">
      <formula>AND(ISLOGICAL(#REF!),#REF!=FALSE)</formula>
    </cfRule>
  </conditionalFormatting>
  <conditionalFormatting sqref="H43 E43">
    <cfRule type="expression" dxfId="119" priority="118">
      <formula>AND(ISLOGICAL(#REF!),#REF!=FALSE)</formula>
    </cfRule>
  </conditionalFormatting>
  <conditionalFormatting sqref="H43 E43">
    <cfRule type="expression" dxfId="118" priority="117">
      <formula>AND(ISLOGICAL(#REF!),#REF!=FALSE)</formula>
    </cfRule>
  </conditionalFormatting>
  <conditionalFormatting sqref="H43 E43">
    <cfRule type="expression" dxfId="117" priority="116">
      <formula>AND(ISLOGICAL(#REF!),#REF!=FALSE)</formula>
    </cfRule>
  </conditionalFormatting>
  <conditionalFormatting sqref="H43 E43">
    <cfRule type="expression" dxfId="116" priority="115">
      <formula>AND(ISLOGICAL(#REF!),#REF!=FALSE)</formula>
    </cfRule>
  </conditionalFormatting>
  <conditionalFormatting sqref="H43 E43">
    <cfRule type="expression" dxfId="115" priority="114">
      <formula>AND(ISLOGICAL(#REF!),#REF!=FALSE)</formula>
    </cfRule>
  </conditionalFormatting>
  <conditionalFormatting sqref="H43 E43">
    <cfRule type="expression" dxfId="114" priority="113">
      <formula>AND(ISLOGICAL(#REF!),#REF!=FALSE)</formula>
    </cfRule>
  </conditionalFormatting>
  <conditionalFormatting sqref="H43 E43">
    <cfRule type="expression" dxfId="113" priority="112">
      <formula>AND(ISLOGICAL(#REF!),#REF!=FALSE)</formula>
    </cfRule>
  </conditionalFormatting>
  <conditionalFormatting sqref="H43 E43">
    <cfRule type="expression" dxfId="112" priority="111">
      <formula>AND(ISLOGICAL(#REF!),#REF!=FALSE)</formula>
    </cfRule>
  </conditionalFormatting>
  <conditionalFormatting sqref="H43 E43">
    <cfRule type="expression" dxfId="111" priority="110">
      <formula>AND(ISLOGICAL(#REF!),#REF!=FALSE)</formula>
    </cfRule>
  </conditionalFormatting>
  <conditionalFormatting sqref="H43 E43">
    <cfRule type="expression" dxfId="110" priority="109">
      <formula>AND(ISLOGICAL(#REF!),#REF!=FALSE)</formula>
    </cfRule>
  </conditionalFormatting>
  <conditionalFormatting sqref="H43 E43">
    <cfRule type="expression" dxfId="109" priority="108">
      <formula>AND(ISLOGICAL(#REF!),#REF!=FALSE)</formula>
    </cfRule>
  </conditionalFormatting>
  <conditionalFormatting sqref="H43 E43">
    <cfRule type="expression" dxfId="108" priority="107">
      <formula>AND(ISLOGICAL(#REF!),#REF!=FALSE)</formula>
    </cfRule>
  </conditionalFormatting>
  <conditionalFormatting sqref="H43 E43">
    <cfRule type="expression" dxfId="107" priority="106">
      <formula>AND(ISLOGICAL(#REF!),#REF!=FALSE)</formula>
    </cfRule>
  </conditionalFormatting>
  <conditionalFormatting sqref="H43 E43">
    <cfRule type="expression" dxfId="106" priority="105">
      <formula>AND(ISLOGICAL(#REF!),#REF!=FALSE)</formula>
    </cfRule>
  </conditionalFormatting>
  <conditionalFormatting sqref="H43 E43">
    <cfRule type="expression" dxfId="105" priority="104">
      <formula>AND(ISLOGICAL(#REF!),#REF!=FALSE)</formula>
    </cfRule>
  </conditionalFormatting>
  <conditionalFormatting sqref="H43 E43">
    <cfRule type="expression" dxfId="104" priority="103">
      <formula>AND(ISLOGICAL(#REF!),#REF!=FALSE)</formula>
    </cfRule>
  </conditionalFormatting>
  <conditionalFormatting sqref="H44 E44">
    <cfRule type="expression" dxfId="103" priority="102">
      <formula>AND(ISLOGICAL(#REF!),#REF!=FALSE)</formula>
    </cfRule>
  </conditionalFormatting>
  <conditionalFormatting sqref="H44 E44">
    <cfRule type="expression" dxfId="102" priority="101">
      <formula>AND(ISLOGICAL(#REF!),#REF!=FALSE)</formula>
    </cfRule>
  </conditionalFormatting>
  <conditionalFormatting sqref="H44 E44">
    <cfRule type="expression" dxfId="101" priority="100">
      <formula>AND(ISLOGICAL(#REF!),#REF!=FALSE)</formula>
    </cfRule>
  </conditionalFormatting>
  <conditionalFormatting sqref="H44 E44">
    <cfRule type="expression" dxfId="100" priority="99">
      <formula>AND(ISLOGICAL(#REF!),#REF!=FALSE)</formula>
    </cfRule>
  </conditionalFormatting>
  <conditionalFormatting sqref="H44 E44">
    <cfRule type="expression" dxfId="99" priority="98">
      <formula>AND(ISLOGICAL(#REF!),#REF!=FALSE)</formula>
    </cfRule>
  </conditionalFormatting>
  <conditionalFormatting sqref="H44 E44">
    <cfRule type="expression" dxfId="98" priority="97">
      <formula>AND(ISLOGICAL(#REF!),#REF!=FALSE)</formula>
    </cfRule>
  </conditionalFormatting>
  <conditionalFormatting sqref="H44 E44">
    <cfRule type="expression" dxfId="97" priority="96">
      <formula>AND(ISLOGICAL(#REF!),#REF!=FALSE)</formula>
    </cfRule>
  </conditionalFormatting>
  <conditionalFormatting sqref="E44 H44">
    <cfRule type="expression" dxfId="96" priority="95">
      <formula>AND(ISLOGICAL(#REF!),#REF!=FALSE)</formula>
    </cfRule>
  </conditionalFormatting>
  <conditionalFormatting sqref="E44 H44">
    <cfRule type="expression" dxfId="95" priority="94">
      <formula>AND(ISLOGICAL(#REF!),#REF!=FALSE)</formula>
    </cfRule>
  </conditionalFormatting>
  <conditionalFormatting sqref="E44 H44">
    <cfRule type="expression" dxfId="94" priority="93">
      <formula>AND(ISLOGICAL(#REF!),#REF!=FALSE)</formula>
    </cfRule>
  </conditionalFormatting>
  <conditionalFormatting sqref="E44 H44">
    <cfRule type="expression" dxfId="93" priority="92">
      <formula>AND(ISLOGICAL(#REF!),#REF!=FALSE)</formula>
    </cfRule>
  </conditionalFormatting>
  <conditionalFormatting sqref="E44 H44">
    <cfRule type="expression" dxfId="92" priority="91">
      <formula>AND(ISLOGICAL(#REF!),#REF!=FALSE)</formula>
    </cfRule>
  </conditionalFormatting>
  <conditionalFormatting sqref="E44 H44">
    <cfRule type="expression" dxfId="91" priority="90">
      <formula>AND(ISLOGICAL(#REF!),#REF!=FALSE)</formula>
    </cfRule>
  </conditionalFormatting>
  <conditionalFormatting sqref="E44 H44">
    <cfRule type="expression" dxfId="90" priority="89">
      <formula>AND(ISLOGICAL(#REF!),#REF!=FALSE)</formula>
    </cfRule>
  </conditionalFormatting>
  <conditionalFormatting sqref="E44 H44">
    <cfRule type="expression" dxfId="89" priority="88">
      <formula>AND(ISLOGICAL(#REF!),#REF!=FALSE)</formula>
    </cfRule>
  </conditionalFormatting>
  <conditionalFormatting sqref="E39 H39">
    <cfRule type="expression" dxfId="88" priority="87">
      <formula>AND(ISLOGICAL(#REF!),#REF!=FALSE)</formula>
    </cfRule>
  </conditionalFormatting>
  <conditionalFormatting sqref="E39 H39">
    <cfRule type="expression" dxfId="87" priority="86">
      <formula>AND(ISLOGICAL(#REF!),#REF!=FALSE)</formula>
    </cfRule>
  </conditionalFormatting>
  <conditionalFormatting sqref="H45 E45:E46">
    <cfRule type="expression" dxfId="86" priority="85">
      <formula>AND(ISLOGICAL(#REF!),#REF!=FALSE)</formula>
    </cfRule>
  </conditionalFormatting>
  <conditionalFormatting sqref="H45">
    <cfRule type="expression" dxfId="85" priority="84">
      <formula>AND(ISLOGICAL(#REF!),#REF!=FALSE)</formula>
    </cfRule>
  </conditionalFormatting>
  <conditionalFormatting sqref="H45 E45:E46">
    <cfRule type="expression" dxfId="84" priority="83">
      <formula>AND(ISLOGICAL(#REF!),#REF!=FALSE)</formula>
    </cfRule>
  </conditionalFormatting>
  <conditionalFormatting sqref="E45:E46 H45">
    <cfRule type="expression" dxfId="83" priority="82">
      <formula>AND(ISLOGICAL(#REF!),#REF!=FALSE)</formula>
    </cfRule>
  </conditionalFormatting>
  <conditionalFormatting sqref="H45 E45:E46">
    <cfRule type="expression" dxfId="82" priority="81">
      <formula>AND(ISLOGICAL(#REF!),#REF!=FALSE)</formula>
    </cfRule>
  </conditionalFormatting>
  <conditionalFormatting sqref="H45 E45:E46">
    <cfRule type="expression" dxfId="81" priority="80">
      <formula>AND(ISLOGICAL(#REF!),#REF!=FALSE)</formula>
    </cfRule>
  </conditionalFormatting>
  <conditionalFormatting sqref="H45 E45:E46">
    <cfRule type="expression" dxfId="80" priority="79">
      <formula>AND(ISLOGICAL(#REF!),#REF!=FALSE)</formula>
    </cfRule>
  </conditionalFormatting>
  <conditionalFormatting sqref="H47 E47">
    <cfRule type="expression" dxfId="79" priority="78">
      <formula>AND(ISLOGICAL(#REF!),#REF!=FALSE)</formula>
    </cfRule>
  </conditionalFormatting>
  <conditionalFormatting sqref="H47">
    <cfRule type="expression" dxfId="78" priority="77">
      <formula>AND(ISLOGICAL(#REF!),#REF!=FALSE)</formula>
    </cfRule>
  </conditionalFormatting>
  <conditionalFormatting sqref="H47 E47">
    <cfRule type="expression" dxfId="77" priority="76">
      <formula>AND(ISLOGICAL(#REF!),#REF!=FALSE)</formula>
    </cfRule>
  </conditionalFormatting>
  <conditionalFormatting sqref="E47 H47">
    <cfRule type="expression" dxfId="76" priority="75">
      <formula>AND(ISLOGICAL(#REF!),#REF!=FALSE)</formula>
    </cfRule>
  </conditionalFormatting>
  <conditionalFormatting sqref="H47 E47">
    <cfRule type="expression" dxfId="75" priority="74">
      <formula>AND(ISLOGICAL(#REF!),#REF!=FALSE)</formula>
    </cfRule>
  </conditionalFormatting>
  <conditionalFormatting sqref="H47 E47">
    <cfRule type="expression" dxfId="74" priority="73">
      <formula>AND(ISLOGICAL(#REF!),#REF!=FALSE)</formula>
    </cfRule>
  </conditionalFormatting>
  <conditionalFormatting sqref="H47 E47">
    <cfRule type="expression" dxfId="73" priority="72">
      <formula>AND(ISLOGICAL(#REF!),#REF!=FALSE)</formula>
    </cfRule>
  </conditionalFormatting>
  <conditionalFormatting sqref="H48 E48">
    <cfRule type="expression" dxfId="72" priority="71">
      <formula>AND(ISLOGICAL(#REF!),#REF!=FALSE)</formula>
    </cfRule>
  </conditionalFormatting>
  <conditionalFormatting sqref="H48">
    <cfRule type="expression" dxfId="71" priority="70">
      <formula>AND(ISLOGICAL(#REF!),#REF!=FALSE)</formula>
    </cfRule>
  </conditionalFormatting>
  <conditionalFormatting sqref="H48 E48">
    <cfRule type="expression" dxfId="70" priority="69">
      <formula>AND(ISLOGICAL(#REF!),#REF!=FALSE)</formula>
    </cfRule>
  </conditionalFormatting>
  <conditionalFormatting sqref="E48 H48">
    <cfRule type="expression" dxfId="69" priority="68">
      <formula>AND(ISLOGICAL(#REF!),#REF!=FALSE)</formula>
    </cfRule>
  </conditionalFormatting>
  <conditionalFormatting sqref="H48 E48">
    <cfRule type="expression" dxfId="68" priority="67">
      <formula>AND(ISLOGICAL(#REF!),#REF!=FALSE)</formula>
    </cfRule>
  </conditionalFormatting>
  <conditionalFormatting sqref="H48 E48">
    <cfRule type="expression" dxfId="67" priority="66">
      <formula>AND(ISLOGICAL(#REF!),#REF!=FALSE)</formula>
    </cfRule>
  </conditionalFormatting>
  <conditionalFormatting sqref="H48 E48">
    <cfRule type="expression" dxfId="66" priority="65">
      <formula>AND(ISLOGICAL(#REF!),#REF!=FALSE)</formula>
    </cfRule>
  </conditionalFormatting>
  <conditionalFormatting sqref="H49 E49">
    <cfRule type="expression" dxfId="65" priority="64">
      <formula>AND(ISLOGICAL(#REF!),#REF!=FALSE)</formula>
    </cfRule>
  </conditionalFormatting>
  <conditionalFormatting sqref="H49">
    <cfRule type="expression" dxfId="64" priority="63">
      <formula>AND(ISLOGICAL(#REF!),#REF!=FALSE)</formula>
    </cfRule>
  </conditionalFormatting>
  <conditionalFormatting sqref="H49 E49">
    <cfRule type="expression" dxfId="63" priority="62">
      <formula>AND(ISLOGICAL(#REF!),#REF!=FALSE)</formula>
    </cfRule>
  </conditionalFormatting>
  <conditionalFormatting sqref="E49 H49">
    <cfRule type="expression" dxfId="62" priority="61">
      <formula>AND(ISLOGICAL(#REF!),#REF!=FALSE)</formula>
    </cfRule>
  </conditionalFormatting>
  <conditionalFormatting sqref="H49 E49">
    <cfRule type="expression" dxfId="61" priority="60">
      <formula>AND(ISLOGICAL(#REF!),#REF!=FALSE)</formula>
    </cfRule>
  </conditionalFormatting>
  <conditionalFormatting sqref="H49 E49">
    <cfRule type="expression" dxfId="60" priority="59">
      <formula>AND(ISLOGICAL(#REF!),#REF!=FALSE)</formula>
    </cfRule>
  </conditionalFormatting>
  <conditionalFormatting sqref="H49 E49">
    <cfRule type="expression" dxfId="59" priority="58">
      <formula>AND(ISLOGICAL(#REF!),#REF!=FALSE)</formula>
    </cfRule>
  </conditionalFormatting>
  <conditionalFormatting sqref="H46">
    <cfRule type="expression" dxfId="58" priority="57">
      <formula>AND(ISLOGICAL(#REF!),#REF!=FALSE)</formula>
    </cfRule>
  </conditionalFormatting>
  <conditionalFormatting sqref="H46">
    <cfRule type="expression" dxfId="57" priority="56">
      <formula>AND(ISLOGICAL(#REF!),#REF!=FALSE)</formula>
    </cfRule>
  </conditionalFormatting>
  <conditionalFormatting sqref="H46">
    <cfRule type="expression" dxfId="56" priority="55">
      <formula>AND(ISLOGICAL(#REF!),#REF!=FALSE)</formula>
    </cfRule>
  </conditionalFormatting>
  <conditionalFormatting sqref="H46">
    <cfRule type="expression" dxfId="55" priority="54">
      <formula>AND(ISLOGICAL(#REF!),#REF!=FALSE)</formula>
    </cfRule>
  </conditionalFormatting>
  <conditionalFormatting sqref="H46">
    <cfRule type="expression" dxfId="54" priority="53">
      <formula>AND(ISLOGICAL(#REF!),#REF!=FALSE)</formula>
    </cfRule>
  </conditionalFormatting>
  <conditionalFormatting sqref="H46">
    <cfRule type="expression" dxfId="53" priority="52">
      <formula>AND(ISLOGICAL(#REF!),#REF!=FALSE)</formula>
    </cfRule>
  </conditionalFormatting>
  <conditionalFormatting sqref="H46">
    <cfRule type="expression" dxfId="52" priority="51">
      <formula>AND(ISLOGICAL(#REF!),#REF!=FALSE)</formula>
    </cfRule>
  </conditionalFormatting>
  <conditionalFormatting sqref="H55 E55 H64:H68 H57 E64:E68 E57">
    <cfRule type="expression" dxfId="51" priority="50">
      <formula>AND(ISLOGICAL(#REF!),#REF!=FALSE)</formula>
    </cfRule>
  </conditionalFormatting>
  <conditionalFormatting sqref="H55">
    <cfRule type="expression" dxfId="50" priority="49">
      <formula>AND(ISLOGICAL(#REF!),#REF!=FALSE)</formula>
    </cfRule>
  </conditionalFormatting>
  <conditionalFormatting sqref="H55 E55">
    <cfRule type="expression" dxfId="49" priority="48">
      <formula>AND(ISLOGICAL(#REF!),#REF!=FALSE)</formula>
    </cfRule>
  </conditionalFormatting>
  <conditionalFormatting sqref="E55 H55">
    <cfRule type="expression" dxfId="48" priority="47">
      <formula>AND(ISLOGICAL(#REF!),#REF!=FALSE)</formula>
    </cfRule>
  </conditionalFormatting>
  <conditionalFormatting sqref="H55 E55">
    <cfRule type="expression" dxfId="47" priority="46">
      <formula>AND(ISLOGICAL(#REF!),#REF!=FALSE)</formula>
    </cfRule>
  </conditionalFormatting>
  <conditionalFormatting sqref="H55 E55">
    <cfRule type="expression" dxfId="46" priority="45">
      <formula>AND(ISLOGICAL(#REF!),#REF!=FALSE)</formula>
    </cfRule>
  </conditionalFormatting>
  <conditionalFormatting sqref="H55 E55">
    <cfRule type="expression" dxfId="45" priority="44">
      <formula>AND(ISLOGICAL(#REF!),#REF!=FALSE)</formula>
    </cfRule>
  </conditionalFormatting>
  <conditionalFormatting sqref="H56 E56">
    <cfRule type="expression" dxfId="44" priority="43">
      <formula>AND(ISLOGICAL(#REF!),#REF!=FALSE)</formula>
    </cfRule>
  </conditionalFormatting>
  <conditionalFormatting sqref="H56">
    <cfRule type="expression" dxfId="43" priority="42">
      <formula>AND(ISLOGICAL(#REF!),#REF!=FALSE)</formula>
    </cfRule>
  </conditionalFormatting>
  <conditionalFormatting sqref="H56 E56">
    <cfRule type="expression" dxfId="42" priority="41">
      <formula>AND(ISLOGICAL(#REF!),#REF!=FALSE)</formula>
    </cfRule>
  </conditionalFormatting>
  <conditionalFormatting sqref="E56 H56">
    <cfRule type="expression" dxfId="41" priority="40">
      <formula>AND(ISLOGICAL(#REF!),#REF!=FALSE)</formula>
    </cfRule>
  </conditionalFormatting>
  <conditionalFormatting sqref="H56 E56">
    <cfRule type="expression" dxfId="40" priority="39">
      <formula>AND(ISLOGICAL(#REF!),#REF!=FALSE)</formula>
    </cfRule>
  </conditionalFormatting>
  <conditionalFormatting sqref="H56 E56">
    <cfRule type="expression" dxfId="39" priority="38">
      <formula>AND(ISLOGICAL(#REF!),#REF!=FALSE)</formula>
    </cfRule>
  </conditionalFormatting>
  <conditionalFormatting sqref="H56 E56">
    <cfRule type="expression" dxfId="38" priority="37">
      <formula>AND(ISLOGICAL(#REF!),#REF!=FALSE)</formula>
    </cfRule>
  </conditionalFormatting>
  <conditionalFormatting sqref="E58:E59 H58:H59">
    <cfRule type="expression" dxfId="37" priority="36">
      <formula>AND(ISLOGICAL(#REF!),#REF!=FALSE)</formula>
    </cfRule>
  </conditionalFormatting>
  <conditionalFormatting sqref="E58:E59 H58:H59">
    <cfRule type="expression" dxfId="36" priority="35">
      <formula>AND(ISLOGICAL(#REF!),#REF!=FALSE)</formula>
    </cfRule>
  </conditionalFormatting>
  <conditionalFormatting sqref="E58:E59 H58:H59">
    <cfRule type="expression" dxfId="35" priority="34">
      <formula>AND(ISLOGICAL(#REF!),#REF!=FALSE)</formula>
    </cfRule>
  </conditionalFormatting>
  <conditionalFormatting sqref="E58:E59 H58:H59">
    <cfRule type="expression" dxfId="34" priority="33">
      <formula>AND(ISLOGICAL(#REF!),#REF!=FALSE)</formula>
    </cfRule>
  </conditionalFormatting>
  <conditionalFormatting sqref="E58:E59 H58:H59">
    <cfRule type="expression" dxfId="33" priority="32">
      <formula>AND(ISLOGICAL(#REF!),#REF!=FALSE)</formula>
    </cfRule>
  </conditionalFormatting>
  <conditionalFormatting sqref="E58:E59 H58:H59">
    <cfRule type="expression" dxfId="32" priority="31">
      <formula>AND(ISLOGICAL(#REF!),#REF!=FALSE)</formula>
    </cfRule>
  </conditionalFormatting>
  <conditionalFormatting sqref="E58:E59 H58:H59">
    <cfRule type="expression" dxfId="31" priority="30">
      <formula>AND(ISLOGICAL(#REF!),#REF!=FALSE)</formula>
    </cfRule>
  </conditionalFormatting>
  <conditionalFormatting sqref="E58:E59 H58:H59">
    <cfRule type="expression" dxfId="30" priority="29">
      <formula>AND(ISLOGICAL(#REF!),#REF!=FALSE)</formula>
    </cfRule>
  </conditionalFormatting>
  <conditionalFormatting sqref="E58:E59 H58:H59">
    <cfRule type="expression" dxfId="29" priority="28">
      <formula>AND(ISLOGICAL(#REF!),#REF!=FALSE)</formula>
    </cfRule>
  </conditionalFormatting>
  <conditionalFormatting sqref="H58:H59 E58:E59">
    <cfRule type="expression" dxfId="28" priority="27">
      <formula>AND(ISLOGICAL(#REF!),#REF!=FALSE)</formula>
    </cfRule>
  </conditionalFormatting>
  <conditionalFormatting sqref="E58:E59 H58:H59">
    <cfRule type="expression" dxfId="27" priority="26">
      <formula>AND(ISLOGICAL(#REF!),#REF!=FALSE)</formula>
    </cfRule>
  </conditionalFormatting>
  <conditionalFormatting sqref="E58:E59 H58:H59">
    <cfRule type="expression" dxfId="26" priority="25">
      <formula>AND(ISLOGICAL(#REF!),#REF!=FALSE)</formula>
    </cfRule>
  </conditionalFormatting>
  <conditionalFormatting sqref="E58:E59 H58:H59">
    <cfRule type="expression" dxfId="25" priority="24">
      <formula>AND(ISLOGICAL(#REF!),#REF!=FALSE)</formula>
    </cfRule>
  </conditionalFormatting>
  <conditionalFormatting sqref="E58:E59 H58:H59">
    <cfRule type="expression" dxfId="24" priority="23">
      <formula>AND(ISLOGICAL(#REF!),#REF!=FALSE)</formula>
    </cfRule>
  </conditionalFormatting>
  <conditionalFormatting sqref="E58:E59 H58:H59">
    <cfRule type="expression" dxfId="23" priority="22">
      <formula>AND(ISLOGICAL(#REF!),#REF!=FALSE)</formula>
    </cfRule>
  </conditionalFormatting>
  <conditionalFormatting sqref="E58:E59 H58:H59">
    <cfRule type="expression" dxfId="22" priority="21">
      <formula>AND(ISLOGICAL(#REF!),#REF!=FALSE)</formula>
    </cfRule>
  </conditionalFormatting>
  <conditionalFormatting sqref="E58:E59 H58:H59">
    <cfRule type="expression" dxfId="21" priority="20">
      <formula>AND(ISLOGICAL(#REF!),#REF!=FALSE)</formula>
    </cfRule>
  </conditionalFormatting>
  <conditionalFormatting sqref="E58:E59 H58:H59">
    <cfRule type="expression" dxfId="20" priority="19">
      <formula>AND(ISLOGICAL(#REF!),#REF!=FALSE)</formula>
    </cfRule>
  </conditionalFormatting>
  <conditionalFormatting sqref="E60 H60">
    <cfRule type="expression" dxfId="19" priority="18">
      <formula>AND(ISLOGICAL(#REF!),#REF!=FALSE)</formula>
    </cfRule>
  </conditionalFormatting>
  <conditionalFormatting sqref="E60 H60">
    <cfRule type="expression" dxfId="18" priority="17">
      <formula>AND(ISLOGICAL(#REF!),#REF!=FALSE)</formula>
    </cfRule>
  </conditionalFormatting>
  <conditionalFormatting sqref="E60 H60">
    <cfRule type="expression" dxfId="17" priority="16">
      <formula>AND(ISLOGICAL(#REF!),#REF!=FALSE)</formula>
    </cfRule>
  </conditionalFormatting>
  <conditionalFormatting sqref="E60 H60">
    <cfRule type="expression" dxfId="16" priority="15">
      <formula>AND(ISLOGICAL(#REF!),#REF!=FALSE)</formula>
    </cfRule>
  </conditionalFormatting>
  <conditionalFormatting sqref="E60 H60">
    <cfRule type="expression" dxfId="15" priority="14">
      <formula>AND(ISLOGICAL(#REF!),#REF!=FALSE)</formula>
    </cfRule>
  </conditionalFormatting>
  <conditionalFormatting sqref="E60 H60">
    <cfRule type="expression" dxfId="14" priority="13">
      <formula>AND(ISLOGICAL(#REF!),#REF!=FALSE)</formula>
    </cfRule>
  </conditionalFormatting>
  <conditionalFormatting sqref="E60 H60">
    <cfRule type="expression" dxfId="13" priority="12">
      <formula>AND(ISLOGICAL(#REF!),#REF!=FALSE)</formula>
    </cfRule>
  </conditionalFormatting>
  <conditionalFormatting sqref="E60 H60">
    <cfRule type="expression" dxfId="12" priority="11">
      <formula>AND(ISLOGICAL(#REF!),#REF!=FALSE)</formula>
    </cfRule>
  </conditionalFormatting>
  <conditionalFormatting sqref="E60 H60">
    <cfRule type="expression" dxfId="11" priority="10">
      <formula>AND(ISLOGICAL(#REF!),#REF!=FALSE)</formula>
    </cfRule>
  </conditionalFormatting>
  <conditionalFormatting sqref="H60 E60">
    <cfRule type="expression" dxfId="10" priority="9">
      <formula>AND(ISLOGICAL(#REF!),#REF!=FALSE)</formula>
    </cfRule>
  </conditionalFormatting>
  <conditionalFormatting sqref="E60 H60">
    <cfRule type="expression" dxfId="9" priority="8">
      <formula>AND(ISLOGICAL(#REF!),#REF!=FALSE)</formula>
    </cfRule>
  </conditionalFormatting>
  <conditionalFormatting sqref="E60 H60">
    <cfRule type="expression" dxfId="8" priority="7">
      <formula>AND(ISLOGICAL(#REF!),#REF!=FALSE)</formula>
    </cfRule>
  </conditionalFormatting>
  <conditionalFormatting sqref="E60 H60">
    <cfRule type="expression" dxfId="7" priority="6">
      <formula>AND(ISLOGICAL(#REF!),#REF!=FALSE)</formula>
    </cfRule>
  </conditionalFormatting>
  <conditionalFormatting sqref="E60 H60">
    <cfRule type="expression" dxfId="6" priority="5">
      <formula>AND(ISLOGICAL(#REF!),#REF!=FALSE)</formula>
    </cfRule>
  </conditionalFormatting>
  <conditionalFormatting sqref="E60 H60">
    <cfRule type="expression" dxfId="5" priority="4">
      <formula>AND(ISLOGICAL(#REF!),#REF!=FALSE)</formula>
    </cfRule>
  </conditionalFormatting>
  <conditionalFormatting sqref="E60 H60">
    <cfRule type="expression" dxfId="4" priority="3">
      <formula>AND(ISLOGICAL(#REF!),#REF!=FALSE)</formula>
    </cfRule>
  </conditionalFormatting>
  <conditionalFormatting sqref="E60 H60">
    <cfRule type="expression" dxfId="3" priority="2">
      <formula>AND(ISLOGICAL(#REF!),#REF!=FALSE)</formula>
    </cfRule>
  </conditionalFormatting>
  <conditionalFormatting sqref="E60 H60">
    <cfRule type="expression" dxfId="2" priority="1">
      <formula>AND(ISLOGICAL(#REF!),#REF!=FALSE)</formula>
    </cfRule>
  </conditionalFormatting>
  <conditionalFormatting sqref="B4:B29">
    <cfRule type="expression" dxfId="1" priority="225">
      <formula>AND($E4&gt;0,$I4=1)</formula>
    </cfRule>
  </conditionalFormatting>
  <conditionalFormatting sqref="B31:B33">
    <cfRule type="expression" dxfId="0" priority="226">
      <formula>AND($E31&gt;0,$I32=1)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60" zoomScaleNormal="60" workbookViewId="0">
      <selection activeCell="M37" sqref="M37"/>
    </sheetView>
  </sheetViews>
  <sheetFormatPr defaultColWidth="9.140625" defaultRowHeight="15" x14ac:dyDescent="0.25"/>
  <cols>
    <col min="1" max="1" width="9.140625" style="57"/>
    <col min="2" max="2" width="9.140625" style="58"/>
    <col min="3" max="3" width="11" style="58" customWidth="1"/>
    <col min="4" max="4" width="14" style="58" customWidth="1"/>
    <col min="5" max="5" width="10" style="58" customWidth="1"/>
    <col min="6" max="6" width="10.5703125" style="58" customWidth="1"/>
    <col min="7" max="7" width="10" style="58" customWidth="1"/>
    <col min="8" max="8" width="13.85546875" style="61" customWidth="1"/>
    <col min="9" max="10" width="11.140625" style="58" customWidth="1"/>
    <col min="11" max="11" width="11.85546875" style="58" customWidth="1"/>
    <col min="12" max="12" width="16.7109375" style="58" customWidth="1"/>
    <col min="13" max="13" width="18.140625" style="58" customWidth="1"/>
    <col min="14" max="14" width="9.7109375" style="58" customWidth="1"/>
    <col min="15" max="15" width="17" style="58" customWidth="1"/>
    <col min="16" max="16" width="9.5703125" style="58" customWidth="1"/>
    <col min="17" max="18" width="14.28515625" style="58" customWidth="1"/>
    <col min="19" max="19" width="9.42578125" style="58" customWidth="1"/>
    <col min="20" max="20" width="12.140625" style="58" customWidth="1"/>
    <col min="21" max="21" width="18.28515625" style="58" customWidth="1"/>
    <col min="22" max="22" width="10.7109375" style="58" customWidth="1"/>
    <col min="23" max="23" width="14.5703125" style="58" customWidth="1"/>
    <col min="24" max="24" width="11.28515625" style="58" customWidth="1"/>
    <col min="25" max="25" width="13.140625" style="58" customWidth="1"/>
    <col min="26" max="26" width="11.85546875" style="58" customWidth="1"/>
    <col min="27" max="27" width="9.5703125" style="58" customWidth="1"/>
    <col min="28" max="28" width="9.85546875" style="58" customWidth="1"/>
    <col min="29" max="29" width="9.42578125" style="58" customWidth="1"/>
    <col min="30" max="31" width="9.85546875" style="58" customWidth="1"/>
    <col min="32" max="32" width="11.140625" style="58" customWidth="1"/>
    <col min="33" max="33" width="3.42578125" style="58" customWidth="1"/>
    <col min="34" max="34" width="2.85546875" style="58" customWidth="1"/>
    <col min="35" max="16384" width="9.140625" style="58"/>
  </cols>
  <sheetData>
    <row r="1" spans="1:32" x14ac:dyDescent="0.25">
      <c r="C1" s="59" t="s">
        <v>54</v>
      </c>
      <c r="D1" s="60" t="s">
        <v>69</v>
      </c>
    </row>
    <row r="2" spans="1:32" x14ac:dyDescent="0.25">
      <c r="B2" s="62" t="s">
        <v>55</v>
      </c>
      <c r="C2" s="63"/>
      <c r="D2" s="63"/>
      <c r="E2" s="63"/>
      <c r="F2" s="63"/>
      <c r="G2" s="63"/>
      <c r="H2" s="64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x14ac:dyDescent="0.25">
      <c r="B3" s="62" t="s">
        <v>56</v>
      </c>
      <c r="C3" s="63"/>
      <c r="D3" s="63"/>
      <c r="E3" s="63"/>
      <c r="F3" s="63"/>
      <c r="G3" s="63"/>
      <c r="H3" s="64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x14ac:dyDescent="0.25">
      <c r="B4" s="63"/>
      <c r="C4" s="63"/>
      <c r="D4" s="63"/>
      <c r="E4" s="63"/>
      <c r="F4" s="63"/>
      <c r="G4" s="63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x14ac:dyDescent="0.25">
      <c r="C5" s="65"/>
      <c r="D5" s="65"/>
      <c r="E5" s="65"/>
      <c r="F5" s="65"/>
      <c r="G5" s="65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5" customHeight="1" x14ac:dyDescent="0.25">
      <c r="B6" s="67"/>
      <c r="C6" s="68" t="s">
        <v>57</v>
      </c>
      <c r="D6" s="69"/>
      <c r="E6" s="69"/>
      <c r="F6" s="69"/>
      <c r="G6" s="69"/>
      <c r="H6" s="69"/>
      <c r="I6" s="70" t="s">
        <v>58</v>
      </c>
      <c r="J6" s="71"/>
      <c r="K6" s="72"/>
      <c r="L6" s="72"/>
      <c r="M6" s="71"/>
      <c r="N6" s="72"/>
      <c r="O6" s="73"/>
      <c r="P6" s="70" t="s">
        <v>59</v>
      </c>
      <c r="Q6" s="72"/>
      <c r="R6" s="72"/>
      <c r="S6" s="72"/>
      <c r="T6" s="71"/>
      <c r="U6" s="72"/>
      <c r="V6" s="73"/>
      <c r="W6" s="74"/>
    </row>
    <row r="7" spans="1:32" ht="15" customHeight="1" x14ac:dyDescent="0.25">
      <c r="B7" s="75" t="s">
        <v>60</v>
      </c>
      <c r="C7" s="76" t="s">
        <v>61</v>
      </c>
      <c r="D7" s="77"/>
      <c r="E7" s="77"/>
      <c r="F7" s="77"/>
      <c r="G7" s="77"/>
      <c r="H7" s="77"/>
      <c r="I7" s="78" t="s">
        <v>62</v>
      </c>
      <c r="J7" s="79"/>
      <c r="K7" s="80"/>
      <c r="L7" s="80"/>
      <c r="M7" s="79"/>
      <c r="N7" s="80"/>
      <c r="O7" s="81"/>
      <c r="P7" s="78"/>
      <c r="Q7" s="82"/>
      <c r="R7" s="80"/>
      <c r="S7" s="80" t="s">
        <v>62</v>
      </c>
      <c r="T7" s="79"/>
      <c r="U7" s="80"/>
      <c r="V7" s="81"/>
      <c r="W7" s="74"/>
    </row>
    <row r="8" spans="1:32" s="90" customFormat="1" ht="69" customHeight="1" x14ac:dyDescent="0.25">
      <c r="A8" s="83"/>
      <c r="B8" s="84"/>
      <c r="C8" s="85" t="s">
        <v>63</v>
      </c>
      <c r="D8" s="86" t="s">
        <v>64</v>
      </c>
      <c r="E8" s="86" t="s">
        <v>65</v>
      </c>
      <c r="F8" s="86" t="s">
        <v>66</v>
      </c>
      <c r="G8" s="86" t="s">
        <v>67</v>
      </c>
      <c r="H8" s="86" t="s">
        <v>68</v>
      </c>
      <c r="I8" s="86" t="s">
        <v>69</v>
      </c>
      <c r="J8" s="86" t="s">
        <v>64</v>
      </c>
      <c r="K8" s="86" t="s">
        <v>70</v>
      </c>
      <c r="L8" s="86" t="s">
        <v>71</v>
      </c>
      <c r="M8" s="87" t="s">
        <v>72</v>
      </c>
      <c r="N8" s="85" t="s">
        <v>73</v>
      </c>
      <c r="O8" s="85" t="s">
        <v>74</v>
      </c>
      <c r="P8" s="88" t="s">
        <v>75</v>
      </c>
      <c r="Q8" s="86" t="s">
        <v>69</v>
      </c>
      <c r="R8" s="86" t="s">
        <v>64</v>
      </c>
      <c r="S8" s="89" t="s">
        <v>70</v>
      </c>
      <c r="T8" s="89" t="s">
        <v>71</v>
      </c>
      <c r="U8" s="87" t="s">
        <v>72</v>
      </c>
      <c r="V8" s="88" t="s">
        <v>73</v>
      </c>
      <c r="W8" s="88" t="s">
        <v>74</v>
      </c>
    </row>
    <row r="9" spans="1:32" x14ac:dyDescent="0.25">
      <c r="B9" s="91"/>
      <c r="C9" s="91"/>
      <c r="D9" s="91"/>
      <c r="E9" s="91"/>
      <c r="F9" s="91"/>
      <c r="G9" s="91"/>
      <c r="H9" s="91"/>
      <c r="I9" s="92"/>
      <c r="J9" s="92"/>
      <c r="K9" s="92"/>
      <c r="L9" s="92"/>
      <c r="M9" s="92"/>
      <c r="N9" s="92"/>
      <c r="O9" s="92"/>
      <c r="P9" s="92"/>
      <c r="Q9" s="92"/>
      <c r="R9" s="92"/>
      <c r="S9" s="91"/>
      <c r="T9" s="91"/>
      <c r="U9" s="91"/>
      <c r="V9" s="91"/>
      <c r="W9" s="91"/>
    </row>
    <row r="10" spans="1:32" ht="6" customHeight="1" x14ac:dyDescent="0.25">
      <c r="H10" s="58"/>
      <c r="I10" s="93"/>
      <c r="J10" s="94"/>
      <c r="K10" s="95"/>
      <c r="L10" s="95"/>
      <c r="M10" s="95"/>
      <c r="N10" s="95"/>
      <c r="O10" s="95"/>
      <c r="P10" s="95"/>
      <c r="Q10" s="93"/>
      <c r="R10" s="94"/>
    </row>
    <row r="11" spans="1:32" hidden="1" x14ac:dyDescent="0.25">
      <c r="B11" s="96">
        <v>2017</v>
      </c>
      <c r="C11" s="97">
        <v>0</v>
      </c>
      <c r="D11" s="97">
        <v>0</v>
      </c>
      <c r="E11" s="100">
        <v>0</v>
      </c>
      <c r="F11" s="104">
        <v>0</v>
      </c>
      <c r="G11" s="104">
        <v>401.7</v>
      </c>
      <c r="H11" s="104">
        <v>253.2</v>
      </c>
      <c r="I11" s="97">
        <v>0</v>
      </c>
      <c r="J11" s="108">
        <v>0</v>
      </c>
      <c r="K11" s="108">
        <v>0</v>
      </c>
      <c r="L11" s="108">
        <v>0</v>
      </c>
      <c r="M11" s="108">
        <v>-11.016000000000002</v>
      </c>
      <c r="N11" s="109">
        <f t="shared" ref="N11:N36" si="0">MIN($G11,$M11)</f>
        <v>-11.016000000000002</v>
      </c>
      <c r="O11" s="110">
        <f t="shared" ref="O11:O36" si="1">MIN($H11,$M11)</f>
        <v>-11.016000000000002</v>
      </c>
      <c r="P11" s="108">
        <v>0</v>
      </c>
      <c r="Q11" s="97">
        <v>0</v>
      </c>
      <c r="R11" s="108">
        <v>0</v>
      </c>
      <c r="S11" s="108">
        <v>0</v>
      </c>
      <c r="T11" s="108">
        <v>0</v>
      </c>
      <c r="U11" s="108">
        <v>-11.016000000000002</v>
      </c>
      <c r="V11" s="111">
        <f t="shared" ref="V11:V36" si="2">MIN($G11,$U11)</f>
        <v>-11.016000000000002</v>
      </c>
      <c r="W11" s="111">
        <f t="shared" ref="W11:W36" si="3">MIN($H11,$U11)</f>
        <v>-11.016000000000002</v>
      </c>
    </row>
    <row r="12" spans="1:32" hidden="1" x14ac:dyDescent="0.25">
      <c r="B12" s="112">
        <f t="shared" ref="B12:B36" si="4">B11+1</f>
        <v>2018</v>
      </c>
      <c r="C12" s="98">
        <v>0</v>
      </c>
      <c r="D12" s="98">
        <v>0</v>
      </c>
      <c r="E12" s="101">
        <v>0</v>
      </c>
      <c r="F12" s="105">
        <v>0</v>
      </c>
      <c r="G12" s="105">
        <v>318.90000000000003</v>
      </c>
      <c r="H12" s="113">
        <v>308</v>
      </c>
      <c r="I12" s="98">
        <v>0</v>
      </c>
      <c r="J12" s="114">
        <v>0</v>
      </c>
      <c r="K12" s="114">
        <v>0</v>
      </c>
      <c r="L12" s="114">
        <v>0</v>
      </c>
      <c r="M12" s="115">
        <v>-218.10892000000104</v>
      </c>
      <c r="N12" s="114">
        <f t="shared" si="0"/>
        <v>-218.10892000000104</v>
      </c>
      <c r="O12" s="115">
        <f t="shared" si="1"/>
        <v>-218.10892000000104</v>
      </c>
      <c r="P12" s="115">
        <v>0</v>
      </c>
      <c r="Q12" s="98">
        <v>0</v>
      </c>
      <c r="R12" s="114">
        <v>0</v>
      </c>
      <c r="S12" s="114">
        <v>0</v>
      </c>
      <c r="T12" s="114">
        <v>0</v>
      </c>
      <c r="U12" s="115">
        <v>-218.10892000000104</v>
      </c>
      <c r="V12" s="114">
        <f t="shared" si="2"/>
        <v>-218.10892000000104</v>
      </c>
      <c r="W12" s="115">
        <f t="shared" si="3"/>
        <v>-218.10892000000104</v>
      </c>
    </row>
    <row r="13" spans="1:32" x14ac:dyDescent="0.25">
      <c r="B13" s="96">
        <f t="shared" si="4"/>
        <v>2019</v>
      </c>
      <c r="C13" s="161">
        <v>0</v>
      </c>
      <c r="D13" s="161">
        <v>0</v>
      </c>
      <c r="E13" s="162">
        <v>0</v>
      </c>
      <c r="F13" s="163">
        <v>0</v>
      </c>
      <c r="G13" s="163">
        <v>623.6</v>
      </c>
      <c r="H13" s="163">
        <v>303.10000000000002</v>
      </c>
      <c r="I13" s="161">
        <v>0</v>
      </c>
      <c r="J13" s="164">
        <v>0</v>
      </c>
      <c r="K13" s="164">
        <v>0</v>
      </c>
      <c r="L13" s="164">
        <v>0</v>
      </c>
      <c r="M13" s="108">
        <v>-201.3781154000003</v>
      </c>
      <c r="N13" s="164">
        <f t="shared" si="0"/>
        <v>-201.3781154000003</v>
      </c>
      <c r="O13" s="108">
        <f t="shared" si="1"/>
        <v>-201.3781154000003</v>
      </c>
      <c r="P13" s="108">
        <v>100</v>
      </c>
      <c r="Q13" s="161">
        <v>0</v>
      </c>
      <c r="R13" s="164">
        <v>0</v>
      </c>
      <c r="S13" s="164">
        <v>0</v>
      </c>
      <c r="T13" s="164">
        <v>0</v>
      </c>
      <c r="U13" s="108">
        <v>-101.3781154000003</v>
      </c>
      <c r="V13" s="164">
        <f t="shared" si="2"/>
        <v>-101.3781154000003</v>
      </c>
      <c r="W13" s="108">
        <f t="shared" si="3"/>
        <v>-101.3781154000003</v>
      </c>
    </row>
    <row r="14" spans="1:32" x14ac:dyDescent="0.25">
      <c r="B14" s="112">
        <f t="shared" si="4"/>
        <v>2020</v>
      </c>
      <c r="C14" s="98">
        <v>0</v>
      </c>
      <c r="D14" s="98">
        <v>0</v>
      </c>
      <c r="E14" s="102">
        <v>0</v>
      </c>
      <c r="F14" s="106">
        <v>0</v>
      </c>
      <c r="G14" s="106">
        <v>462.70000000000005</v>
      </c>
      <c r="H14" s="106">
        <v>296.39999999999998</v>
      </c>
      <c r="I14" s="98">
        <v>0</v>
      </c>
      <c r="J14" s="114">
        <v>0</v>
      </c>
      <c r="K14" s="114">
        <v>0</v>
      </c>
      <c r="L14" s="114">
        <v>0</v>
      </c>
      <c r="M14" s="115">
        <v>-215.67011982300065</v>
      </c>
      <c r="N14" s="114">
        <f t="shared" si="0"/>
        <v>-215.67011982300065</v>
      </c>
      <c r="O14" s="115">
        <f t="shared" si="1"/>
        <v>-215.67011982300065</v>
      </c>
      <c r="P14" s="115">
        <v>100</v>
      </c>
      <c r="Q14" s="98">
        <v>0</v>
      </c>
      <c r="R14" s="114">
        <v>0</v>
      </c>
      <c r="S14" s="114">
        <v>0</v>
      </c>
      <c r="T14" s="114">
        <v>0</v>
      </c>
      <c r="U14" s="115">
        <v>-115.67011982300063</v>
      </c>
      <c r="V14" s="114">
        <f t="shared" si="2"/>
        <v>-115.67011982300063</v>
      </c>
      <c r="W14" s="115">
        <f t="shared" si="3"/>
        <v>-115.67011982300063</v>
      </c>
    </row>
    <row r="15" spans="1:32" x14ac:dyDescent="0.25">
      <c r="B15" s="112">
        <f t="shared" si="4"/>
        <v>2021</v>
      </c>
      <c r="C15" s="98">
        <v>0</v>
      </c>
      <c r="D15" s="98">
        <v>0</v>
      </c>
      <c r="E15" s="102">
        <v>0</v>
      </c>
      <c r="F15" s="106">
        <v>1149.3</v>
      </c>
      <c r="G15" s="106">
        <v>395.2</v>
      </c>
      <c r="H15" s="106">
        <v>302.8</v>
      </c>
      <c r="I15" s="98">
        <v>0</v>
      </c>
      <c r="J15" s="114">
        <v>0</v>
      </c>
      <c r="K15" s="114">
        <v>0</v>
      </c>
      <c r="L15" s="114">
        <v>0</v>
      </c>
      <c r="M15" s="115">
        <v>259.42948827611536</v>
      </c>
      <c r="N15" s="114">
        <f t="shared" si="0"/>
        <v>259.42948827611536</v>
      </c>
      <c r="O15" s="115">
        <f t="shared" si="1"/>
        <v>259.42948827611536</v>
      </c>
      <c r="P15" s="115">
        <v>100</v>
      </c>
      <c r="Q15" s="98">
        <v>0</v>
      </c>
      <c r="R15" s="114">
        <v>0</v>
      </c>
      <c r="S15" s="114">
        <v>0</v>
      </c>
      <c r="T15" s="114">
        <v>0</v>
      </c>
      <c r="U15" s="115">
        <v>359.42948827611536</v>
      </c>
      <c r="V15" s="114">
        <f t="shared" si="2"/>
        <v>359.42948827611536</v>
      </c>
      <c r="W15" s="115">
        <f t="shared" si="3"/>
        <v>302.8</v>
      </c>
    </row>
    <row r="16" spans="1:32" x14ac:dyDescent="0.25">
      <c r="B16" s="112">
        <f t="shared" si="4"/>
        <v>2022</v>
      </c>
      <c r="C16" s="98">
        <v>0</v>
      </c>
      <c r="D16" s="98">
        <v>0</v>
      </c>
      <c r="E16" s="102">
        <v>0</v>
      </c>
      <c r="F16" s="106">
        <v>1149.3</v>
      </c>
      <c r="G16" s="106">
        <v>444.8</v>
      </c>
      <c r="H16" s="106">
        <v>304.60000000000002</v>
      </c>
      <c r="I16" s="98">
        <v>0</v>
      </c>
      <c r="J16" s="114">
        <v>0</v>
      </c>
      <c r="K16" s="114">
        <v>0</v>
      </c>
      <c r="L16" s="114">
        <v>0</v>
      </c>
      <c r="M16" s="115">
        <v>947.6894837260453</v>
      </c>
      <c r="N16" s="114">
        <f t="shared" si="0"/>
        <v>444.8</v>
      </c>
      <c r="O16" s="115">
        <f t="shared" si="1"/>
        <v>304.60000000000002</v>
      </c>
      <c r="P16" s="115">
        <v>100</v>
      </c>
      <c r="Q16" s="98">
        <v>0</v>
      </c>
      <c r="R16" s="114">
        <v>0</v>
      </c>
      <c r="S16" s="114">
        <v>0</v>
      </c>
      <c r="T16" s="114">
        <v>0</v>
      </c>
      <c r="U16" s="115">
        <v>1047.6894837260452</v>
      </c>
      <c r="V16" s="114">
        <f t="shared" si="2"/>
        <v>444.8</v>
      </c>
      <c r="W16" s="115">
        <f t="shared" si="3"/>
        <v>304.60000000000002</v>
      </c>
    </row>
    <row r="17" spans="2:23" x14ac:dyDescent="0.25">
      <c r="B17" s="112">
        <f t="shared" si="4"/>
        <v>2023</v>
      </c>
      <c r="C17" s="98">
        <v>0</v>
      </c>
      <c r="D17" s="98">
        <v>0</v>
      </c>
      <c r="E17" s="102">
        <v>0</v>
      </c>
      <c r="F17" s="106">
        <v>1149.3</v>
      </c>
      <c r="G17" s="106">
        <v>418.7</v>
      </c>
      <c r="H17" s="106">
        <v>310.3</v>
      </c>
      <c r="I17" s="98">
        <v>0</v>
      </c>
      <c r="J17" s="114">
        <v>0</v>
      </c>
      <c r="K17" s="114">
        <v>0</v>
      </c>
      <c r="L17" s="114">
        <v>0</v>
      </c>
      <c r="M17" s="115">
        <v>985.72221120308711</v>
      </c>
      <c r="N17" s="114">
        <f t="shared" si="0"/>
        <v>418.7</v>
      </c>
      <c r="O17" s="115">
        <f t="shared" si="1"/>
        <v>310.3</v>
      </c>
      <c r="P17" s="115">
        <v>100</v>
      </c>
      <c r="Q17" s="98">
        <v>0</v>
      </c>
      <c r="R17" s="114">
        <v>0</v>
      </c>
      <c r="S17" s="114">
        <v>0</v>
      </c>
      <c r="T17" s="114">
        <v>0</v>
      </c>
      <c r="U17" s="115">
        <v>1085.722211203087</v>
      </c>
      <c r="V17" s="114">
        <f t="shared" si="2"/>
        <v>418.7</v>
      </c>
      <c r="W17" s="115">
        <f t="shared" si="3"/>
        <v>310.3</v>
      </c>
    </row>
    <row r="18" spans="2:23" x14ac:dyDescent="0.25">
      <c r="B18" s="112">
        <f t="shared" si="4"/>
        <v>2024</v>
      </c>
      <c r="C18" s="98">
        <v>0</v>
      </c>
      <c r="D18" s="98">
        <v>0</v>
      </c>
      <c r="E18" s="102">
        <v>0</v>
      </c>
      <c r="F18" s="106">
        <v>1149.3</v>
      </c>
      <c r="G18" s="106">
        <v>428.2</v>
      </c>
      <c r="H18" s="106">
        <v>304</v>
      </c>
      <c r="I18" s="98">
        <v>0</v>
      </c>
      <c r="J18" s="114">
        <v>0</v>
      </c>
      <c r="K18" s="114">
        <v>0</v>
      </c>
      <c r="L18" s="114">
        <v>0</v>
      </c>
      <c r="M18" s="115">
        <v>965.73401032257368</v>
      </c>
      <c r="N18" s="114">
        <f t="shared" si="0"/>
        <v>428.2</v>
      </c>
      <c r="O18" s="115">
        <f t="shared" si="1"/>
        <v>304</v>
      </c>
      <c r="P18" s="115">
        <v>100</v>
      </c>
      <c r="Q18" s="98">
        <v>0</v>
      </c>
      <c r="R18" s="114">
        <v>0</v>
      </c>
      <c r="S18" s="114">
        <v>0</v>
      </c>
      <c r="T18" s="114">
        <v>0</v>
      </c>
      <c r="U18" s="115">
        <v>1065.7340103225736</v>
      </c>
      <c r="V18" s="114">
        <f t="shared" si="2"/>
        <v>428.2</v>
      </c>
      <c r="W18" s="115">
        <f t="shared" si="3"/>
        <v>304</v>
      </c>
    </row>
    <row r="19" spans="2:23" x14ac:dyDescent="0.25">
      <c r="B19" s="112">
        <f t="shared" si="4"/>
        <v>2025</v>
      </c>
      <c r="C19" s="98">
        <v>0</v>
      </c>
      <c r="D19" s="98">
        <v>0</v>
      </c>
      <c r="E19" s="102">
        <v>0</v>
      </c>
      <c r="F19" s="106">
        <v>1149.3</v>
      </c>
      <c r="G19" s="106">
        <v>537.79999999999995</v>
      </c>
      <c r="H19" s="106">
        <v>316.89999999999998</v>
      </c>
      <c r="I19" s="98">
        <v>0</v>
      </c>
      <c r="J19" s="114">
        <v>0</v>
      </c>
      <c r="K19" s="114">
        <v>0</v>
      </c>
      <c r="L19" s="114">
        <v>0</v>
      </c>
      <c r="M19" s="115">
        <v>1009.1481084960399</v>
      </c>
      <c r="N19" s="114">
        <f t="shared" si="0"/>
        <v>537.79999999999995</v>
      </c>
      <c r="O19" s="115">
        <f t="shared" si="1"/>
        <v>316.89999999999998</v>
      </c>
      <c r="P19" s="115">
        <v>100</v>
      </c>
      <c r="Q19" s="98">
        <v>0</v>
      </c>
      <c r="R19" s="114">
        <v>0</v>
      </c>
      <c r="S19" s="114">
        <v>0</v>
      </c>
      <c r="T19" s="114">
        <v>0</v>
      </c>
      <c r="U19" s="115">
        <v>1109.1481084960399</v>
      </c>
      <c r="V19" s="114">
        <f t="shared" si="2"/>
        <v>537.79999999999995</v>
      </c>
      <c r="W19" s="115">
        <f t="shared" si="3"/>
        <v>316.89999999999998</v>
      </c>
    </row>
    <row r="20" spans="2:23" x14ac:dyDescent="0.25">
      <c r="B20" s="112">
        <f t="shared" si="4"/>
        <v>2026</v>
      </c>
      <c r="C20" s="98">
        <v>0</v>
      </c>
      <c r="D20" s="98">
        <v>0</v>
      </c>
      <c r="E20" s="102">
        <v>0</v>
      </c>
      <c r="F20" s="106">
        <v>1149.3</v>
      </c>
      <c r="G20" s="106">
        <v>499.3</v>
      </c>
      <c r="H20" s="106">
        <v>329.6</v>
      </c>
      <c r="I20" s="98">
        <v>0</v>
      </c>
      <c r="J20" s="114">
        <v>0</v>
      </c>
      <c r="K20" s="114">
        <v>0</v>
      </c>
      <c r="L20" s="114">
        <v>0</v>
      </c>
      <c r="M20" s="115">
        <v>1004.2268357510684</v>
      </c>
      <c r="N20" s="114">
        <f t="shared" si="0"/>
        <v>499.3</v>
      </c>
      <c r="O20" s="115">
        <f t="shared" si="1"/>
        <v>329.6</v>
      </c>
      <c r="P20" s="115">
        <v>100</v>
      </c>
      <c r="Q20" s="98">
        <v>0</v>
      </c>
      <c r="R20" s="114">
        <v>0</v>
      </c>
      <c r="S20" s="114">
        <v>0</v>
      </c>
      <c r="T20" s="114">
        <v>0</v>
      </c>
      <c r="U20" s="115">
        <v>1104.2268357510684</v>
      </c>
      <c r="V20" s="114">
        <f t="shared" si="2"/>
        <v>499.3</v>
      </c>
      <c r="W20" s="115">
        <f t="shared" si="3"/>
        <v>329.6</v>
      </c>
    </row>
    <row r="21" spans="2:23" x14ac:dyDescent="0.25">
      <c r="B21" s="112">
        <f t="shared" si="4"/>
        <v>2027</v>
      </c>
      <c r="C21" s="98">
        <v>0</v>
      </c>
      <c r="D21" s="98">
        <v>0</v>
      </c>
      <c r="E21" s="102">
        <v>0</v>
      </c>
      <c r="F21" s="106">
        <v>1149.3</v>
      </c>
      <c r="G21" s="106">
        <v>500</v>
      </c>
      <c r="H21" s="106">
        <v>343.4</v>
      </c>
      <c r="I21" s="98">
        <v>0</v>
      </c>
      <c r="J21" s="114">
        <v>0</v>
      </c>
      <c r="K21" s="114">
        <v>0</v>
      </c>
      <c r="L21" s="114">
        <v>0</v>
      </c>
      <c r="M21" s="115">
        <v>994.77141104333577</v>
      </c>
      <c r="N21" s="114">
        <f t="shared" si="0"/>
        <v>500</v>
      </c>
      <c r="O21" s="115">
        <f t="shared" si="1"/>
        <v>343.4</v>
      </c>
      <c r="P21" s="115">
        <v>100</v>
      </c>
      <c r="Q21" s="98">
        <v>0</v>
      </c>
      <c r="R21" s="114">
        <v>0</v>
      </c>
      <c r="S21" s="114">
        <v>0</v>
      </c>
      <c r="T21" s="114">
        <v>0</v>
      </c>
      <c r="U21" s="115">
        <v>1094.7714110433358</v>
      </c>
      <c r="V21" s="114">
        <f t="shared" si="2"/>
        <v>500</v>
      </c>
      <c r="W21" s="115">
        <f t="shared" si="3"/>
        <v>343.4</v>
      </c>
    </row>
    <row r="22" spans="2:23" x14ac:dyDescent="0.25">
      <c r="B22" s="112">
        <f t="shared" si="4"/>
        <v>2028</v>
      </c>
      <c r="C22" s="98">
        <v>0</v>
      </c>
      <c r="D22" s="98">
        <v>0</v>
      </c>
      <c r="E22" s="102">
        <v>0</v>
      </c>
      <c r="F22" s="106">
        <v>1149.3</v>
      </c>
      <c r="G22" s="106">
        <v>1247</v>
      </c>
      <c r="H22" s="106">
        <v>357.4</v>
      </c>
      <c r="I22" s="98">
        <v>0</v>
      </c>
      <c r="J22" s="114">
        <v>0</v>
      </c>
      <c r="K22" s="114">
        <v>0</v>
      </c>
      <c r="L22" s="114">
        <v>0</v>
      </c>
      <c r="M22" s="115">
        <v>1008.9621559893936</v>
      </c>
      <c r="N22" s="114">
        <f t="shared" si="0"/>
        <v>1008.9621559893936</v>
      </c>
      <c r="O22" s="115">
        <f t="shared" si="1"/>
        <v>357.4</v>
      </c>
      <c r="P22" s="115">
        <v>100</v>
      </c>
      <c r="Q22" s="98">
        <v>0</v>
      </c>
      <c r="R22" s="114">
        <v>0</v>
      </c>
      <c r="S22" s="114">
        <v>0</v>
      </c>
      <c r="T22" s="114">
        <v>0</v>
      </c>
      <c r="U22" s="115">
        <v>1108.9621559893935</v>
      </c>
      <c r="V22" s="114">
        <f t="shared" si="2"/>
        <v>1108.9621559893935</v>
      </c>
      <c r="W22" s="115">
        <f t="shared" si="3"/>
        <v>357.4</v>
      </c>
    </row>
    <row r="23" spans="2:23" x14ac:dyDescent="0.25">
      <c r="B23" s="112">
        <f t="shared" si="4"/>
        <v>2029</v>
      </c>
      <c r="C23" s="98">
        <v>0</v>
      </c>
      <c r="D23" s="98">
        <v>0</v>
      </c>
      <c r="E23" s="102">
        <v>0</v>
      </c>
      <c r="F23" s="106">
        <v>1149.3</v>
      </c>
      <c r="G23" s="106">
        <v>1575</v>
      </c>
      <c r="H23" s="106">
        <v>757.9</v>
      </c>
      <c r="I23" s="98">
        <v>0</v>
      </c>
      <c r="J23" s="114">
        <v>0</v>
      </c>
      <c r="K23" s="114">
        <v>0</v>
      </c>
      <c r="L23" s="114">
        <v>0</v>
      </c>
      <c r="M23" s="115">
        <v>1008.7915249864126</v>
      </c>
      <c r="N23" s="114">
        <f t="shared" si="0"/>
        <v>1008.7915249864126</v>
      </c>
      <c r="O23" s="115">
        <f t="shared" si="1"/>
        <v>757.9</v>
      </c>
      <c r="P23" s="115">
        <v>100</v>
      </c>
      <c r="Q23" s="98">
        <v>0</v>
      </c>
      <c r="R23" s="114">
        <v>0</v>
      </c>
      <c r="S23" s="114">
        <v>0</v>
      </c>
      <c r="T23" s="114">
        <v>0</v>
      </c>
      <c r="U23" s="115">
        <v>1108.7915249864127</v>
      </c>
      <c r="V23" s="114">
        <f t="shared" si="2"/>
        <v>1108.7915249864127</v>
      </c>
      <c r="W23" s="115">
        <f t="shared" si="3"/>
        <v>757.9</v>
      </c>
    </row>
    <row r="24" spans="2:23" x14ac:dyDescent="0.25">
      <c r="B24" s="112">
        <f t="shared" si="4"/>
        <v>2030</v>
      </c>
      <c r="C24" s="98">
        <v>0</v>
      </c>
      <c r="D24" s="98">
        <v>0</v>
      </c>
      <c r="E24" s="102">
        <v>650.84799999999996</v>
      </c>
      <c r="F24" s="106">
        <v>1750.2</v>
      </c>
      <c r="G24" s="106">
        <v>1575</v>
      </c>
      <c r="H24" s="106">
        <v>793.6</v>
      </c>
      <c r="I24" s="98">
        <v>0</v>
      </c>
      <c r="J24" s="114">
        <v>0</v>
      </c>
      <c r="K24" s="114">
        <v>352.88227929386534</v>
      </c>
      <c r="L24" s="114">
        <v>69.844718114208433</v>
      </c>
      <c r="M24" s="115">
        <v>614.99163407589811</v>
      </c>
      <c r="N24" s="114">
        <f t="shared" si="0"/>
        <v>614.99163407589811</v>
      </c>
      <c r="O24" s="115">
        <f t="shared" si="1"/>
        <v>614.99163407589811</v>
      </c>
      <c r="P24" s="115">
        <v>100</v>
      </c>
      <c r="Q24" s="98">
        <v>0</v>
      </c>
      <c r="R24" s="114">
        <v>0</v>
      </c>
      <c r="S24" s="114">
        <v>352.88227929386534</v>
      </c>
      <c r="T24" s="114">
        <v>69.844718114208433</v>
      </c>
      <c r="U24" s="115">
        <v>714.99163407589811</v>
      </c>
      <c r="V24" s="114">
        <f t="shared" si="2"/>
        <v>714.99163407589811</v>
      </c>
      <c r="W24" s="115">
        <f t="shared" si="3"/>
        <v>714.99163407589811</v>
      </c>
    </row>
    <row r="25" spans="2:23" x14ac:dyDescent="0.25">
      <c r="B25" s="112">
        <f t="shared" si="4"/>
        <v>2031</v>
      </c>
      <c r="C25" s="98">
        <v>0</v>
      </c>
      <c r="D25" s="98">
        <v>0</v>
      </c>
      <c r="E25" s="102">
        <v>745.45699999999999</v>
      </c>
      <c r="F25" s="106">
        <v>1750.2</v>
      </c>
      <c r="G25" s="106">
        <v>1575</v>
      </c>
      <c r="H25" s="106">
        <v>809.4</v>
      </c>
      <c r="I25" s="98">
        <v>0</v>
      </c>
      <c r="J25" s="114">
        <v>0</v>
      </c>
      <c r="K25" s="114">
        <v>414.19191422100243</v>
      </c>
      <c r="L25" s="114">
        <v>69.844718114208433</v>
      </c>
      <c r="M25" s="115">
        <v>552.43201508572099</v>
      </c>
      <c r="N25" s="114">
        <f t="shared" si="0"/>
        <v>552.43201508572099</v>
      </c>
      <c r="O25" s="115">
        <f t="shared" si="1"/>
        <v>552.43201508572099</v>
      </c>
      <c r="P25" s="115">
        <v>100</v>
      </c>
      <c r="Q25" s="98">
        <v>0</v>
      </c>
      <c r="R25" s="114">
        <v>0</v>
      </c>
      <c r="S25" s="114">
        <v>414.19191422100243</v>
      </c>
      <c r="T25" s="114">
        <v>69.844718114208433</v>
      </c>
      <c r="U25" s="115">
        <v>652.43201508572099</v>
      </c>
      <c r="V25" s="114">
        <f t="shared" si="2"/>
        <v>652.43201508572099</v>
      </c>
      <c r="W25" s="115">
        <f t="shared" si="3"/>
        <v>652.43201508572099</v>
      </c>
    </row>
    <row r="26" spans="2:23" x14ac:dyDescent="0.25">
      <c r="B26" s="112">
        <f t="shared" si="4"/>
        <v>2032</v>
      </c>
      <c r="C26" s="98">
        <v>0</v>
      </c>
      <c r="D26" s="98">
        <v>0</v>
      </c>
      <c r="E26" s="102">
        <v>877.75200000000007</v>
      </c>
      <c r="F26" s="106">
        <v>1750.2</v>
      </c>
      <c r="G26" s="106">
        <v>1575</v>
      </c>
      <c r="H26" s="106">
        <v>776.4</v>
      </c>
      <c r="I26" s="98">
        <v>0</v>
      </c>
      <c r="J26" s="114">
        <v>0</v>
      </c>
      <c r="K26" s="114">
        <v>498.60621187280645</v>
      </c>
      <c r="L26" s="114">
        <v>69.844718114208433</v>
      </c>
      <c r="M26" s="115">
        <v>466.77556829280803</v>
      </c>
      <c r="N26" s="114">
        <f t="shared" si="0"/>
        <v>466.77556829280803</v>
      </c>
      <c r="O26" s="115">
        <f t="shared" si="1"/>
        <v>466.77556829280803</v>
      </c>
      <c r="P26" s="115">
        <v>100</v>
      </c>
      <c r="Q26" s="98">
        <v>0</v>
      </c>
      <c r="R26" s="114">
        <v>0</v>
      </c>
      <c r="S26" s="114">
        <v>498.60621187280645</v>
      </c>
      <c r="T26" s="114">
        <v>69.844718114208433</v>
      </c>
      <c r="U26" s="115">
        <v>566.77556829280798</v>
      </c>
      <c r="V26" s="114">
        <f t="shared" si="2"/>
        <v>566.77556829280798</v>
      </c>
      <c r="W26" s="115">
        <f t="shared" si="3"/>
        <v>566.77556829280798</v>
      </c>
    </row>
    <row r="27" spans="2:23" x14ac:dyDescent="0.25">
      <c r="B27" s="112">
        <f t="shared" si="4"/>
        <v>2033</v>
      </c>
      <c r="C27" s="98">
        <v>0</v>
      </c>
      <c r="D27" s="98">
        <v>0</v>
      </c>
      <c r="E27" s="102">
        <v>1854.098</v>
      </c>
      <c r="F27" s="106">
        <v>2550.1999999999998</v>
      </c>
      <c r="G27" s="106">
        <v>1575</v>
      </c>
      <c r="H27" s="106">
        <v>867.7</v>
      </c>
      <c r="I27" s="98">
        <v>0</v>
      </c>
      <c r="J27" s="114">
        <v>0</v>
      </c>
      <c r="K27" s="114">
        <v>950.84741250681213</v>
      </c>
      <c r="L27" s="114">
        <v>69.844718114208433</v>
      </c>
      <c r="M27" s="115">
        <v>13.3</v>
      </c>
      <c r="N27" s="114">
        <f t="shared" si="0"/>
        <v>13.3</v>
      </c>
      <c r="O27" s="115">
        <f t="shared" si="1"/>
        <v>13.3</v>
      </c>
      <c r="P27" s="115">
        <v>100</v>
      </c>
      <c r="Q27" s="98">
        <v>0</v>
      </c>
      <c r="R27" s="114">
        <v>0</v>
      </c>
      <c r="S27" s="114">
        <v>950.84741250681213</v>
      </c>
      <c r="T27" s="114">
        <v>69.844718114208433</v>
      </c>
      <c r="U27" s="115">
        <v>113.3</v>
      </c>
      <c r="V27" s="114">
        <f t="shared" si="2"/>
        <v>113.3</v>
      </c>
      <c r="W27" s="115">
        <f t="shared" si="3"/>
        <v>113.3</v>
      </c>
    </row>
    <row r="28" spans="2:23" x14ac:dyDescent="0.25">
      <c r="B28" s="112">
        <f t="shared" si="4"/>
        <v>2034</v>
      </c>
      <c r="C28" s="98">
        <v>0</v>
      </c>
      <c r="D28" s="98">
        <v>0</v>
      </c>
      <c r="E28" s="102">
        <v>1854.098</v>
      </c>
      <c r="F28" s="106">
        <v>2550.1999999999998</v>
      </c>
      <c r="G28" s="106">
        <v>1564.4</v>
      </c>
      <c r="H28" s="106">
        <v>924.1</v>
      </c>
      <c r="I28" s="98">
        <v>0</v>
      </c>
      <c r="J28" s="114">
        <v>0</v>
      </c>
      <c r="K28" s="114">
        <v>950.84741250681213</v>
      </c>
      <c r="L28" s="114">
        <v>69.844718114208433</v>
      </c>
      <c r="M28" s="115">
        <v>13.3</v>
      </c>
      <c r="N28" s="114">
        <f t="shared" si="0"/>
        <v>13.3</v>
      </c>
      <c r="O28" s="115">
        <f t="shared" si="1"/>
        <v>13.3</v>
      </c>
      <c r="P28" s="115">
        <v>100</v>
      </c>
      <c r="Q28" s="98">
        <v>0</v>
      </c>
      <c r="R28" s="114">
        <v>0</v>
      </c>
      <c r="S28" s="114">
        <v>950.84741250681213</v>
      </c>
      <c r="T28" s="114">
        <v>69.844718114208433</v>
      </c>
      <c r="U28" s="115">
        <v>113.3</v>
      </c>
      <c r="V28" s="114">
        <f t="shared" si="2"/>
        <v>113.3</v>
      </c>
      <c r="W28" s="115">
        <f t="shared" si="3"/>
        <v>113.3</v>
      </c>
    </row>
    <row r="29" spans="2:23" x14ac:dyDescent="0.25">
      <c r="B29" s="112">
        <f t="shared" si="4"/>
        <v>2035</v>
      </c>
      <c r="C29" s="98">
        <v>0</v>
      </c>
      <c r="D29" s="98">
        <v>0</v>
      </c>
      <c r="E29" s="102">
        <v>1860.098</v>
      </c>
      <c r="F29" s="106">
        <v>2882.8159999999998</v>
      </c>
      <c r="G29" s="106">
        <v>1575</v>
      </c>
      <c r="H29" s="106">
        <v>1031.4000000000001</v>
      </c>
      <c r="I29" s="98">
        <v>0</v>
      </c>
      <c r="J29" s="114">
        <v>0</v>
      </c>
      <c r="K29" s="114">
        <v>950.84741250681213</v>
      </c>
      <c r="L29" s="114">
        <v>69.844718114208433</v>
      </c>
      <c r="M29" s="115">
        <v>13.3</v>
      </c>
      <c r="N29" s="114">
        <f t="shared" si="0"/>
        <v>13.3</v>
      </c>
      <c r="O29" s="115">
        <f t="shared" si="1"/>
        <v>13.3</v>
      </c>
      <c r="P29" s="115">
        <v>100</v>
      </c>
      <c r="Q29" s="98">
        <v>0</v>
      </c>
      <c r="R29" s="114">
        <v>0</v>
      </c>
      <c r="S29" s="114">
        <v>950.84741250681213</v>
      </c>
      <c r="T29" s="114">
        <v>69.844718114208433</v>
      </c>
      <c r="U29" s="115">
        <v>113.3</v>
      </c>
      <c r="V29" s="114">
        <f t="shared" si="2"/>
        <v>113.3</v>
      </c>
      <c r="W29" s="115">
        <f t="shared" si="3"/>
        <v>113.3</v>
      </c>
    </row>
    <row r="30" spans="2:23" x14ac:dyDescent="0.25">
      <c r="B30" s="112">
        <f t="shared" si="4"/>
        <v>2036</v>
      </c>
      <c r="C30" s="98">
        <v>0</v>
      </c>
      <c r="D30" s="98">
        <v>0</v>
      </c>
      <c r="E30" s="102">
        <v>1860.098</v>
      </c>
      <c r="F30" s="106">
        <v>3031.9259999999995</v>
      </c>
      <c r="G30" s="106">
        <v>1544.3</v>
      </c>
      <c r="H30" s="106">
        <v>1086</v>
      </c>
      <c r="I30" s="98">
        <v>0</v>
      </c>
      <c r="J30" s="114">
        <v>0</v>
      </c>
      <c r="K30" s="114">
        <v>950.84741250681213</v>
      </c>
      <c r="L30" s="114">
        <v>69.844718114208433</v>
      </c>
      <c r="M30" s="115">
        <v>13.3</v>
      </c>
      <c r="N30" s="114">
        <f t="shared" si="0"/>
        <v>13.3</v>
      </c>
      <c r="O30" s="115">
        <f t="shared" si="1"/>
        <v>13.3</v>
      </c>
      <c r="P30" s="115">
        <v>100</v>
      </c>
      <c r="Q30" s="98">
        <v>0</v>
      </c>
      <c r="R30" s="114">
        <v>0</v>
      </c>
      <c r="S30" s="114">
        <v>950.84741250681213</v>
      </c>
      <c r="T30" s="114">
        <v>69.844718114208433</v>
      </c>
      <c r="U30" s="115">
        <v>113.3</v>
      </c>
      <c r="V30" s="114">
        <f t="shared" si="2"/>
        <v>113.3</v>
      </c>
      <c r="W30" s="115">
        <f t="shared" si="3"/>
        <v>113.3</v>
      </c>
    </row>
    <row r="31" spans="2:23" x14ac:dyDescent="0.25">
      <c r="B31" s="116">
        <f t="shared" si="4"/>
        <v>2037</v>
      </c>
      <c r="C31" s="99">
        <v>0</v>
      </c>
      <c r="D31" s="99">
        <v>0</v>
      </c>
      <c r="E31" s="103">
        <v>1860.098</v>
      </c>
      <c r="F31" s="107">
        <v>3031.9259999999995</v>
      </c>
      <c r="G31" s="107">
        <v>0</v>
      </c>
      <c r="H31" s="107">
        <v>0</v>
      </c>
      <c r="I31" s="99">
        <v>0</v>
      </c>
      <c r="J31" s="117">
        <v>0</v>
      </c>
      <c r="K31" s="117">
        <v>950.84741250681213</v>
      </c>
      <c r="L31" s="117">
        <v>69.844718114208433</v>
      </c>
      <c r="M31" s="118">
        <v>-38.881000000000498</v>
      </c>
      <c r="N31" s="117">
        <f t="shared" si="0"/>
        <v>-38.881000000000498</v>
      </c>
      <c r="O31" s="118">
        <f t="shared" si="1"/>
        <v>-38.881000000000498</v>
      </c>
      <c r="P31" s="118">
        <v>100</v>
      </c>
      <c r="Q31" s="99">
        <v>0</v>
      </c>
      <c r="R31" s="117">
        <v>0</v>
      </c>
      <c r="S31" s="117">
        <v>950.84741250681213</v>
      </c>
      <c r="T31" s="117">
        <v>69.844718114208433</v>
      </c>
      <c r="U31" s="118">
        <v>61.118999999999502</v>
      </c>
      <c r="V31" s="117">
        <f t="shared" si="2"/>
        <v>0</v>
      </c>
      <c r="W31" s="118">
        <f t="shared" si="3"/>
        <v>0</v>
      </c>
    </row>
    <row r="32" spans="2:23" hidden="1" x14ac:dyDescent="0.25">
      <c r="B32" s="112">
        <f t="shared" si="4"/>
        <v>2038</v>
      </c>
      <c r="C32" s="98">
        <v>0</v>
      </c>
      <c r="D32" s="98">
        <v>0</v>
      </c>
      <c r="E32" s="102">
        <v>1860.098</v>
      </c>
      <c r="F32" s="106">
        <v>3031.9259999999995</v>
      </c>
      <c r="G32" s="106">
        <v>0</v>
      </c>
      <c r="H32" s="106">
        <v>0</v>
      </c>
      <c r="I32" s="98">
        <v>0</v>
      </c>
      <c r="J32" s="114">
        <v>0</v>
      </c>
      <c r="K32" s="114">
        <v>950.84741250681213</v>
      </c>
      <c r="L32" s="114">
        <v>69.844718114208433</v>
      </c>
      <c r="M32" s="115">
        <v>-29.155999999998311</v>
      </c>
      <c r="N32" s="114">
        <f t="shared" si="0"/>
        <v>-29.155999999998311</v>
      </c>
      <c r="O32" s="115">
        <f t="shared" si="1"/>
        <v>-29.155999999998311</v>
      </c>
      <c r="P32" s="115">
        <v>100</v>
      </c>
      <c r="Q32" s="98">
        <v>0</v>
      </c>
      <c r="R32" s="114">
        <v>0</v>
      </c>
      <c r="S32" s="114">
        <v>950.84741250681213</v>
      </c>
      <c r="T32" s="114">
        <v>69.844718114208433</v>
      </c>
      <c r="U32" s="115">
        <v>70.844000000001685</v>
      </c>
      <c r="V32" s="114">
        <f t="shared" si="2"/>
        <v>0</v>
      </c>
      <c r="W32" s="115">
        <f t="shared" si="3"/>
        <v>0</v>
      </c>
    </row>
    <row r="33" spans="1:23" hidden="1" x14ac:dyDescent="0.25">
      <c r="B33" s="112">
        <f t="shared" si="4"/>
        <v>2039</v>
      </c>
      <c r="C33" s="98">
        <v>0</v>
      </c>
      <c r="D33" s="98">
        <v>0</v>
      </c>
      <c r="E33" s="102">
        <v>1860.098</v>
      </c>
      <c r="F33" s="106">
        <v>3031.9259999999995</v>
      </c>
      <c r="G33" s="106">
        <v>0</v>
      </c>
      <c r="H33" s="106">
        <v>0</v>
      </c>
      <c r="I33" s="98">
        <v>0</v>
      </c>
      <c r="J33" s="114">
        <v>0</v>
      </c>
      <c r="K33" s="114">
        <v>950.84741250681213</v>
      </c>
      <c r="L33" s="114">
        <v>69.844718114208433</v>
      </c>
      <c r="M33" s="115">
        <v>-30.13000000000029</v>
      </c>
      <c r="N33" s="114">
        <f t="shared" si="0"/>
        <v>-30.13000000000029</v>
      </c>
      <c r="O33" s="115">
        <f t="shared" si="1"/>
        <v>-30.13000000000029</v>
      </c>
      <c r="P33" s="115">
        <v>100</v>
      </c>
      <c r="Q33" s="98">
        <v>0</v>
      </c>
      <c r="R33" s="114">
        <v>0</v>
      </c>
      <c r="S33" s="114">
        <v>950.84741250681213</v>
      </c>
      <c r="T33" s="114">
        <v>69.844718114208433</v>
      </c>
      <c r="U33" s="115">
        <v>-30.13000000000029</v>
      </c>
      <c r="V33" s="114">
        <f t="shared" si="2"/>
        <v>-30.13000000000029</v>
      </c>
      <c r="W33" s="115">
        <f t="shared" si="3"/>
        <v>-30.13000000000029</v>
      </c>
    </row>
    <row r="34" spans="1:23" hidden="1" x14ac:dyDescent="0.25">
      <c r="B34" s="112">
        <f t="shared" si="4"/>
        <v>2040</v>
      </c>
      <c r="C34" s="98">
        <v>0</v>
      </c>
      <c r="D34" s="98">
        <v>0</v>
      </c>
      <c r="E34" s="102">
        <v>1860.098</v>
      </c>
      <c r="F34" s="106">
        <v>3031.9259999999995</v>
      </c>
      <c r="G34" s="106">
        <v>0</v>
      </c>
      <c r="H34" s="106">
        <v>0</v>
      </c>
      <c r="I34" s="98">
        <v>0</v>
      </c>
      <c r="J34" s="114">
        <v>0</v>
      </c>
      <c r="K34" s="114">
        <v>950.84741250681213</v>
      </c>
      <c r="L34" s="114">
        <v>69.844718114208433</v>
      </c>
      <c r="M34" s="115">
        <v>0</v>
      </c>
      <c r="N34" s="114">
        <f t="shared" si="0"/>
        <v>0</v>
      </c>
      <c r="O34" s="115">
        <f t="shared" si="1"/>
        <v>0</v>
      </c>
      <c r="P34" s="115">
        <v>100</v>
      </c>
      <c r="Q34" s="98">
        <v>0</v>
      </c>
      <c r="R34" s="114">
        <v>0</v>
      </c>
      <c r="S34" s="114">
        <v>950.84741250681213</v>
      </c>
      <c r="T34" s="114">
        <v>69.844718114208433</v>
      </c>
      <c r="U34" s="115">
        <v>0</v>
      </c>
      <c r="V34" s="114">
        <f t="shared" si="2"/>
        <v>0</v>
      </c>
      <c r="W34" s="115">
        <f t="shared" si="3"/>
        <v>0</v>
      </c>
    </row>
    <row r="35" spans="1:23" hidden="1" x14ac:dyDescent="0.25">
      <c r="B35" s="112">
        <f t="shared" si="4"/>
        <v>2041</v>
      </c>
      <c r="C35" s="98">
        <v>0</v>
      </c>
      <c r="D35" s="98">
        <v>0</v>
      </c>
      <c r="E35" s="102">
        <v>1860.098</v>
      </c>
      <c r="F35" s="106">
        <v>3031.9259999999995</v>
      </c>
      <c r="G35" s="106">
        <v>0</v>
      </c>
      <c r="H35" s="106">
        <v>0</v>
      </c>
      <c r="I35" s="98">
        <v>0</v>
      </c>
      <c r="J35" s="114">
        <v>0</v>
      </c>
      <c r="K35" s="114">
        <v>950.84741250681213</v>
      </c>
      <c r="L35" s="114">
        <v>69.844718114208433</v>
      </c>
      <c r="M35" s="115">
        <v>0</v>
      </c>
      <c r="N35" s="114">
        <f t="shared" si="0"/>
        <v>0</v>
      </c>
      <c r="O35" s="115">
        <f t="shared" si="1"/>
        <v>0</v>
      </c>
      <c r="P35" s="115">
        <v>100</v>
      </c>
      <c r="Q35" s="98">
        <v>0</v>
      </c>
      <c r="R35" s="114">
        <v>0</v>
      </c>
      <c r="S35" s="114">
        <v>950.84741250681213</v>
      </c>
      <c r="T35" s="114">
        <v>69.844718114208433</v>
      </c>
      <c r="U35" s="115">
        <v>0</v>
      </c>
      <c r="V35" s="114">
        <f t="shared" si="2"/>
        <v>0</v>
      </c>
      <c r="W35" s="115">
        <f t="shared" si="3"/>
        <v>0</v>
      </c>
    </row>
    <row r="36" spans="1:23" hidden="1" x14ac:dyDescent="0.25">
      <c r="B36" s="116">
        <f t="shared" si="4"/>
        <v>2042</v>
      </c>
      <c r="C36" s="99">
        <v>0</v>
      </c>
      <c r="D36" s="99">
        <v>0</v>
      </c>
      <c r="E36" s="103">
        <v>1860.098</v>
      </c>
      <c r="F36" s="107">
        <v>3031.9259999999995</v>
      </c>
      <c r="G36" s="107">
        <v>0</v>
      </c>
      <c r="H36" s="107">
        <v>0</v>
      </c>
      <c r="I36" s="99">
        <v>0</v>
      </c>
      <c r="J36" s="117">
        <v>0</v>
      </c>
      <c r="K36" s="117">
        <v>950.84741250681213</v>
      </c>
      <c r="L36" s="117">
        <v>69.844718114208433</v>
      </c>
      <c r="M36" s="118">
        <v>0</v>
      </c>
      <c r="N36" s="117">
        <f t="shared" si="0"/>
        <v>0</v>
      </c>
      <c r="O36" s="118">
        <f t="shared" si="1"/>
        <v>0</v>
      </c>
      <c r="P36" s="118">
        <v>100</v>
      </c>
      <c r="Q36" s="99">
        <v>0</v>
      </c>
      <c r="R36" s="117">
        <v>0</v>
      </c>
      <c r="S36" s="117">
        <v>950.84741250681213</v>
      </c>
      <c r="T36" s="117">
        <v>69.844718114208433</v>
      </c>
      <c r="U36" s="118">
        <v>0</v>
      </c>
      <c r="V36" s="117">
        <f t="shared" si="2"/>
        <v>0</v>
      </c>
      <c r="W36" s="118">
        <f t="shared" si="3"/>
        <v>0</v>
      </c>
    </row>
    <row r="37" spans="1:23" ht="20.25" customHeight="1" thickBot="1" x14ac:dyDescent="0.3">
      <c r="K37" s="59"/>
    </row>
    <row r="38" spans="1:23" ht="15.75" thickBot="1" x14ac:dyDescent="0.3">
      <c r="A38" s="119"/>
      <c r="B38" s="120" t="s">
        <v>50</v>
      </c>
      <c r="C38" s="121"/>
      <c r="D38" s="121"/>
      <c r="E38" s="121"/>
      <c r="F38" s="121"/>
      <c r="G38" s="121"/>
      <c r="H38" s="122" t="s">
        <v>76</v>
      </c>
      <c r="I38" s="123" t="s">
        <v>77</v>
      </c>
      <c r="J38" s="124"/>
      <c r="N38" s="124"/>
      <c r="O38" s="124"/>
    </row>
    <row r="39" spans="1:23" x14ac:dyDescent="0.25">
      <c r="B39" s="125" t="s">
        <v>78</v>
      </c>
      <c r="C39" s="126"/>
      <c r="D39" s="126"/>
      <c r="E39" s="126"/>
      <c r="F39" s="126"/>
      <c r="G39" s="126"/>
      <c r="H39" s="127">
        <v>1503.94</v>
      </c>
      <c r="I39" s="127">
        <v>1603.94</v>
      </c>
      <c r="J39" s="128"/>
      <c r="N39" s="128"/>
      <c r="O39" s="128"/>
    </row>
    <row r="40" spans="1:23" x14ac:dyDescent="0.25">
      <c r="B40" s="129" t="s">
        <v>79</v>
      </c>
      <c r="C40" s="130"/>
      <c r="D40" s="130"/>
      <c r="E40" s="130"/>
      <c r="F40" s="130"/>
      <c r="G40" s="130"/>
      <c r="H40" s="131">
        <f>+H43+H49+H52</f>
        <v>1020.6921306210206</v>
      </c>
      <c r="I40" s="131">
        <f>+I43+I49+I52</f>
        <v>1020.6921306210206</v>
      </c>
      <c r="J40" s="128"/>
      <c r="N40" s="128"/>
      <c r="O40" s="128"/>
    </row>
    <row r="41" spans="1:23" ht="15.75" thickBot="1" x14ac:dyDescent="0.3">
      <c r="H41" s="58"/>
    </row>
    <row r="42" spans="1:23" s="90" customFormat="1" ht="62.45" customHeight="1" thickBot="1" x14ac:dyDescent="0.3">
      <c r="A42" s="132"/>
      <c r="B42" s="120" t="str">
        <f>"CCCT Partial Displacement in  "&amp;A42</f>
        <v xml:space="preserve">CCCT Partial Displacement in  </v>
      </c>
      <c r="C42" s="133"/>
      <c r="D42" s="133"/>
      <c r="E42" s="133"/>
      <c r="F42" s="133"/>
      <c r="G42" s="133"/>
      <c r="H42" s="134" t="s">
        <v>76</v>
      </c>
      <c r="I42" s="135" t="s">
        <v>77</v>
      </c>
      <c r="J42" s="136"/>
      <c r="N42" s="136"/>
      <c r="O42" s="137" t="s">
        <v>80</v>
      </c>
      <c r="P42" s="122" t="s">
        <v>76</v>
      </c>
      <c r="Q42" s="123" t="s">
        <v>77</v>
      </c>
    </row>
    <row r="43" spans="1:23" x14ac:dyDescent="0.25">
      <c r="A43" s="57" t="s">
        <v>81</v>
      </c>
      <c r="B43" s="129" t="s">
        <v>79</v>
      </c>
      <c r="C43" s="130"/>
      <c r="D43" s="130"/>
      <c r="E43" s="130"/>
      <c r="F43" s="130"/>
      <c r="G43" s="130"/>
      <c r="H43" s="131">
        <f>MAX($I$11:$I$36)</f>
        <v>0</v>
      </c>
      <c r="I43" s="131">
        <f>MAX($Q$11:$Q$36)</f>
        <v>0</v>
      </c>
      <c r="J43" s="128"/>
      <c r="K43" s="58">
        <f>I43-H43</f>
        <v>0</v>
      </c>
      <c r="N43" s="128"/>
      <c r="O43" s="129" t="s">
        <v>79</v>
      </c>
      <c r="P43" s="131">
        <f>MAX($J$11:$J$36)</f>
        <v>0</v>
      </c>
      <c r="Q43" s="131">
        <f>MAX($R$11:$R$36)</f>
        <v>0</v>
      </c>
      <c r="R43" s="58">
        <f>Q43-P43</f>
        <v>0</v>
      </c>
    </row>
    <row r="44" spans="1:23" x14ac:dyDescent="0.25">
      <c r="H44" s="58"/>
    </row>
    <row r="45" spans="1:23" s="90" customFormat="1" ht="33.75" hidden="1" customHeight="1" thickBot="1" x14ac:dyDescent="0.3">
      <c r="A45" s="132"/>
      <c r="B45" s="137" t="str">
        <f>"Geothermal Partial Displacement in  "&amp;A45</f>
        <v xml:space="preserve">Geothermal Partial Displacement in  </v>
      </c>
      <c r="C45" s="133"/>
      <c r="D45" s="133"/>
      <c r="E45" s="133"/>
      <c r="F45" s="133"/>
      <c r="G45" s="133"/>
      <c r="H45" s="134" t="s">
        <v>76</v>
      </c>
      <c r="I45" s="135" t="s">
        <v>77</v>
      </c>
      <c r="J45" s="136"/>
    </row>
    <row r="46" spans="1:23" ht="15" hidden="1" customHeight="1" x14ac:dyDescent="0.25">
      <c r="A46" s="57" t="s">
        <v>82</v>
      </c>
      <c r="B46" s="129" t="s">
        <v>79</v>
      </c>
      <c r="C46" s="130"/>
      <c r="D46" s="130"/>
      <c r="E46" s="130"/>
      <c r="F46" s="130"/>
      <c r="G46" s="130"/>
      <c r="H46" s="131" t="e">
        <f>ROUND(INDEX(#REF!,MATCH($A$45,$B$11:$B$36,0),1),2)</f>
        <v>#REF!</v>
      </c>
      <c r="I46" s="131" t="e">
        <f>ROUND(INDEX(#REF!,MATCH($A$45,$B$11:$B$36,0),1),2)</f>
        <v>#REF!</v>
      </c>
      <c r="J46" s="128"/>
    </row>
    <row r="47" spans="1:23" ht="15.75" thickBot="1" x14ac:dyDescent="0.3">
      <c r="H47" s="58"/>
      <c r="O47" s="58" t="s">
        <v>83</v>
      </c>
      <c r="Q47" s="58" t="s">
        <v>84</v>
      </c>
      <c r="S47" s="58" t="s">
        <v>85</v>
      </c>
    </row>
    <row r="48" spans="1:23" ht="15.75" customHeight="1" thickBot="1" x14ac:dyDescent="0.3">
      <c r="A48" s="138"/>
      <c r="B48" s="120" t="str">
        <f>"Solar Partial Displacement in  "&amp;A48</f>
        <v xml:space="preserve">Solar Partial Displacement in  </v>
      </c>
      <c r="C48" s="133"/>
      <c r="D48" s="133"/>
      <c r="E48" s="133"/>
      <c r="F48" s="133"/>
      <c r="G48" s="133"/>
      <c r="H48" s="122" t="s">
        <v>76</v>
      </c>
      <c r="I48" s="123" t="s">
        <v>77</v>
      </c>
      <c r="J48" s="124"/>
      <c r="O48" s="160" t="s">
        <v>76</v>
      </c>
      <c r="P48" s="123" t="s">
        <v>77</v>
      </c>
      <c r="Q48" s="122" t="s">
        <v>76</v>
      </c>
      <c r="R48" s="123" t="s">
        <v>77</v>
      </c>
      <c r="S48" s="122" t="s">
        <v>76</v>
      </c>
      <c r="T48" s="123" t="s">
        <v>77</v>
      </c>
    </row>
    <row r="49" spans="1:26" x14ac:dyDescent="0.25">
      <c r="A49" s="57" t="s">
        <v>70</v>
      </c>
      <c r="B49" s="129" t="s">
        <v>79</v>
      </c>
      <c r="C49" s="130"/>
      <c r="D49" s="130"/>
      <c r="E49" s="130"/>
      <c r="F49" s="130"/>
      <c r="G49" s="130"/>
      <c r="H49" s="131">
        <f>MAX($K$11:$K$36)</f>
        <v>950.84741250681213</v>
      </c>
      <c r="I49" s="131">
        <f>MAX($S$11:$S$36)</f>
        <v>950.84741250681213</v>
      </c>
      <c r="J49" s="128"/>
      <c r="K49" s="58">
        <f>I49-H49</f>
        <v>0</v>
      </c>
      <c r="O49" s="58">
        <v>350.09693999533368</v>
      </c>
      <c r="P49" s="58">
        <v>350.09693999533368</v>
      </c>
      <c r="Q49" s="58">
        <v>447.73138568348145</v>
      </c>
      <c r="R49" s="58">
        <v>447.73138568348145</v>
      </c>
      <c r="S49" s="58">
        <v>153.01908682799694</v>
      </c>
      <c r="T49" s="58">
        <v>153.01908682799694</v>
      </c>
    </row>
    <row r="50" spans="1:26" ht="15.75" thickBot="1" x14ac:dyDescent="0.3">
      <c r="H50" s="58"/>
      <c r="P50" s="58">
        <f>P49-O49</f>
        <v>0</v>
      </c>
      <c r="R50" s="58">
        <f>R49-Q49</f>
        <v>0</v>
      </c>
      <c r="T50" s="58">
        <f>T49-S49</f>
        <v>0</v>
      </c>
    </row>
    <row r="51" spans="1:26" ht="15.75" customHeight="1" thickBot="1" x14ac:dyDescent="0.3">
      <c r="A51" s="138"/>
      <c r="B51" s="120" t="str">
        <f>"Wind Partial Displacement in  "&amp;A51</f>
        <v xml:space="preserve">Wind Partial Displacement in  </v>
      </c>
      <c r="C51" s="121"/>
      <c r="D51" s="121"/>
      <c r="E51" s="121"/>
      <c r="F51" s="121"/>
      <c r="G51" s="121"/>
      <c r="H51" s="122" t="s">
        <v>76</v>
      </c>
      <c r="I51" s="123" t="s">
        <v>77</v>
      </c>
      <c r="J51" s="124"/>
      <c r="O51" s="139" t="s">
        <v>86</v>
      </c>
      <c r="Q51" s="139" t="s">
        <v>87</v>
      </c>
      <c r="S51" s="140" t="s">
        <v>88</v>
      </c>
      <c r="U51" s="140" t="s">
        <v>89</v>
      </c>
      <c r="W51" s="141" t="s">
        <v>90</v>
      </c>
      <c r="Y51" s="141" t="s">
        <v>91</v>
      </c>
    </row>
    <row r="52" spans="1:26" ht="15.75" thickBot="1" x14ac:dyDescent="0.3">
      <c r="A52" s="57" t="s">
        <v>71</v>
      </c>
      <c r="B52" s="129" t="s">
        <v>79</v>
      </c>
      <c r="C52" s="130"/>
      <c r="D52" s="130"/>
      <c r="E52" s="130"/>
      <c r="F52" s="130"/>
      <c r="G52" s="130"/>
      <c r="H52" s="131">
        <f>MAX($L$11:$L$36)</f>
        <v>69.844718114208433</v>
      </c>
      <c r="I52" s="131">
        <f>MAX(T11:T36)</f>
        <v>69.844718114208433</v>
      </c>
      <c r="J52" s="128"/>
      <c r="K52" s="58">
        <f>I52-H52</f>
        <v>0</v>
      </c>
      <c r="O52" s="160" t="s">
        <v>76</v>
      </c>
      <c r="P52" s="123" t="s">
        <v>77</v>
      </c>
      <c r="Q52" s="122" t="s">
        <v>76</v>
      </c>
      <c r="R52" s="123" t="s">
        <v>77</v>
      </c>
      <c r="S52" s="122" t="s">
        <v>76</v>
      </c>
      <c r="T52" s="123" t="s">
        <v>77</v>
      </c>
      <c r="U52" s="122" t="s">
        <v>76</v>
      </c>
      <c r="V52" s="123" t="s">
        <v>77</v>
      </c>
      <c r="W52" s="122" t="s">
        <v>76</v>
      </c>
      <c r="X52" s="123" t="s">
        <v>77</v>
      </c>
      <c r="Y52" s="122" t="s">
        <v>76</v>
      </c>
      <c r="Z52" s="123" t="s">
        <v>77</v>
      </c>
    </row>
    <row r="53" spans="1:26" x14ac:dyDescent="0.25">
      <c r="O53" s="58">
        <v>0</v>
      </c>
      <c r="P53" s="58">
        <v>0</v>
      </c>
      <c r="Q53" s="58">
        <v>31.893118114208434</v>
      </c>
      <c r="R53" s="58">
        <v>31.893118114208434</v>
      </c>
      <c r="S53" s="58">
        <v>25.437999999999999</v>
      </c>
      <c r="T53" s="58">
        <v>25.437999999999999</v>
      </c>
      <c r="U53" s="58">
        <v>12.5136</v>
      </c>
      <c r="V53" s="58">
        <v>12.5136</v>
      </c>
      <c r="W53" s="58">
        <v>0</v>
      </c>
      <c r="X53" s="58">
        <v>0</v>
      </c>
      <c r="Y53" s="58">
        <v>0</v>
      </c>
      <c r="Z53" s="58">
        <v>0</v>
      </c>
    </row>
    <row r="54" spans="1:26" x14ac:dyDescent="0.25">
      <c r="E54" s="59" t="s">
        <v>92</v>
      </c>
      <c r="N54" s="142"/>
      <c r="O54" s="142"/>
      <c r="P54" s="58">
        <f>P53-O53</f>
        <v>0</v>
      </c>
      <c r="R54" s="58">
        <f>R53-Q53</f>
        <v>0</v>
      </c>
      <c r="T54" s="58">
        <f>T53-S53</f>
        <v>0</v>
      </c>
      <c r="V54" s="58">
        <f>V53-U53</f>
        <v>0</v>
      </c>
      <c r="X54" s="58">
        <f>X53-W53</f>
        <v>0</v>
      </c>
      <c r="Z54" s="58">
        <f>Z53-Y53</f>
        <v>0</v>
      </c>
    </row>
    <row r="55" spans="1:26" ht="15" customHeight="1" x14ac:dyDescent="0.25">
      <c r="A55" s="143" t="s">
        <v>93</v>
      </c>
      <c r="B55" s="143"/>
      <c r="C55" s="143"/>
      <c r="D55" s="144"/>
      <c r="E55" s="59"/>
      <c r="I55" s="145">
        <v>750</v>
      </c>
      <c r="J55" s="145"/>
      <c r="K55" s="58" t="s">
        <v>94</v>
      </c>
      <c r="N55" s="142"/>
      <c r="O55" s="142"/>
    </row>
    <row r="56" spans="1:26" ht="15" customHeight="1" x14ac:dyDescent="0.25">
      <c r="A56" s="143" t="s">
        <v>95</v>
      </c>
      <c r="B56" s="143"/>
      <c r="C56" s="143"/>
      <c r="D56" s="146"/>
      <c r="E56" s="59"/>
      <c r="I56" s="145">
        <v>36.5</v>
      </c>
      <c r="J56" s="145"/>
      <c r="N56" s="142"/>
      <c r="O56" s="142"/>
    </row>
    <row r="57" spans="1:26" x14ac:dyDescent="0.25">
      <c r="E57" s="147" t="s">
        <v>76</v>
      </c>
      <c r="F57" s="147" t="s">
        <v>77</v>
      </c>
      <c r="G57" s="148" t="s">
        <v>96</v>
      </c>
    </row>
    <row r="58" spans="1:26" ht="48.75" customHeight="1" x14ac:dyDescent="0.25">
      <c r="A58" s="173" t="s">
        <v>97</v>
      </c>
      <c r="B58" s="173"/>
      <c r="C58" s="173"/>
      <c r="D58" s="174"/>
      <c r="E58" s="149">
        <v>1</v>
      </c>
      <c r="F58" s="150">
        <v>1</v>
      </c>
      <c r="G58" s="148"/>
      <c r="H58" s="151"/>
    </row>
    <row r="59" spans="1:26" ht="27.75" customHeight="1" x14ac:dyDescent="0.25">
      <c r="A59" s="175" t="s">
        <v>98</v>
      </c>
      <c r="B59" s="175"/>
      <c r="C59" s="175"/>
      <c r="D59" s="176"/>
      <c r="E59" s="147">
        <f>$I$55*E58-($I$56*(1-E58))</f>
        <v>750</v>
      </c>
      <c r="F59" s="147">
        <f>$I$55*F58-($I$56*(1-F58))</f>
        <v>750</v>
      </c>
      <c r="G59" s="148">
        <f>F59-E59</f>
        <v>0</v>
      </c>
    </row>
    <row r="61" spans="1:26" x14ac:dyDescent="0.25">
      <c r="A61" s="152" t="s">
        <v>99</v>
      </c>
      <c r="B61" s="153"/>
      <c r="C61" s="153"/>
      <c r="D61" s="153"/>
      <c r="E61" s="153"/>
      <c r="F61" s="153"/>
      <c r="G61" s="153"/>
      <c r="H61" s="154"/>
    </row>
    <row r="62" spans="1:26" x14ac:dyDescent="0.25">
      <c r="A62" s="155"/>
      <c r="B62" s="153"/>
      <c r="C62" s="153"/>
      <c r="D62" s="153"/>
      <c r="E62" s="154">
        <f>880+$I$55</f>
        <v>1630</v>
      </c>
      <c r="F62" s="154">
        <f>880+$I$55</f>
        <v>1630</v>
      </c>
      <c r="G62" s="153"/>
      <c r="H62" s="154"/>
      <c r="K62" s="61"/>
    </row>
    <row r="63" spans="1:26" x14ac:dyDescent="0.25">
      <c r="A63" s="152" t="s">
        <v>100</v>
      </c>
      <c r="B63" s="153"/>
      <c r="C63" s="153"/>
      <c r="D63" s="153"/>
      <c r="E63" s="153"/>
      <c r="F63" s="153"/>
      <c r="G63" s="153"/>
      <c r="H63" s="154"/>
    </row>
    <row r="64" spans="1:26" x14ac:dyDescent="0.25">
      <c r="A64" s="155"/>
      <c r="B64" s="153"/>
      <c r="C64" s="153"/>
      <c r="D64" s="153"/>
      <c r="E64" s="154">
        <f>400+$I$55</f>
        <v>1150</v>
      </c>
      <c r="F64" s="154">
        <f>400+$I$55</f>
        <v>1150</v>
      </c>
      <c r="G64" s="153"/>
      <c r="H64" s="154"/>
    </row>
    <row r="65" spans="1:11" x14ac:dyDescent="0.25">
      <c r="A65" s="156" t="s">
        <v>101</v>
      </c>
      <c r="B65" s="157"/>
      <c r="C65" s="157"/>
      <c r="D65" s="157"/>
      <c r="E65" s="157"/>
      <c r="F65" s="157"/>
      <c r="G65" s="157"/>
      <c r="H65" s="158"/>
    </row>
    <row r="66" spans="1:11" x14ac:dyDescent="0.25">
      <c r="A66" s="159"/>
      <c r="B66" s="157"/>
      <c r="C66" s="157"/>
      <c r="D66" s="157"/>
      <c r="E66" s="158">
        <f>880+E59</f>
        <v>1630</v>
      </c>
      <c r="F66" s="158">
        <f>880+F59</f>
        <v>1630</v>
      </c>
      <c r="G66" s="157"/>
      <c r="H66" s="158"/>
      <c r="K66" s="61"/>
    </row>
    <row r="67" spans="1:11" x14ac:dyDescent="0.25">
      <c r="A67" s="156" t="s">
        <v>102</v>
      </c>
      <c r="B67" s="157"/>
      <c r="C67" s="157"/>
      <c r="D67" s="157"/>
      <c r="E67" s="157"/>
      <c r="F67" s="157"/>
      <c r="G67" s="157"/>
      <c r="H67" s="158"/>
    </row>
    <row r="68" spans="1:11" x14ac:dyDescent="0.25">
      <c r="A68" s="159"/>
      <c r="B68" s="157"/>
      <c r="C68" s="157"/>
      <c r="D68" s="157"/>
      <c r="E68" s="158">
        <f>400+E59</f>
        <v>1150</v>
      </c>
      <c r="F68" s="158">
        <f>400+F59</f>
        <v>1150</v>
      </c>
      <c r="G68" s="157"/>
      <c r="H68" s="158"/>
    </row>
  </sheetData>
  <mergeCells count="2">
    <mergeCell ref="A58:D58"/>
    <mergeCell ref="A59:D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Alpay, Ebru</cp:lastModifiedBy>
  <dcterms:created xsi:type="dcterms:W3CDTF">2019-04-25T17:30:10Z</dcterms:created>
  <dcterms:modified xsi:type="dcterms:W3CDTF">2019-04-26T23:52:06Z</dcterms:modified>
</cp:coreProperties>
</file>