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1555" windowHeight="11520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Queue!$A$42:$J$45</definedName>
    <definedName name="_Order1" hidden="1">255</definedName>
    <definedName name="_Order2" hidden="1">0</definedName>
    <definedName name="above">OFFSET(!A1,-1,0)</definedName>
    <definedName name="AC_Case">Queue!$D$84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anscount" hidden="1">1</definedName>
    <definedName name="Base_Case">Queue!$D$81</definedName>
    <definedName name="below">OFFSET(!A1,1,0)</definedName>
    <definedName name="CC_ID_Solar">Queue!#REF!</definedName>
    <definedName name="CC_ID_SolarwS">Queue!#REF!</definedName>
    <definedName name="CC_ID_Wind">Queue!#REF!</definedName>
    <definedName name="CC_ID_WindwS">Queue!#REF!</definedName>
    <definedName name="CC_OR_Solar">Queue!#REF!</definedName>
    <definedName name="CC_OR_SolarwS">Queue!#REF!</definedName>
    <definedName name="CC_OR_WindwS">Queue!#REF!</definedName>
    <definedName name="CC_StdABattery">Queue!#REF!</definedName>
    <definedName name="CC_UT_Solar">Queue!#REF!</definedName>
    <definedName name="CC_UT_SolarwS">Queue!#REF!</definedName>
    <definedName name="CC_UT_Wind">Queue!#REF!</definedName>
    <definedName name="CC_UT_WindwS">Queue!#REF!</definedName>
    <definedName name="CC_WY_SolarwS">Queue!#REF!</definedName>
    <definedName name="CC_WYAE_Wind">Queue!#REF!</definedName>
    <definedName name="CC_WYAE_WindwS">Queue!#REF!</definedName>
    <definedName name="CC_YK_Solar">Queue!#REF!</definedName>
    <definedName name="CC_YK_SolarwS">Queue!#REF!</definedName>
    <definedName name="CC_YK_WindwS">Queue!#REF!</definedName>
    <definedName name="ClearCF_Adj">[2]Correlation!#REF!</definedName>
    <definedName name="DeltaCorrelCheck">[2]Correlation!#REF!</definedName>
    <definedName name="left">OFFSET(!A1,0,-1)</definedName>
    <definedName name="limcount" hidden="1">1</definedName>
    <definedName name="_xlnm.Print_Area" localSheetId="0">Queue!$B$1:$I$85</definedName>
    <definedName name="RampLossMonthlyDemand">'[3]Source - Ramp Losses'!$O$46:$P$57</definedName>
    <definedName name="right">OFFSET(!A1,0,1)</definedName>
    <definedName name="Signed_MW" localSheetId="0">Queue!$D$40</definedName>
    <definedName name="SSMonthlyDemand">'[3]Source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8" i="1"/>
  <c r="D86" i="1"/>
  <c r="D89" i="1" l="1"/>
  <c r="G71" i="2" l="1"/>
  <c r="E71" i="2"/>
  <c r="G68" i="2"/>
  <c r="E68" i="2"/>
  <c r="E75" i="2" s="1"/>
  <c r="AA61" i="2"/>
  <c r="S61" i="2"/>
  <c r="AE61" i="2"/>
  <c r="AC61" i="2"/>
  <c r="Y61" i="2"/>
  <c r="W61" i="2"/>
  <c r="U61" i="2"/>
  <c r="Q61" i="2"/>
  <c r="Z57" i="2"/>
  <c r="Q57" i="2"/>
  <c r="AG57" i="2"/>
  <c r="AE57" i="2"/>
  <c r="AB57" i="2"/>
  <c r="X57" i="2"/>
  <c r="V57" i="2"/>
  <c r="T57" i="2"/>
  <c r="B56" i="2"/>
  <c r="Z53" i="2"/>
  <c r="Q53" i="2"/>
  <c r="B53" i="2"/>
  <c r="X53" i="2"/>
  <c r="V53" i="2"/>
  <c r="T53" i="2"/>
  <c r="B50" i="2"/>
  <c r="Z49" i="2"/>
  <c r="X49" i="2"/>
  <c r="T49" i="2"/>
  <c r="B47" i="2"/>
  <c r="B44" i="2"/>
  <c r="B42" i="2"/>
  <c r="B14" i="2"/>
  <c r="AB13" i="2"/>
  <c r="R13" i="2"/>
  <c r="S13" i="2"/>
  <c r="AC12" i="2"/>
  <c r="B12" i="2"/>
  <c r="AC11" i="2"/>
  <c r="Q11" i="2"/>
  <c r="S11" i="2"/>
  <c r="R11" i="2"/>
  <c r="AA11" i="2"/>
  <c r="AE11" i="2" s="1"/>
  <c r="D83" i="1"/>
  <c r="G83" i="1" s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E40" i="1"/>
  <c r="D40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83" i="1" l="1"/>
  <c r="E79" i="1"/>
  <c r="E81" i="1" s="1"/>
  <c r="AA13" i="2"/>
  <c r="Q13" i="2"/>
  <c r="AF13" i="2"/>
  <c r="AB11" i="2"/>
  <c r="AF11" i="2" s="1"/>
  <c r="AA12" i="2"/>
  <c r="AE12" i="2" s="1"/>
  <c r="Q12" i="2"/>
  <c r="S12" i="2"/>
  <c r="B15" i="2"/>
  <c r="AC13" i="2"/>
  <c r="Q49" i="2"/>
  <c r="V49" i="2"/>
  <c r="G75" i="2"/>
  <c r="H68" i="2"/>
  <c r="E84" i="1" l="1"/>
  <c r="Q14" i="2"/>
  <c r="AA14" i="2"/>
  <c r="AE14" i="2" s="1"/>
  <c r="B16" i="2"/>
  <c r="R14" i="2"/>
  <c r="AB14" i="2"/>
  <c r="AF14" i="2" s="1"/>
  <c r="AC14" i="2"/>
  <c r="S14" i="2"/>
  <c r="D79" i="1"/>
  <c r="D81" i="1" s="1"/>
  <c r="AE13" i="2"/>
  <c r="AB12" i="2"/>
  <c r="R12" i="2"/>
  <c r="I39" i="2" l="1"/>
  <c r="D84" i="1"/>
  <c r="K39" i="2" s="1"/>
  <c r="AC15" i="2"/>
  <c r="S15" i="2"/>
  <c r="AB15" i="2"/>
  <c r="AF15" i="2" s="1"/>
  <c r="R15" i="2"/>
  <c r="AF12" i="2"/>
  <c r="Q15" i="2"/>
  <c r="AA15" i="2"/>
  <c r="B17" i="2"/>
  <c r="AB16" i="2" l="1"/>
  <c r="AF16" i="2" s="1"/>
  <c r="R16" i="2"/>
  <c r="AA16" i="2"/>
  <c r="AE16" i="2" s="1"/>
  <c r="Q16" i="2"/>
  <c r="B18" i="2"/>
  <c r="S16" i="2"/>
  <c r="AC16" i="2"/>
  <c r="AE15" i="2"/>
  <c r="AA17" i="2" l="1"/>
  <c r="Q17" i="2"/>
  <c r="B19" i="2"/>
  <c r="R17" i="2"/>
  <c r="AB17" i="2"/>
  <c r="S17" i="2"/>
  <c r="AC17" i="2"/>
  <c r="R18" i="2" l="1"/>
  <c r="AB18" i="2"/>
  <c r="AF18" i="2" s="1"/>
  <c r="AC18" i="2"/>
  <c r="S18" i="2"/>
  <c r="AE17" i="2"/>
  <c r="AF17" i="2"/>
  <c r="Q18" i="2"/>
  <c r="AA18" i="2"/>
  <c r="B20" i="2"/>
  <c r="AB19" i="2" l="1"/>
  <c r="AF19" i="2" s="1"/>
  <c r="R19" i="2"/>
  <c r="AE18" i="2"/>
  <c r="Q19" i="2"/>
  <c r="AA19" i="2"/>
  <c r="AE19" i="2" s="1"/>
  <c r="B21" i="2"/>
  <c r="AC19" i="2"/>
  <c r="S19" i="2"/>
  <c r="R20" i="2" l="1"/>
  <c r="AB20" i="2"/>
  <c r="Q20" i="2"/>
  <c r="AA20" i="2"/>
  <c r="B22" i="2"/>
  <c r="AC20" i="2"/>
  <c r="S20" i="2"/>
  <c r="AB21" i="2" l="1"/>
  <c r="R21" i="2"/>
  <c r="AE20" i="2"/>
  <c r="AC21" i="2"/>
  <c r="S21" i="2"/>
  <c r="AF20" i="2"/>
  <c r="Q21" i="2"/>
  <c r="AA21" i="2"/>
  <c r="B23" i="2"/>
  <c r="AE21" i="2" l="1"/>
  <c r="AB22" i="2"/>
  <c r="R22" i="2"/>
  <c r="S22" i="2"/>
  <c r="AC22" i="2"/>
  <c r="AA22" i="2"/>
  <c r="Q22" i="2"/>
  <c r="B24" i="2"/>
  <c r="AF21" i="2"/>
  <c r="B25" i="2" l="1"/>
  <c r="S23" i="2"/>
  <c r="AC23" i="2"/>
  <c r="AE22" i="2"/>
  <c r="AF22" i="2"/>
  <c r="AA23" i="2"/>
  <c r="Q23" i="2"/>
  <c r="R23" i="2"/>
  <c r="AB23" i="2"/>
  <c r="AF23" i="2" s="1"/>
  <c r="R24" i="2" l="1"/>
  <c r="AB24" i="2"/>
  <c r="AF24" i="2" s="1"/>
  <c r="AC24" i="2"/>
  <c r="S24" i="2"/>
  <c r="B26" i="2"/>
  <c r="AE23" i="2"/>
  <c r="Q24" i="2"/>
  <c r="AA24" i="2"/>
  <c r="AE24" i="2" s="1"/>
  <c r="B27" i="2" l="1"/>
  <c r="AB25" i="2"/>
  <c r="R25" i="2"/>
  <c r="AC25" i="2"/>
  <c r="S25" i="2"/>
  <c r="Q25" i="2"/>
  <c r="AA25" i="2"/>
  <c r="AE25" i="2" s="1"/>
  <c r="AB26" i="2" l="1"/>
  <c r="R26" i="2"/>
  <c r="AC26" i="2"/>
  <c r="S26" i="2"/>
  <c r="AF25" i="2"/>
  <c r="Q26" i="2"/>
  <c r="AA26" i="2"/>
  <c r="AE26" i="2" s="1"/>
  <c r="B28" i="2"/>
  <c r="AB27" i="2" l="1"/>
  <c r="R27" i="2"/>
  <c r="AA27" i="2"/>
  <c r="AE27" i="2" s="1"/>
  <c r="Q27" i="2"/>
  <c r="S27" i="2"/>
  <c r="AC27" i="2"/>
  <c r="B29" i="2"/>
  <c r="AF26" i="2"/>
  <c r="B30" i="2" l="1"/>
  <c r="AC28" i="2"/>
  <c r="S28" i="2"/>
  <c r="R28" i="2"/>
  <c r="AB28" i="2"/>
  <c r="Q28" i="2"/>
  <c r="AA28" i="2"/>
  <c r="AE28" i="2" s="1"/>
  <c r="AF27" i="2"/>
  <c r="AF28" i="2" l="1"/>
  <c r="AB29" i="2"/>
  <c r="R29" i="2"/>
  <c r="B31" i="2"/>
  <c r="AC29" i="2"/>
  <c r="S29" i="2"/>
  <c r="Q29" i="2"/>
  <c r="AA29" i="2"/>
  <c r="AE29" i="2" s="1"/>
  <c r="Q30" i="2" l="1"/>
  <c r="AA30" i="2"/>
  <c r="AE30" i="2" s="1"/>
  <c r="B32" i="2"/>
  <c r="AB30" i="2"/>
  <c r="AF30" i="2" s="1"/>
  <c r="R30" i="2"/>
  <c r="AC30" i="2"/>
  <c r="S30" i="2"/>
  <c r="AF29" i="2"/>
  <c r="S31" i="2" l="1"/>
  <c r="AC31" i="2"/>
  <c r="B33" i="2"/>
  <c r="AB31" i="2"/>
  <c r="R31" i="2"/>
  <c r="AA31" i="2"/>
  <c r="Q31" i="2"/>
  <c r="AF31" i="2" l="1"/>
  <c r="B34" i="2"/>
  <c r="AC32" i="2"/>
  <c r="S32" i="2"/>
  <c r="AE31" i="2"/>
  <c r="R32" i="2"/>
  <c r="AB32" i="2"/>
  <c r="Q32" i="2"/>
  <c r="AA32" i="2"/>
  <c r="AE32" i="2" l="1"/>
  <c r="B35" i="2"/>
  <c r="AC33" i="2"/>
  <c r="S33" i="2"/>
  <c r="Q33" i="2"/>
  <c r="AA33" i="2"/>
  <c r="AE33" i="2" s="1"/>
  <c r="AF32" i="2"/>
  <c r="AB33" i="2"/>
  <c r="AF33" i="2" s="1"/>
  <c r="R33" i="2"/>
  <c r="AB34" i="2" l="1"/>
  <c r="R34" i="2"/>
  <c r="AC34" i="2"/>
  <c r="S34" i="2"/>
  <c r="Q34" i="2"/>
  <c r="AA34" i="2"/>
  <c r="AE34" i="2" s="1"/>
  <c r="B36" i="2"/>
  <c r="S35" i="2" l="1"/>
  <c r="AC35" i="2"/>
  <c r="K54" i="2"/>
  <c r="I57" i="2"/>
  <c r="K57" i="2"/>
  <c r="M57" i="2" s="1"/>
  <c r="I48" i="2"/>
  <c r="K48" i="2"/>
  <c r="M48" i="2" s="1"/>
  <c r="I54" i="2"/>
  <c r="K51" i="2"/>
  <c r="M51" i="2" s="1"/>
  <c r="I51" i="2"/>
  <c r="K43" i="2"/>
  <c r="I43" i="2"/>
  <c r="I40" i="2" s="1"/>
  <c r="K45" i="2"/>
  <c r="I45" i="2"/>
  <c r="AB35" i="2"/>
  <c r="AF35" i="2" s="1"/>
  <c r="R35" i="2"/>
  <c r="AA35" i="2"/>
  <c r="Q35" i="2"/>
  <c r="AF34" i="2"/>
  <c r="R36" i="2" l="1"/>
  <c r="AB36" i="2"/>
  <c r="AF36" i="2" s="1"/>
  <c r="M54" i="2"/>
  <c r="AE35" i="2"/>
  <c r="K40" i="2"/>
  <c r="M43" i="2"/>
  <c r="AC36" i="2"/>
  <c r="S36" i="2"/>
  <c r="Q36" i="2"/>
  <c r="AA36" i="2"/>
  <c r="AE36" i="2" s="1"/>
</calcChain>
</file>

<file path=xl/sharedStrings.xml><?xml version="1.0" encoding="utf-8"?>
<sst xmlns="http://schemas.openxmlformats.org/spreadsheetml/2006/main" count="244" uniqueCount="117">
  <si>
    <t>Contracts Queue</t>
  </si>
  <si>
    <t>No.</t>
  </si>
  <si>
    <t>Signed Contracts</t>
  </si>
  <si>
    <t>Partial Displacement</t>
  </si>
  <si>
    <t>Name plate</t>
  </si>
  <si>
    <t>CF</t>
  </si>
  <si>
    <t>Capacity Contribution</t>
  </si>
  <si>
    <t>Start Date</t>
  </si>
  <si>
    <t>x</t>
  </si>
  <si>
    <t>Total Signed MW</t>
  </si>
  <si>
    <t>Potential QF Contracts</t>
  </si>
  <si>
    <t>QF - 249 - OR - Solar</t>
  </si>
  <si>
    <t>QF - 279 - OR - Solar</t>
  </si>
  <si>
    <t>QF - 280 - OR - Solar</t>
  </si>
  <si>
    <t>QF - 514 - WY - Gas</t>
  </si>
  <si>
    <t>QF - 541 - WY - Solar</t>
  </si>
  <si>
    <t>QF - 542 - WY - Solar</t>
  </si>
  <si>
    <t>QF - 516 - WY - Wind</t>
  </si>
  <si>
    <t>QF - 517 - WY - Wind</t>
  </si>
  <si>
    <t>QF - 519 - WY - Solar</t>
  </si>
  <si>
    <t>QF - 520 - WY - Solar</t>
  </si>
  <si>
    <t>QF - 433 - UT - Gas</t>
  </si>
  <si>
    <t>QF - 434 - UT - Gas</t>
  </si>
  <si>
    <t>QF - 435 - UT - Gas</t>
  </si>
  <si>
    <t>QF - 521 - OR - Solar</t>
  </si>
  <si>
    <t>QF - 522 - OR - Solar</t>
  </si>
  <si>
    <t>QF - 523 - OR - Solar</t>
  </si>
  <si>
    <t>QF - 524 - OR - Solar</t>
  </si>
  <si>
    <t>QF - 525 - WY - Gas</t>
  </si>
  <si>
    <t>QF - 527 - WY - Wind</t>
  </si>
  <si>
    <t>QF - 528 - UT - Solar</t>
  </si>
  <si>
    <t>QF - 538 - OR - Solar</t>
  </si>
  <si>
    <t>QF - 537 - WY - Wind</t>
  </si>
  <si>
    <t>QF - 540 - UT - Solar</t>
  </si>
  <si>
    <t>QF - 254 - OR - Solar</t>
  </si>
  <si>
    <t>QF - 505 - WY - Solar</t>
  </si>
  <si>
    <t>QF - 442 - WY - Solar</t>
  </si>
  <si>
    <t>QF - 506 - WY - Solar</t>
  </si>
  <si>
    <t>QF - 507 - UT - Solar</t>
  </si>
  <si>
    <t>QF - 509 - UT - Solar</t>
  </si>
  <si>
    <t>QF - 508 - WY - Solar</t>
  </si>
  <si>
    <t>QF - 542 - UT - Solar</t>
  </si>
  <si>
    <t>QF - 543 - UT - Solar</t>
  </si>
  <si>
    <t>Total Potential MW</t>
  </si>
  <si>
    <t>Total Partial Displacement</t>
  </si>
  <si>
    <t>Partial Displacement after QF</t>
  </si>
  <si>
    <t>Wind</t>
  </si>
  <si>
    <t>Type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</si>
  <si>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</si>
  <si>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</si>
  <si>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</si>
  <si>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</si>
  <si>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</si>
  <si>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</si>
  <si>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2019 IRP (Nameplate MW)</t>
  </si>
  <si>
    <t>Deferral type</t>
  </si>
  <si>
    <t>IRP Thermal</t>
  </si>
  <si>
    <t>IRP Battery</t>
  </si>
  <si>
    <t xml:space="preserve">IRP SolarwB </t>
  </si>
  <si>
    <t xml:space="preserve">IRP WindwB </t>
  </si>
  <si>
    <t xml:space="preserve">IRP Wind </t>
  </si>
  <si>
    <t>IRP FOT Summer</t>
  </si>
  <si>
    <t>IRP FOT Winter</t>
  </si>
  <si>
    <t>IRP FOT Flat</t>
  </si>
  <si>
    <t>Thermal</t>
  </si>
  <si>
    <t>Battery</t>
  </si>
  <si>
    <t>SolarwB</t>
  </si>
  <si>
    <t>WindwB</t>
  </si>
  <si>
    <t>Total Remaining Potential After Thermal, Solar, Wind Deferral</t>
  </si>
  <si>
    <t>FOT Summer</t>
  </si>
  <si>
    <t>FOT Winter</t>
  </si>
  <si>
    <t>FOT Flat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</si>
  <si>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</si>
  <si>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</si>
  <si>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</si>
  <si>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</si>
  <si>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</si>
  <si>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CCCT</t>
  </si>
  <si>
    <t>Geothermal</t>
  </si>
  <si>
    <t>Solar_wS_UTS</t>
  </si>
  <si>
    <t>Solar_wS_UTN</t>
  </si>
  <si>
    <t>Solar_wS_WY_JB</t>
  </si>
  <si>
    <t>Solar_wS_OR</t>
  </si>
  <si>
    <t>Solar_wS_YK</t>
  </si>
  <si>
    <t>Wind_WYAE</t>
  </si>
  <si>
    <t>Wind UT</t>
  </si>
  <si>
    <t>Wind ID</t>
  </si>
  <si>
    <t>Wind_wS ID</t>
  </si>
  <si>
    <t>Wind_wS YK</t>
  </si>
  <si>
    <t>Battery_UTS</t>
  </si>
  <si>
    <t>IRP19Battery_WYSW</t>
  </si>
  <si>
    <t>IRP19Battery_ID</t>
  </si>
  <si>
    <t>IRP19Battery_OR_SO</t>
  </si>
  <si>
    <t>IRP19Battery_OR_WVP</t>
  </si>
  <si>
    <t>IRP19Battery_OR_Portland</t>
  </si>
  <si>
    <t>IRP19Battery_WA_WW</t>
  </si>
  <si>
    <t>IRP19Battery_WA_YK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</si>
  <si>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</si>
  <si>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</si>
  <si>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</si>
  <si>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</si>
  <si>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</si>
  <si>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Gateway South WYAE to Clover Transmission Upgrade Defferral</t>
  </si>
  <si>
    <t>Transmission Upgrade Capacity to Use in GRID (MW) without Deferral</t>
  </si>
  <si>
    <t>MW</t>
  </si>
  <si>
    <t>Transmission Capacity Reliability Benefit</t>
  </si>
  <si>
    <t>Difference</t>
  </si>
  <si>
    <t>Adjustment Factor for Transmission Deferral-Gateway South WYAE to Clover Transmission Upgrade Capacity</t>
  </si>
  <si>
    <t>Transmission Upgrade Capacity to Use in GRID (MW) After deferral</t>
  </si>
  <si>
    <r>
      <t xml:space="preserve">Total Tran Capacity WY East &gt; Clover starting 12/31/2023 </t>
    </r>
    <r>
      <rPr>
        <b/>
        <u val="singleAccounting"/>
        <sz val="7.7"/>
        <color theme="1"/>
        <rFont val="Calibri"/>
        <family val="2"/>
      </rPr>
      <t>Before Deferral</t>
    </r>
  </si>
  <si>
    <r>
      <t>Total Tran Capacity WY East &gt; Clover starting 12/31/2023After</t>
    </r>
    <r>
      <rPr>
        <b/>
        <u val="singleAccounting"/>
        <sz val="7.7"/>
        <color theme="1"/>
        <rFont val="Calibri"/>
        <family val="2"/>
      </rPr>
      <t xml:space="preserve"> Deferral</t>
    </r>
  </si>
  <si>
    <t>IRP19_CCCT_DJ_2037_505MW</t>
  </si>
  <si>
    <t>IRP19_SCCT_NTN_2026_185MW</t>
  </si>
  <si>
    <t>IRP19_SCCT_NTN_2030_185MW_1</t>
  </si>
  <si>
    <t>Utah 2019.Q3</t>
  </si>
  <si>
    <t>Solar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</si>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</sst>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0_);[Red]_(* \(#,##0.00\);_(* &quot;-&quot;_);_(@_)"/>
    <numFmt numFmtId="171" formatCode="_(* #,##0.0_);[Red]_(* \(#,##0.0\);_(* &quot;-&quot;_);_(@_)"/>
    <numFmt numFmtId="172" formatCode="_(* #,##0.0_);_(* \(#,##0.0\);_(* &quot;-&quot;??_);_(@_)"/>
    <numFmt numFmtId="173" formatCode="_(* #,##0.0_);_(* \(#,##0.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8">
    <xf numFmtId="164" fontId="0" fillId="0" borderId="0" xfId="0"/>
    <xf numFmtId="164" fontId="3" fillId="0" borderId="0" xfId="0" applyFont="1" applyFill="1"/>
    <xf numFmtId="164" fontId="3" fillId="0" borderId="0" xfId="3" applyFont="1" applyFill="1"/>
    <xf numFmtId="165" fontId="3" fillId="0" borderId="0" xfId="0" applyNumberFormat="1" applyFont="1" applyFill="1"/>
    <xf numFmtId="164" fontId="3" fillId="0" borderId="0" xfId="0" applyFont="1" applyFill="1" applyBorder="1"/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0" fontId="3" fillId="0" borderId="5" xfId="3" applyNumberFormat="1" applyFont="1" applyFill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Fill="1" applyBorder="1" applyAlignment="1">
      <alignment horizontal="center"/>
    </xf>
    <xf numFmtId="166" fontId="3" fillId="0" borderId="10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0" xfId="5" applyNumberFormat="1" applyFont="1" applyFill="1" applyBorder="1" applyAlignment="1">
      <alignment horizontal="center"/>
    </xf>
    <xf numFmtId="164" fontId="5" fillId="0" borderId="0" xfId="0" applyFont="1" applyFill="1"/>
    <xf numFmtId="168" fontId="3" fillId="0" borderId="7" xfId="3" applyNumberFormat="1" applyFont="1" applyFill="1" applyBorder="1" applyAlignment="1">
      <alignment horizontal="center"/>
    </xf>
    <xf numFmtId="166" fontId="6" fillId="0" borderId="7" xfId="2" applyNumberFormat="1" applyFont="1" applyFill="1" applyBorder="1" applyAlignment="1">
      <alignment horizontal="center"/>
    </xf>
    <xf numFmtId="166" fontId="3" fillId="0" borderId="7" xfId="2" applyNumberFormat="1" applyFont="1" applyFill="1" applyBorder="1" applyAlignment="1">
      <alignment horizontal="center"/>
    </xf>
    <xf numFmtId="166" fontId="3" fillId="0" borderId="7" xfId="7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9" fontId="3" fillId="0" borderId="7" xfId="7" applyNumberFormat="1" applyFont="1" applyFill="1" applyBorder="1" applyAlignment="1">
      <alignment horizontal="center"/>
    </xf>
    <xf numFmtId="43" fontId="3" fillId="0" borderId="10" xfId="5" applyFont="1" applyFill="1" applyBorder="1"/>
    <xf numFmtId="164" fontId="6" fillId="0" borderId="0" xfId="0" applyFont="1" applyFill="1"/>
    <xf numFmtId="43" fontId="3" fillId="0" borderId="11" xfId="5" applyFont="1" applyFill="1" applyBorder="1"/>
    <xf numFmtId="166" fontId="3" fillId="0" borderId="10" xfId="7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43" fontId="3" fillId="0" borderId="12" xfId="5" applyFont="1" applyFill="1" applyBorder="1"/>
    <xf numFmtId="2" fontId="3" fillId="0" borderId="6" xfId="3" applyNumberFormat="1" applyFont="1" applyFill="1" applyBorder="1" applyAlignment="1">
      <alignment horizontal="center"/>
    </xf>
    <xf numFmtId="166" fontId="3" fillId="0" borderId="13" xfId="6" applyNumberFormat="1" applyFont="1" applyFill="1" applyBorder="1" applyAlignment="1">
      <alignment horizontal="center"/>
    </xf>
    <xf numFmtId="165" fontId="3" fillId="0" borderId="6" xfId="7" applyNumberFormat="1" applyFont="1" applyFill="1" applyBorder="1" applyAlignment="1">
      <alignment horizontal="center"/>
    </xf>
    <xf numFmtId="167" fontId="3" fillId="0" borderId="13" xfId="5" applyNumberFormat="1" applyFont="1" applyFill="1" applyBorder="1" applyAlignment="1">
      <alignment horizontal="center"/>
    </xf>
    <xf numFmtId="164" fontId="3" fillId="0" borderId="14" xfId="0" applyFont="1" applyFill="1" applyBorder="1"/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5" fillId="0" borderId="1" xfId="5" applyNumberFormat="1" applyFont="1" applyFill="1" applyBorder="1" applyAlignment="1">
      <alignment horizontal="center" wrapText="1"/>
    </xf>
    <xf numFmtId="43" fontId="5" fillId="0" borderId="2" xfId="5" applyFont="1" applyFill="1" applyBorder="1" applyAlignment="1">
      <alignment wrapText="1"/>
    </xf>
    <xf numFmtId="2" fontId="5" fillId="0" borderId="4" xfId="5" applyNumberFormat="1" applyFont="1" applyFill="1" applyBorder="1" applyAlignment="1">
      <alignment horizontal="center" wrapText="1"/>
    </xf>
    <xf numFmtId="0" fontId="5" fillId="0" borderId="4" xfId="3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167" fontId="5" fillId="0" borderId="3" xfId="5" applyNumberFormat="1" applyFont="1" applyFill="1" applyBorder="1" applyAlignment="1">
      <alignment horizontal="center" wrapText="1"/>
    </xf>
    <xf numFmtId="43" fontId="3" fillId="0" borderId="0" xfId="5" applyFont="1" applyFill="1" applyBorder="1"/>
    <xf numFmtId="166" fontId="6" fillId="0" borderId="10" xfId="2" applyNumberFormat="1" applyFont="1" applyFill="1" applyBorder="1" applyAlignment="1">
      <alignment horizontal="center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6" fillId="0" borderId="4" xfId="2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2" fontId="5" fillId="0" borderId="0" xfId="5" applyNumberFormat="1" applyFont="1" applyFill="1" applyBorder="1" applyAlignment="1">
      <alignment horizontal="center"/>
    </xf>
    <xf numFmtId="164" fontId="2" fillId="0" borderId="0" xfId="0" applyFont="1"/>
    <xf numFmtId="164" fontId="0" fillId="0" borderId="0" xfId="0" applyFont="1" applyAlignment="1">
      <alignment vertical="top"/>
    </xf>
    <xf numFmtId="164" fontId="0" fillId="0" borderId="0" xfId="0" applyFont="1"/>
    <xf numFmtId="164" fontId="2" fillId="3" borderId="0" xfId="0" applyFont="1" applyFill="1"/>
    <xf numFmtId="171" fontId="0" fillId="0" borderId="0" xfId="0" applyNumberFormat="1" applyFont="1"/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64" fontId="5" fillId="0" borderId="20" xfId="3" applyFont="1" applyFill="1" applyBorder="1" applyAlignment="1">
      <alignment horizontal="center"/>
    </xf>
    <xf numFmtId="164" fontId="5" fillId="0" borderId="16" xfId="3" applyFont="1" applyFill="1" applyBorder="1" applyAlignment="1"/>
    <xf numFmtId="164" fontId="5" fillId="0" borderId="25" xfId="3" applyFont="1" applyFill="1" applyBorder="1" applyAlignment="1"/>
    <xf numFmtId="164" fontId="5" fillId="4" borderId="26" xfId="3" applyFont="1" applyFill="1" applyBorder="1" applyAlignment="1">
      <alignment vertical="top"/>
    </xf>
    <xf numFmtId="164" fontId="5" fillId="4" borderId="15" xfId="3" applyFont="1" applyFill="1" applyBorder="1" applyAlignment="1">
      <alignment vertical="top"/>
    </xf>
    <xf numFmtId="164" fontId="5" fillId="0" borderId="28" xfId="3" applyFont="1" applyFill="1" applyBorder="1" applyAlignment="1">
      <alignment horizontal="center"/>
    </xf>
    <xf numFmtId="164" fontId="5" fillId="0" borderId="29" xfId="3" applyFont="1" applyFill="1" applyBorder="1" applyAlignment="1"/>
    <xf numFmtId="164" fontId="5" fillId="0" borderId="14" xfId="3" applyFont="1" applyFill="1" applyBorder="1" applyAlignment="1"/>
    <xf numFmtId="164" fontId="5" fillId="4" borderId="30" xfId="3" applyFont="1" applyFill="1" applyBorder="1" applyAlignment="1">
      <alignment vertical="top"/>
    </xf>
    <xf numFmtId="164" fontId="5" fillId="4" borderId="2" xfId="3" applyFont="1" applyFill="1" applyBorder="1" applyAlignment="1">
      <alignment vertical="top"/>
    </xf>
    <xf numFmtId="164" fontId="5" fillId="4" borderId="30" xfId="3" applyFont="1" applyFill="1" applyBorder="1" applyAlignment="1"/>
    <xf numFmtId="164" fontId="5" fillId="4" borderId="2" xfId="3" applyFont="1" applyFill="1" applyBorder="1" applyAlignment="1"/>
    <xf numFmtId="164" fontId="5" fillId="4" borderId="31" xfId="3" applyFont="1" applyFill="1" applyBorder="1" applyAlignment="1"/>
    <xf numFmtId="164" fontId="0" fillId="0" borderId="0" xfId="0" applyFont="1" applyAlignment="1">
      <alignment vertical="top" wrapText="1"/>
    </xf>
    <xf numFmtId="164" fontId="0" fillId="0" borderId="32" xfId="0" applyFont="1" applyFill="1" applyBorder="1" applyAlignment="1">
      <alignment horizontal="center" wrapText="1"/>
    </xf>
    <xf numFmtId="164" fontId="5" fillId="0" borderId="33" xfId="3" applyFont="1" applyFill="1" applyBorder="1" applyAlignment="1">
      <alignment horizontal="center" wrapText="1"/>
    </xf>
    <xf numFmtId="164" fontId="5" fillId="0" borderId="13" xfId="3" applyFont="1" applyFill="1" applyBorder="1" applyAlignment="1">
      <alignment horizontal="center" wrapText="1"/>
    </xf>
    <xf numFmtId="164" fontId="5" fillId="0" borderId="14" xfId="3" applyFont="1" applyFill="1" applyBorder="1" applyAlignment="1">
      <alignment horizontal="center" wrapText="1"/>
    </xf>
    <xf numFmtId="164" fontId="5" fillId="2" borderId="33" xfId="3" applyFont="1" applyFill="1" applyBorder="1" applyAlignment="1">
      <alignment horizontal="center" wrapText="1"/>
    </xf>
    <xf numFmtId="164" fontId="5" fillId="2" borderId="13" xfId="3" applyFont="1" applyFill="1" applyBorder="1" applyAlignment="1">
      <alignment horizontal="center" wrapText="1"/>
    </xf>
    <xf numFmtId="164" fontId="5" fillId="2" borderId="12" xfId="3" applyFont="1" applyFill="1" applyBorder="1" applyAlignment="1">
      <alignment horizontal="center" wrapText="1"/>
    </xf>
    <xf numFmtId="164" fontId="5" fillId="2" borderId="6" xfId="3" applyFont="1" applyFill="1" applyBorder="1" applyAlignment="1">
      <alignment horizontal="center" wrapText="1"/>
    </xf>
    <xf numFmtId="164" fontId="5" fillId="2" borderId="34" xfId="3" applyFont="1" applyFill="1" applyBorder="1" applyAlignment="1">
      <alignment horizontal="center" wrapText="1"/>
    </xf>
    <xf numFmtId="164" fontId="5" fillId="2" borderId="10" xfId="3" applyFont="1" applyFill="1" applyBorder="1" applyAlignment="1">
      <alignment horizontal="center" wrapText="1"/>
    </xf>
    <xf numFmtId="164" fontId="5" fillId="2" borderId="9" xfId="3" applyFont="1" applyFill="1" applyBorder="1" applyAlignment="1">
      <alignment horizontal="center" wrapText="1"/>
    </xf>
    <xf numFmtId="164" fontId="5" fillId="2" borderId="11" xfId="3" applyFont="1" applyFill="1" applyBorder="1" applyAlignment="1">
      <alignment horizontal="center" wrapText="1"/>
    </xf>
    <xf numFmtId="164" fontId="5" fillId="2" borderId="5" xfId="3" applyFont="1" applyFill="1" applyBorder="1" applyAlignment="1">
      <alignment horizontal="center" wrapText="1"/>
    </xf>
    <xf numFmtId="164" fontId="5" fillId="2" borderId="35" xfId="3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7" fillId="0" borderId="2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9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16" xfId="0" applyFont="1" applyFill="1" applyBorder="1" applyAlignment="1">
      <alignment horizontal="center"/>
    </xf>
    <xf numFmtId="164" fontId="7" fillId="0" borderId="25" xfId="0" applyFont="1" applyFill="1" applyBorder="1" applyAlignment="1">
      <alignment horizontal="center"/>
    </xf>
    <xf numFmtId="164" fontId="7" fillId="0" borderId="25" xfId="0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4" fontId="0" fillId="0" borderId="32" xfId="0" applyFont="1" applyBorder="1"/>
    <xf numFmtId="164" fontId="0" fillId="0" borderId="29" xfId="0" applyFont="1" applyBorder="1"/>
    <xf numFmtId="164" fontId="0" fillId="0" borderId="14" xfId="0" applyFont="1" applyBorder="1"/>
    <xf numFmtId="164" fontId="0" fillId="0" borderId="29" xfId="0" applyFont="1" applyFill="1" applyBorder="1"/>
    <xf numFmtId="164" fontId="0" fillId="0" borderId="14" xfId="0" applyFont="1" applyFill="1" applyBorder="1"/>
    <xf numFmtId="164" fontId="0" fillId="0" borderId="30" xfId="0" applyFont="1" applyFill="1" applyBorder="1"/>
    <xf numFmtId="164" fontId="0" fillId="0" borderId="2" xfId="0" applyFont="1" applyFill="1" applyBorder="1"/>
    <xf numFmtId="164" fontId="0" fillId="0" borderId="2" xfId="0" applyFont="1" applyBorder="1"/>
    <xf numFmtId="164" fontId="0" fillId="0" borderId="31" xfId="0" applyFont="1" applyBorder="1"/>
    <xf numFmtId="0" fontId="3" fillId="0" borderId="36" xfId="3" applyNumberFormat="1" applyFont="1" applyFill="1" applyBorder="1" applyAlignment="1">
      <alignment horizontal="center"/>
    </xf>
    <xf numFmtId="41" fontId="3" fillId="0" borderId="34" xfId="5" applyNumberFormat="1" applyFont="1" applyFill="1" applyBorder="1"/>
    <xf numFmtId="41" fontId="3" fillId="0" borderId="19" xfId="5" applyNumberFormat="1" applyFont="1" applyFill="1" applyBorder="1"/>
    <xf numFmtId="41" fontId="3" fillId="0" borderId="24" xfId="5" applyNumberFormat="1" applyFont="1" applyFill="1" applyBorder="1"/>
    <xf numFmtId="172" fontId="3" fillId="0" borderId="5" xfId="1" applyNumberFormat="1" applyFont="1" applyFill="1" applyBorder="1"/>
    <xf numFmtId="172" fontId="3" fillId="0" borderId="7" xfId="1" applyNumberFormat="1" applyFont="1" applyFill="1" applyBorder="1"/>
    <xf numFmtId="172" fontId="3" fillId="0" borderId="11" xfId="1" applyNumberFormat="1" applyFont="1" applyFill="1" applyBorder="1"/>
    <xf numFmtId="172" fontId="3" fillId="0" borderId="37" xfId="1" applyNumberFormat="1" applyFont="1" applyFill="1" applyBorder="1"/>
    <xf numFmtId="172" fontId="3" fillId="0" borderId="9" xfId="5" applyNumberFormat="1" applyFont="1" applyFill="1" applyBorder="1"/>
    <xf numFmtId="172" fontId="3" fillId="0" borderId="7" xfId="5" applyNumberFormat="1" applyFont="1" applyFill="1" applyBorder="1"/>
    <xf numFmtId="172" fontId="3" fillId="0" borderId="11" xfId="5" applyNumberFormat="1" applyFont="1" applyFill="1" applyBorder="1"/>
    <xf numFmtId="172" fontId="3" fillId="0" borderId="37" xfId="5" applyNumberFormat="1" applyFont="1" applyFill="1" applyBorder="1"/>
    <xf numFmtId="172" fontId="3" fillId="0" borderId="5" xfId="5" applyNumberFormat="1" applyFont="1" applyFill="1" applyBorder="1"/>
    <xf numFmtId="172" fontId="3" fillId="0" borderId="38" xfId="5" applyNumberFormat="1" applyFont="1" applyFill="1" applyBorder="1"/>
    <xf numFmtId="173" fontId="3" fillId="0" borderId="5" xfId="5" applyNumberFormat="1" applyFont="1" applyFill="1" applyBorder="1"/>
    <xf numFmtId="164" fontId="3" fillId="0" borderId="8" xfId="3" applyFont="1" applyFill="1" applyBorder="1"/>
    <xf numFmtId="164" fontId="3" fillId="0" borderId="39" xfId="3" applyFont="1" applyFill="1" applyBorder="1"/>
    <xf numFmtId="173" fontId="3" fillId="0" borderId="40" xfId="5" applyNumberFormat="1" applyFont="1" applyFill="1" applyBorder="1"/>
    <xf numFmtId="41" fontId="3" fillId="0" borderId="7" xfId="5" applyNumberFormat="1" applyFont="1" applyFill="1" applyBorder="1"/>
    <xf numFmtId="173" fontId="3" fillId="0" borderId="7" xfId="5" applyNumberFormat="1" applyFont="1" applyFill="1" applyBorder="1"/>
    <xf numFmtId="164" fontId="3" fillId="0" borderId="11" xfId="3" applyFont="1" applyBorder="1"/>
    <xf numFmtId="164" fontId="3" fillId="0" borderId="41" xfId="3" applyFont="1" applyBorder="1"/>
    <xf numFmtId="0" fontId="3" fillId="0" borderId="28" xfId="3" applyNumberFormat="1" applyFont="1" applyFill="1" applyBorder="1" applyAlignment="1">
      <alignment horizontal="center"/>
    </xf>
    <xf numFmtId="171" fontId="3" fillId="0" borderId="0" xfId="3" applyNumberFormat="1" applyFont="1" applyFill="1" applyBorder="1"/>
    <xf numFmtId="173" fontId="3" fillId="0" borderId="11" xfId="5" applyNumberFormat="1" applyFont="1" applyFill="1" applyBorder="1"/>
    <xf numFmtId="173" fontId="3" fillId="0" borderId="0" xfId="5" applyNumberFormat="1" applyFont="1" applyFill="1" applyBorder="1"/>
    <xf numFmtId="41" fontId="3" fillId="0" borderId="11" xfId="5" applyNumberFormat="1" applyFont="1" applyFill="1" applyBorder="1"/>
    <xf numFmtId="173" fontId="3" fillId="0" borderId="41" xfId="5" applyNumberFormat="1" applyFont="1" applyFill="1" applyBorder="1"/>
    <xf numFmtId="172" fontId="3" fillId="0" borderId="0" xfId="5" applyNumberFormat="1" applyFont="1" applyFill="1" applyBorder="1"/>
    <xf numFmtId="0" fontId="3" fillId="0" borderId="21" xfId="3" applyNumberFormat="1" applyFont="1" applyFill="1" applyBorder="1" applyAlignment="1">
      <alignment horizontal="center"/>
    </xf>
    <xf numFmtId="172" fontId="3" fillId="0" borderId="6" xfId="5" applyNumberFormat="1" applyFont="1" applyFill="1" applyBorder="1"/>
    <xf numFmtId="172" fontId="3" fillId="0" borderId="42" xfId="5" applyNumberFormat="1" applyFont="1" applyFill="1" applyBorder="1"/>
    <xf numFmtId="173" fontId="3" fillId="0" borderId="37" xfId="5" applyNumberFormat="1" applyFont="1" applyFill="1" applyBorder="1"/>
    <xf numFmtId="173" fontId="3" fillId="0" borderId="43" xfId="5" applyNumberFormat="1" applyFont="1" applyFill="1" applyBorder="1"/>
    <xf numFmtId="173" fontId="3" fillId="0" borderId="42" xfId="5" applyNumberFormat="1" applyFont="1" applyFill="1" applyBorder="1"/>
    <xf numFmtId="173" fontId="3" fillId="0" borderId="44" xfId="5" applyNumberFormat="1" applyFont="1" applyFill="1" applyBorder="1"/>
    <xf numFmtId="41" fontId="3" fillId="0" borderId="37" xfId="5" applyNumberFormat="1" applyFont="1" applyFill="1" applyBorder="1"/>
    <xf numFmtId="173" fontId="3" fillId="0" borderId="45" xfId="5" applyNumberFormat="1" applyFont="1" applyFill="1" applyBorder="1"/>
    <xf numFmtId="0" fontId="0" fillId="0" borderId="0" xfId="0" applyNumberFormat="1" applyFont="1" applyFill="1" applyAlignment="1">
      <alignment vertical="top"/>
    </xf>
    <xf numFmtId="164" fontId="0" fillId="0" borderId="17" xfId="0" applyFont="1" applyBorder="1" applyAlignment="1"/>
    <xf numFmtId="164" fontId="0" fillId="0" borderId="22" xfId="0" applyBorder="1" applyAlignment="1"/>
    <xf numFmtId="164" fontId="6" fillId="0" borderId="18" xfId="0" applyFont="1" applyBorder="1" applyAlignment="1">
      <alignment horizontal="center"/>
    </xf>
    <xf numFmtId="164" fontId="6" fillId="0" borderId="46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12" xfId="0" applyFont="1" applyBorder="1" applyAlignment="1"/>
    <xf numFmtId="164" fontId="0" fillId="0" borderId="14" xfId="0" applyBorder="1" applyAlignment="1"/>
    <xf numFmtId="43" fontId="3" fillId="0" borderId="6" xfId="5" applyNumberFormat="1" applyFont="1" applyFill="1" applyBorder="1"/>
    <xf numFmtId="43" fontId="3" fillId="0" borderId="0" xfId="5" applyNumberFormat="1" applyFont="1" applyFill="1" applyBorder="1"/>
    <xf numFmtId="164" fontId="0" fillId="0" borderId="1" xfId="0" applyFont="1" applyBorder="1" applyAlignment="1"/>
    <xf numFmtId="164" fontId="0" fillId="0" borderId="2" xfId="0" applyBorder="1" applyAlignment="1"/>
    <xf numFmtId="43" fontId="3" fillId="0" borderId="4" xfId="5" applyNumberFormat="1" applyFont="1" applyFill="1" applyBorder="1"/>
    <xf numFmtId="164" fontId="0" fillId="0" borderId="0" xfId="0" applyFont="1" applyBorder="1"/>
    <xf numFmtId="0" fontId="0" fillId="0" borderId="0" xfId="0" applyNumberFormat="1" applyFont="1" applyAlignment="1">
      <alignment vertical="top" wrapText="1"/>
    </xf>
    <xf numFmtId="164" fontId="0" fillId="0" borderId="22" xfId="0" applyBorder="1" applyAlignment="1">
      <alignment wrapText="1"/>
    </xf>
    <xf numFmtId="164" fontId="6" fillId="0" borderId="18" xfId="0" applyFont="1" applyBorder="1" applyAlignment="1">
      <alignment horizontal="center" wrapText="1"/>
    </xf>
    <xf numFmtId="164" fontId="6" fillId="0" borderId="46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0" fillId="0" borderId="0" xfId="0" applyFont="1" applyBorder="1" applyAlignment="1"/>
    <xf numFmtId="164" fontId="0" fillId="0" borderId="17" xfId="0" applyFont="1" applyBorder="1" applyAlignment="1">
      <alignment wrapText="1"/>
    </xf>
    <xf numFmtId="0" fontId="0" fillId="0" borderId="0" xfId="0" applyNumberFormat="1" applyFont="1" applyAlignment="1">
      <alignment vertical="top"/>
    </xf>
    <xf numFmtId="164" fontId="6" fillId="0" borderId="47" xfId="0" applyFont="1" applyBorder="1" applyAlignment="1">
      <alignment horizontal="center"/>
    </xf>
    <xf numFmtId="164" fontId="0" fillId="4" borderId="0" xfId="0" applyFont="1" applyFill="1"/>
    <xf numFmtId="164" fontId="0" fillId="0" borderId="0" xfId="0" applyFill="1"/>
    <xf numFmtId="164" fontId="0" fillId="0" borderId="0" xfId="0" applyFill="1" applyAlignment="1"/>
    <xf numFmtId="164" fontId="0" fillId="0" borderId="0" xfId="0" applyFill="1" applyBorder="1" applyAlignment="1">
      <alignment horizontal="left" vertical="top" wrapText="1"/>
    </xf>
    <xf numFmtId="164" fontId="0" fillId="0" borderId="0" xfId="0" applyBorder="1" applyAlignment="1"/>
    <xf numFmtId="164" fontId="3" fillId="4" borderId="0" xfId="3" applyFont="1" applyFill="1"/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left" vertical="top"/>
    </xf>
    <xf numFmtId="164" fontId="2" fillId="0" borderId="0" xfId="0" applyFont="1" applyAlignment="1">
      <alignment vertical="top"/>
    </xf>
    <xf numFmtId="164" fontId="2" fillId="0" borderId="10" xfId="0" applyFont="1" applyBorder="1" applyAlignment="1">
      <alignment vertical="top"/>
    </xf>
    <xf numFmtId="170" fontId="0" fillId="0" borderId="0" xfId="0" applyNumberFormat="1" applyFont="1"/>
    <xf numFmtId="164" fontId="3" fillId="0" borderId="0" xfId="3" applyFont="1"/>
    <xf numFmtId="164" fontId="2" fillId="0" borderId="0" xfId="0" applyFont="1" applyBorder="1" applyAlignment="1">
      <alignment vertical="top"/>
    </xf>
    <xf numFmtId="171" fontId="0" fillId="0" borderId="4" xfId="0" applyNumberFormat="1" applyFont="1" applyBorder="1"/>
    <xf numFmtId="164" fontId="0" fillId="0" borderId="4" xfId="0" applyFont="1" applyBorder="1"/>
    <xf numFmtId="9" fontId="0" fillId="0" borderId="4" xfId="1" applyNumberFormat="1" applyFont="1" applyBorder="1"/>
    <xf numFmtId="9" fontId="0" fillId="0" borderId="4" xfId="2" applyFont="1" applyBorder="1"/>
    <xf numFmtId="171" fontId="0" fillId="0" borderId="0" xfId="0" applyNumberFormat="1" applyFont="1" applyAlignment="1">
      <alignment horizontal="center" vertical="center"/>
    </xf>
    <xf numFmtId="164" fontId="2" fillId="5" borderId="0" xfId="0" applyFont="1" applyFill="1" applyAlignment="1">
      <alignment vertical="top"/>
    </xf>
    <xf numFmtId="164" fontId="0" fillId="5" borderId="0" xfId="0" applyFont="1" applyFill="1"/>
    <xf numFmtId="171" fontId="0" fillId="5" borderId="0" xfId="0" applyNumberFormat="1" applyFont="1" applyFill="1"/>
    <xf numFmtId="164" fontId="0" fillId="5" borderId="0" xfId="0" applyFont="1" applyFill="1" applyAlignment="1">
      <alignment vertical="top"/>
    </xf>
    <xf numFmtId="164" fontId="2" fillId="6" borderId="0" xfId="0" applyFont="1" applyFill="1" applyAlignment="1">
      <alignment vertical="top"/>
    </xf>
    <xf numFmtId="164" fontId="2" fillId="6" borderId="0" xfId="0" applyFont="1" applyFill="1"/>
    <xf numFmtId="171" fontId="2" fillId="6" borderId="0" xfId="0" applyNumberFormat="1" applyFont="1" applyFill="1"/>
    <xf numFmtId="171" fontId="2" fillId="0" borderId="0" xfId="0" applyNumberFormat="1" applyFont="1"/>
    <xf numFmtId="164" fontId="0" fillId="6" borderId="0" xfId="0" applyFont="1" applyFill="1"/>
    <xf numFmtId="171" fontId="0" fillId="6" borderId="0" xfId="0" applyNumberFormat="1" applyFont="1" applyFill="1"/>
    <xf numFmtId="164" fontId="0" fillId="6" borderId="0" xfId="0" applyFont="1" applyFill="1" applyAlignment="1">
      <alignment vertical="top"/>
    </xf>
    <xf numFmtId="164" fontId="3" fillId="0" borderId="0" xfId="3" applyNumberFormat="1" applyFont="1" applyFill="1"/>
    <xf numFmtId="164" fontId="3" fillId="0" borderId="14" xfId="3" applyFont="1" applyFill="1" applyBorder="1"/>
    <xf numFmtId="164" fontId="3" fillId="0" borderId="14" xfId="3" applyNumberFormat="1" applyFont="1" applyFill="1" applyBorder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5" fillId="4" borderId="26" xfId="3" applyFont="1" applyFill="1" applyBorder="1" applyAlignment="1">
      <alignment horizontal="center" vertical="top"/>
    </xf>
    <xf numFmtId="164" fontId="5" fillId="4" borderId="15" xfId="3" applyFont="1" applyFill="1" applyBorder="1" applyAlignment="1">
      <alignment horizontal="center" vertical="top"/>
    </xf>
    <xf numFmtId="164" fontId="5" fillId="4" borderId="27" xfId="3" applyFont="1" applyFill="1" applyBorder="1" applyAlignment="1">
      <alignment horizontal="center" vertical="top"/>
    </xf>
    <xf numFmtId="164" fontId="2" fillId="0" borderId="0" xfId="0" applyFont="1" applyAlignment="1">
      <alignment horizontal="center" wrapText="1"/>
    </xf>
    <xf numFmtId="164" fontId="2" fillId="0" borderId="10" xfId="0" applyFont="1" applyBorder="1" applyAlignment="1">
      <alignment horizontal="center" wrapText="1"/>
    </xf>
    <xf numFmtId="164" fontId="2" fillId="0" borderId="0" xfId="0" applyFont="1" applyAlignment="1">
      <alignment horizontal="left" vertical="top" wrapText="1"/>
    </xf>
    <xf numFmtId="164" fontId="2" fillId="0" borderId="10" xfId="0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5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2019%20QF%20Pricing%20Request%20Study%20List%202019%2012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064.1%20-%20UTsch38%20-%20Demand%20CONF%202019%2012%2018(438.82%20MW)%20T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19 QF Pricing Request Study L"/>
    </sheetNames>
    <definedNames>
      <definedName name="Active_CF" refersTo="='QF_Names'!$E$4:$E$55"/>
      <definedName name="Active_Deg_Method" refersTo="='QF_Names'!$N$4:$N$55"/>
      <definedName name="Active_Deg_Rate" refersTo="='QF_Names'!$M$4:$M$55"/>
      <definedName name="Active_Delivery_Point" refersTo="='QF_Names'!$C$4:$C$55"/>
      <definedName name="Active_MW" refersTo="='QF_Names'!$D$4:$D$55"/>
      <definedName name="Active_Name_Conf" refersTo="='QF_Names'!$A$4:$A$55"/>
      <definedName name="Active_Online" refersTo="='QF_Names'!$F$4:$F$55"/>
      <definedName name="Active_QF_Name" refersTo="='QF_Names'!$B$4:$B$55"/>
      <definedName name="Active_QF_Queue_Date" refersTo="='QF_Names'!$L$4:$L$55"/>
      <definedName name="Active_Status" refersTo="='QF_Names'!$K$4:$K$55"/>
    </definedNames>
    <sheetDataSet>
      <sheetData sheetId="0"/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Hornet PV1 Solar</v>
          </cell>
          <cell r="B7" t="str">
            <v>QF - 300 - OR - Solar</v>
          </cell>
          <cell r="C7" t="str">
            <v>West Main</v>
          </cell>
          <cell r="D7">
            <v>15</v>
          </cell>
          <cell r="E7">
            <v>0.29340182648401825</v>
          </cell>
          <cell r="F7">
            <v>43435</v>
          </cell>
          <cell r="K7" t="str">
            <v>Active</v>
          </cell>
          <cell r="L7">
            <v>42649.5</v>
          </cell>
          <cell r="M7">
            <v>5.0000000000000001E-3</v>
          </cell>
          <cell r="N7" t="str">
            <v>Prior Year</v>
          </cell>
        </row>
        <row r="8">
          <cell r="A8" t="str">
            <v>Roseburg Dillard QF</v>
          </cell>
          <cell r="B8" t="str">
            <v>QF - 451 - OR - Gas</v>
          </cell>
          <cell r="C8" t="str">
            <v>West Main</v>
          </cell>
          <cell r="D8">
            <v>2.44</v>
          </cell>
          <cell r="E8">
            <v>1.0011976944382066</v>
          </cell>
          <cell r="F8">
            <v>43466</v>
          </cell>
          <cell r="K8" t="str">
            <v>Active</v>
          </cell>
          <cell r="L8">
            <v>43404</v>
          </cell>
          <cell r="M8">
            <v>5.0000000000000001E-3</v>
          </cell>
          <cell r="N8" t="str">
            <v>Prior Year</v>
          </cell>
        </row>
        <row r="9">
          <cell r="A9" t="str">
            <v>Chevron Wind</v>
          </cell>
          <cell r="B9" t="str">
            <v>QF - 537 - WY - Wind</v>
          </cell>
          <cell r="C9" t="str">
            <v>Wyoming East</v>
          </cell>
          <cell r="D9">
            <v>16.5</v>
          </cell>
          <cell r="E9">
            <v>0.29492873944928738</v>
          </cell>
          <cell r="F9">
            <v>43709</v>
          </cell>
          <cell r="K9" t="str">
            <v>Active</v>
          </cell>
          <cell r="L9">
            <v>43265</v>
          </cell>
          <cell r="M9">
            <v>0</v>
          </cell>
          <cell r="N9">
            <v>0</v>
          </cell>
        </row>
        <row r="11">
          <cell r="A11" t="str">
            <v>Tata Chemicals</v>
          </cell>
          <cell r="B11" t="str">
            <v>QF - 514 - WY - Gas</v>
          </cell>
          <cell r="C11" t="str">
            <v>Trona</v>
          </cell>
          <cell r="D11">
            <v>30</v>
          </cell>
          <cell r="E11">
            <v>0.85</v>
          </cell>
          <cell r="F11">
            <v>43831</v>
          </cell>
          <cell r="K11" t="str">
            <v>Active</v>
          </cell>
          <cell r="L11">
            <v>43475.647916666669</v>
          </cell>
          <cell r="M11">
            <v>0</v>
          </cell>
          <cell r="N11" t="str">
            <v>Prior Year</v>
          </cell>
        </row>
        <row r="12">
          <cell r="A12" t="str">
            <v>Apex Solar I</v>
          </cell>
          <cell r="B12" t="str">
            <v>QF - 541 - WY - Solar</v>
          </cell>
          <cell r="C12" t="str">
            <v>Wyoming North</v>
          </cell>
          <cell r="D12">
            <v>80</v>
          </cell>
          <cell r="E12">
            <v>0.27185590753424654</v>
          </cell>
          <cell r="F12">
            <v>44713</v>
          </cell>
          <cell r="K12" t="str">
            <v>Active</v>
          </cell>
          <cell r="L12">
            <v>43541</v>
          </cell>
          <cell r="M12">
            <v>5.0000000000000001E-3</v>
          </cell>
          <cell r="N12" t="str">
            <v>Prior Year</v>
          </cell>
        </row>
        <row r="13">
          <cell r="A13" t="str">
            <v>Apex Solar II</v>
          </cell>
          <cell r="B13" t="str">
            <v>QF - 542 - WY - Solar</v>
          </cell>
          <cell r="C13" t="str">
            <v>Wyoming North</v>
          </cell>
          <cell r="D13">
            <v>80</v>
          </cell>
          <cell r="E13">
            <v>0.27185590753424654</v>
          </cell>
          <cell r="F13">
            <v>44713</v>
          </cell>
          <cell r="K13" t="str">
            <v>Active</v>
          </cell>
          <cell r="L13">
            <v>43541</v>
          </cell>
          <cell r="M13">
            <v>5.0000000000000001E-3</v>
          </cell>
          <cell r="N13" t="str">
            <v>Prior Year</v>
          </cell>
        </row>
        <row r="14">
          <cell r="A14" t="str">
            <v>Kennecott Smelter Non Firm</v>
          </cell>
          <cell r="B14" t="str">
            <v>QF - 433 - UT - Gas</v>
          </cell>
          <cell r="C14" t="str">
            <v>Utah North</v>
          </cell>
          <cell r="D14">
            <v>31.8</v>
          </cell>
          <cell r="E14">
            <v>0.58176100628930816</v>
          </cell>
          <cell r="F14">
            <v>43831</v>
          </cell>
          <cell r="K14" t="str">
            <v>Active</v>
          </cell>
          <cell r="L14">
            <v>43566.669444444444</v>
          </cell>
          <cell r="M14">
            <v>0</v>
          </cell>
          <cell r="N14">
            <v>0</v>
          </cell>
        </row>
        <row r="15">
          <cell r="A15" t="str">
            <v>Kennecott Refinery Non Firm</v>
          </cell>
          <cell r="B15" t="str">
            <v>QF - 434 - UT - Gas</v>
          </cell>
          <cell r="C15" t="str">
            <v>Utah North</v>
          </cell>
          <cell r="D15">
            <v>6.2</v>
          </cell>
          <cell r="E15">
            <v>0.85</v>
          </cell>
          <cell r="F15">
            <v>43831</v>
          </cell>
          <cell r="K15" t="str">
            <v>Active</v>
          </cell>
          <cell r="L15">
            <v>43566.669444444444</v>
          </cell>
          <cell r="M15">
            <v>0</v>
          </cell>
          <cell r="N15">
            <v>0</v>
          </cell>
        </row>
        <row r="16">
          <cell r="A16" t="str">
            <v>Tesoro Non Firm</v>
          </cell>
          <cell r="B16" t="str">
            <v>QF - 435 - UT - Gas</v>
          </cell>
          <cell r="C16" t="str">
            <v>Utah North</v>
          </cell>
          <cell r="D16">
            <v>25</v>
          </cell>
          <cell r="E16">
            <v>0.85</v>
          </cell>
          <cell r="F16">
            <v>43831</v>
          </cell>
          <cell r="K16" t="str">
            <v>Active</v>
          </cell>
          <cell r="L16">
            <v>43566.669444444444</v>
          </cell>
          <cell r="M16">
            <v>0</v>
          </cell>
          <cell r="N16">
            <v>0</v>
          </cell>
        </row>
        <row r="17">
          <cell r="A17" t="str">
            <v>Hayden Mountain PV3-D</v>
          </cell>
          <cell r="B17" t="str">
            <v>QF - 521 - OR - Solar</v>
          </cell>
          <cell r="C17" t="str">
            <v>West Main</v>
          </cell>
          <cell r="D17">
            <v>80</v>
          </cell>
          <cell r="E17">
            <v>0.26706050228310502</v>
          </cell>
          <cell r="F17">
            <v>44896</v>
          </cell>
          <cell r="K17" t="str">
            <v>Active</v>
          </cell>
          <cell r="L17">
            <v>43587.424305555556</v>
          </cell>
          <cell r="M17">
            <v>5.0000000000000001E-3</v>
          </cell>
          <cell r="N17" t="str">
            <v>Prior Year</v>
          </cell>
        </row>
        <row r="18">
          <cell r="A18" t="str">
            <v>Hayden Mountain PV3-E</v>
          </cell>
          <cell r="B18" t="str">
            <v>QF - 522 - OR - Solar</v>
          </cell>
          <cell r="C18" t="str">
            <v>West Main</v>
          </cell>
          <cell r="D18">
            <v>80</v>
          </cell>
          <cell r="E18">
            <v>0.26706050228310502</v>
          </cell>
          <cell r="F18">
            <v>44896</v>
          </cell>
          <cell r="K18" t="str">
            <v>Active</v>
          </cell>
          <cell r="L18">
            <v>43587.424305555556</v>
          </cell>
          <cell r="M18">
            <v>5.0000000000000001E-3</v>
          </cell>
          <cell r="N18" t="str">
            <v>Prior Year</v>
          </cell>
        </row>
        <row r="19">
          <cell r="A19" t="str">
            <v>Harney Solar 4</v>
          </cell>
          <cell r="B19" t="str">
            <v>QF - 523 - OR - Solar</v>
          </cell>
          <cell r="C19" t="str">
            <v>Central Oregon</v>
          </cell>
          <cell r="D19">
            <v>80</v>
          </cell>
          <cell r="E19">
            <v>0.26680793378995438</v>
          </cell>
          <cell r="F19">
            <v>44896</v>
          </cell>
          <cell r="K19" t="str">
            <v>Active</v>
          </cell>
          <cell r="L19">
            <v>43587.424305555556</v>
          </cell>
          <cell r="M19">
            <v>5.0000000000000001E-3</v>
          </cell>
          <cell r="N19" t="str">
            <v>Prior Year</v>
          </cell>
        </row>
        <row r="20">
          <cell r="A20" t="str">
            <v>Harney Solar 5</v>
          </cell>
          <cell r="B20" t="str">
            <v>QF - 524 - OR - Solar</v>
          </cell>
          <cell r="C20" t="str">
            <v>Central Oregon</v>
          </cell>
          <cell r="D20">
            <v>80</v>
          </cell>
          <cell r="E20">
            <v>0.26680793378995438</v>
          </cell>
          <cell r="F20">
            <v>44896</v>
          </cell>
          <cell r="K20" t="str">
            <v>Active</v>
          </cell>
          <cell r="L20">
            <v>43587.424305555556</v>
          </cell>
          <cell r="M20">
            <v>5.0000000000000001E-3</v>
          </cell>
          <cell r="N20" t="str">
            <v>Prior Year</v>
          </cell>
        </row>
        <row r="21">
          <cell r="A21" t="str">
            <v>Exxon Mobil</v>
          </cell>
          <cell r="B21" t="str">
            <v>QF - 525 - WY - Gas</v>
          </cell>
          <cell r="C21" t="str">
            <v>Trona</v>
          </cell>
          <cell r="D21">
            <v>98</v>
          </cell>
          <cell r="E21">
            <v>0.75</v>
          </cell>
          <cell r="F21">
            <v>43831</v>
          </cell>
          <cell r="K21" t="str">
            <v>Active</v>
          </cell>
          <cell r="L21">
            <v>43588</v>
          </cell>
          <cell r="M21">
            <v>0</v>
          </cell>
          <cell r="N21">
            <v>0</v>
          </cell>
        </row>
        <row r="22">
          <cell r="A22" t="str">
            <v>Whiskey Creek Solar</v>
          </cell>
          <cell r="B22" t="str">
            <v>QF - 528 - UT - Solar</v>
          </cell>
          <cell r="C22" t="str">
            <v>Utah North</v>
          </cell>
          <cell r="D22">
            <v>78</v>
          </cell>
          <cell r="E22">
            <v>0.29861257463997187</v>
          </cell>
          <cell r="F22">
            <v>44805</v>
          </cell>
          <cell r="K22" t="str">
            <v>Active</v>
          </cell>
          <cell r="L22">
            <v>43614</v>
          </cell>
          <cell r="M22">
            <v>5.0000000000000001E-3</v>
          </cell>
          <cell r="N22" t="str">
            <v>Prior Year</v>
          </cell>
        </row>
        <row r="23">
          <cell r="A23" t="str">
            <v>RFP_Elektron Solar</v>
          </cell>
          <cell r="B23" t="str">
            <v>QF - 529 - UT - Solar</v>
          </cell>
          <cell r="C23" t="str">
            <v>Utah North</v>
          </cell>
          <cell r="D23">
            <v>80</v>
          </cell>
          <cell r="E23">
            <v>0.29438070776255709</v>
          </cell>
          <cell r="F23">
            <v>44896</v>
          </cell>
          <cell r="K23" t="str">
            <v>Active</v>
          </cell>
          <cell r="L23">
            <v>43616</v>
          </cell>
          <cell r="M23">
            <v>-2.5082153513561328E-3</v>
          </cell>
          <cell r="N23" t="str">
            <v>Prior Year</v>
          </cell>
        </row>
        <row r="24">
          <cell r="A24" t="str">
            <v>RFP_Graphite Solar</v>
          </cell>
          <cell r="B24" t="str">
            <v>QF - 530 - UT - Solar</v>
          </cell>
          <cell r="C24" t="str">
            <v>Utah North</v>
          </cell>
          <cell r="D24">
            <v>80</v>
          </cell>
          <cell r="E24">
            <v>0.2948416095890411</v>
          </cell>
          <cell r="F24">
            <v>44896</v>
          </cell>
          <cell r="K24" t="str">
            <v>Active</v>
          </cell>
          <cell r="L24">
            <v>43616</v>
          </cell>
          <cell r="M24">
            <v>5.7874799031351438E-3</v>
          </cell>
          <cell r="N24" t="str">
            <v>Prior Year</v>
          </cell>
        </row>
        <row r="25">
          <cell r="A25" t="str">
            <v>RFP_Castle Solar</v>
          </cell>
          <cell r="B25" t="str">
            <v>QF - 531 - UT - Solar</v>
          </cell>
          <cell r="C25" t="str">
            <v>Utah North</v>
          </cell>
          <cell r="D25">
            <v>40</v>
          </cell>
          <cell r="E25">
            <v>0.3172602739726027</v>
          </cell>
          <cell r="F25">
            <v>44896</v>
          </cell>
          <cell r="K25" t="str">
            <v>Active</v>
          </cell>
          <cell r="L25">
            <v>43616</v>
          </cell>
          <cell r="M25">
            <v>2.6964803481722257E-3</v>
          </cell>
          <cell r="N25" t="str">
            <v>Prior Year</v>
          </cell>
        </row>
        <row r="26">
          <cell r="A26" t="str">
            <v>RFP_RC Solar</v>
          </cell>
          <cell r="B26" t="str">
            <v>QF - 532 - UT - Solar</v>
          </cell>
          <cell r="C26" t="str">
            <v>Utah North</v>
          </cell>
          <cell r="D26">
            <v>80</v>
          </cell>
          <cell r="E26">
            <v>0.31351598173515982</v>
          </cell>
          <cell r="F26">
            <v>44896</v>
          </cell>
          <cell r="K26" t="str">
            <v>Active</v>
          </cell>
          <cell r="L26">
            <v>43616</v>
          </cell>
          <cell r="M26">
            <v>2.899999999999995E-3</v>
          </cell>
          <cell r="N26" t="str">
            <v>Prior Year</v>
          </cell>
        </row>
        <row r="27">
          <cell r="A27" t="str">
            <v>RFP_Ophir Canyon Solar</v>
          </cell>
          <cell r="B27" t="str">
            <v>QF - 533 - UT - Solar</v>
          </cell>
          <cell r="C27" t="str">
            <v>Utah North</v>
          </cell>
          <cell r="D27">
            <v>45</v>
          </cell>
          <cell r="E27">
            <v>0.28518264840182644</v>
          </cell>
          <cell r="F27">
            <v>44896</v>
          </cell>
          <cell r="K27" t="str">
            <v>Active</v>
          </cell>
          <cell r="L27">
            <v>43616</v>
          </cell>
          <cell r="M27">
            <v>5.0000000000000096E-3</v>
          </cell>
          <cell r="N27" t="str">
            <v>Prior Year</v>
          </cell>
        </row>
        <row r="28">
          <cell r="A28" t="str">
            <v>RFP_Freemont</v>
          </cell>
          <cell r="B28" t="str">
            <v>QF - 534 - UT - Solar</v>
          </cell>
          <cell r="C28" t="str">
            <v>Utah South</v>
          </cell>
          <cell r="D28">
            <v>74</v>
          </cell>
          <cell r="E28">
            <v>0.31624089843267927</v>
          </cell>
          <cell r="F28">
            <v>44896</v>
          </cell>
          <cell r="K28" t="str">
            <v>Active</v>
          </cell>
          <cell r="L28">
            <v>43616</v>
          </cell>
          <cell r="M28">
            <v>7.4999999999999997E-3</v>
          </cell>
          <cell r="N28" t="str">
            <v>Prior Year</v>
          </cell>
        </row>
        <row r="29">
          <cell r="A29" t="str">
            <v>RFP_Zion Solar</v>
          </cell>
          <cell r="B29" t="str">
            <v>QF - 535 - UT - Solar</v>
          </cell>
          <cell r="C29" t="str">
            <v>Utah South</v>
          </cell>
          <cell r="D29">
            <v>80</v>
          </cell>
          <cell r="E29">
            <v>0.32285245433789955</v>
          </cell>
          <cell r="F29">
            <v>44896</v>
          </cell>
          <cell r="K29" t="str">
            <v>Active</v>
          </cell>
          <cell r="L29">
            <v>43616</v>
          </cell>
          <cell r="M29">
            <v>5.0000000000000001E-3</v>
          </cell>
          <cell r="N29" t="str">
            <v>Prior Year</v>
          </cell>
        </row>
        <row r="30">
          <cell r="A30" t="str">
            <v>RFP_Little Mountain</v>
          </cell>
          <cell r="B30" t="str">
            <v>QF - 536 - UT - Solar</v>
          </cell>
          <cell r="C30" t="str">
            <v>Utah North</v>
          </cell>
          <cell r="D30">
            <v>36</v>
          </cell>
          <cell r="E30">
            <v>0.28483805809233892</v>
          </cell>
          <cell r="F30">
            <v>44896</v>
          </cell>
          <cell r="K30" t="str">
            <v>Active</v>
          </cell>
          <cell r="L30">
            <v>43616</v>
          </cell>
          <cell r="M30">
            <v>7.0000000000000001E-3</v>
          </cell>
          <cell r="N30" t="str">
            <v>Prior Year</v>
          </cell>
        </row>
        <row r="31">
          <cell r="A31" t="str">
            <v>Palomino Solar I</v>
          </cell>
          <cell r="B31" t="str">
            <v>QF - 519 - WY - Solar</v>
          </cell>
          <cell r="C31" t="str">
            <v>Wyoming North</v>
          </cell>
          <cell r="D31">
            <v>80</v>
          </cell>
          <cell r="E31">
            <v>0.28630850456621004</v>
          </cell>
          <cell r="F31">
            <v>44805</v>
          </cell>
          <cell r="K31" t="str">
            <v>Active</v>
          </cell>
          <cell r="L31">
            <v>43636</v>
          </cell>
          <cell r="M31">
            <v>5.0000000000000001E-3</v>
          </cell>
          <cell r="N31" t="str">
            <v>Prior Year</v>
          </cell>
        </row>
        <row r="32">
          <cell r="A32" t="str">
            <v>Palomino Solar II</v>
          </cell>
          <cell r="B32" t="str">
            <v>QF - 520 - WY - Solar</v>
          </cell>
          <cell r="C32" t="str">
            <v>Wyoming North</v>
          </cell>
          <cell r="D32">
            <v>80</v>
          </cell>
          <cell r="E32">
            <v>0.28630850456621004</v>
          </cell>
          <cell r="F32">
            <v>44805</v>
          </cell>
          <cell r="K32" t="str">
            <v>Active</v>
          </cell>
          <cell r="L32">
            <v>43636</v>
          </cell>
          <cell r="M32">
            <v>5.0000000000000001E-3</v>
          </cell>
          <cell r="N32" t="str">
            <v>Prior Year</v>
          </cell>
        </row>
        <row r="33">
          <cell r="A33" t="str">
            <v>Get Along Solar IV_A</v>
          </cell>
          <cell r="B33" t="str">
            <v>QF - 538 - OR - Solar</v>
          </cell>
          <cell r="C33" t="str">
            <v>Central Oregon</v>
          </cell>
          <cell r="D33">
            <v>80</v>
          </cell>
          <cell r="E33">
            <v>0.33398665019767521</v>
          </cell>
          <cell r="F33">
            <v>45200</v>
          </cell>
          <cell r="K33" t="str">
            <v>Active</v>
          </cell>
          <cell r="L33">
            <v>43641</v>
          </cell>
          <cell r="M33">
            <v>5.0000000000000001E-3</v>
          </cell>
          <cell r="N33" t="str">
            <v>Prior Year</v>
          </cell>
        </row>
        <row r="34">
          <cell r="A34" t="str">
            <v>White Mesa Solar</v>
          </cell>
          <cell r="B34" t="str">
            <v>QF - 540 - UT - Solar</v>
          </cell>
          <cell r="C34" t="str">
            <v>Utah South</v>
          </cell>
          <cell r="D34">
            <v>35</v>
          </cell>
          <cell r="E34">
            <v>0.34533496412263537</v>
          </cell>
          <cell r="F34">
            <v>44835</v>
          </cell>
          <cell r="K34" t="str">
            <v>Active</v>
          </cell>
          <cell r="L34">
            <v>43676</v>
          </cell>
          <cell r="M34">
            <v>5.0000000000000001E-3</v>
          </cell>
          <cell r="N34" t="str">
            <v>Prior Year</v>
          </cell>
        </row>
        <row r="35">
          <cell r="A35" t="str">
            <v>Skysol Solar</v>
          </cell>
          <cell r="B35" t="str">
            <v>QF - 254 - OR - Solar</v>
          </cell>
          <cell r="C35" t="str">
            <v>West Main</v>
          </cell>
          <cell r="D35">
            <v>55</v>
          </cell>
          <cell r="E35">
            <v>0.29366975304881243</v>
          </cell>
          <cell r="F35">
            <v>44197</v>
          </cell>
          <cell r="K35" t="str">
            <v>Active</v>
          </cell>
          <cell r="L35">
            <v>43767</v>
          </cell>
          <cell r="M35">
            <v>5.0000000000000001E-3</v>
          </cell>
          <cell r="N35" t="str">
            <v>Prior Year</v>
          </cell>
        </row>
        <row r="36">
          <cell r="A36" t="str">
            <v>Broadview Solar 1</v>
          </cell>
          <cell r="B36" t="str">
            <v>QF - 505 - WY - Solar</v>
          </cell>
          <cell r="C36" t="str">
            <v>Wyoming North</v>
          </cell>
          <cell r="D36">
            <v>80</v>
          </cell>
          <cell r="E36">
            <v>0.38592465753424654</v>
          </cell>
          <cell r="F36">
            <v>44927</v>
          </cell>
          <cell r="K36" t="str">
            <v>Active</v>
          </cell>
          <cell r="L36">
            <v>43777</v>
          </cell>
          <cell r="M36">
            <v>0</v>
          </cell>
          <cell r="N36" t="str">
            <v>Prior Year</v>
          </cell>
        </row>
        <row r="37">
          <cell r="A37" t="str">
            <v>Lincoln Solar</v>
          </cell>
          <cell r="B37" t="str">
            <v>QF - 442 - WY - Solar</v>
          </cell>
          <cell r="C37" t="str">
            <v>Utah North</v>
          </cell>
          <cell r="D37">
            <v>80</v>
          </cell>
          <cell r="E37">
            <v>0.26724315068493149</v>
          </cell>
          <cell r="F37">
            <v>44927</v>
          </cell>
          <cell r="K37" t="str">
            <v>Active</v>
          </cell>
          <cell r="L37">
            <v>43777</v>
          </cell>
          <cell r="M37">
            <v>5.0000000000000001E-3</v>
          </cell>
          <cell r="N37" t="str">
            <v>Prior Year</v>
          </cell>
        </row>
        <row r="38">
          <cell r="A38" t="str">
            <v>Lincoln Solar II</v>
          </cell>
          <cell r="B38" t="str">
            <v>QF - 506 - WY - Solar</v>
          </cell>
          <cell r="C38" t="str">
            <v>Utah North</v>
          </cell>
          <cell r="D38">
            <v>80</v>
          </cell>
          <cell r="E38">
            <v>0.38592465753424654</v>
          </cell>
          <cell r="F38">
            <v>44927</v>
          </cell>
          <cell r="K38" t="str">
            <v>Active</v>
          </cell>
          <cell r="L38">
            <v>43777</v>
          </cell>
          <cell r="M38">
            <v>0</v>
          </cell>
          <cell r="N38" t="str">
            <v>Prior Year</v>
          </cell>
        </row>
        <row r="39">
          <cell r="A39" t="str">
            <v>Birch Creek Solar</v>
          </cell>
          <cell r="B39" t="str">
            <v>QF - 507 - UT - Solar</v>
          </cell>
          <cell r="C39" t="str">
            <v>Utah North</v>
          </cell>
          <cell r="D39">
            <v>80</v>
          </cell>
          <cell r="E39">
            <v>0.38592465753424654</v>
          </cell>
          <cell r="F39">
            <v>44927</v>
          </cell>
          <cell r="K39" t="str">
            <v>Active</v>
          </cell>
          <cell r="L39">
            <v>43777</v>
          </cell>
          <cell r="M39">
            <v>0</v>
          </cell>
          <cell r="N39" t="str">
            <v>Prior Year</v>
          </cell>
        </row>
        <row r="40">
          <cell r="A40" t="str">
            <v>Birch Creek Solar II</v>
          </cell>
          <cell r="B40" t="str">
            <v>QF - 509 - UT - Solar</v>
          </cell>
          <cell r="C40" t="str">
            <v>Utah North</v>
          </cell>
          <cell r="D40">
            <v>80</v>
          </cell>
          <cell r="E40">
            <v>0.38592465753424654</v>
          </cell>
          <cell r="F40">
            <v>44927</v>
          </cell>
          <cell r="K40" t="str">
            <v>Active</v>
          </cell>
          <cell r="L40">
            <v>43777</v>
          </cell>
          <cell r="M40">
            <v>0</v>
          </cell>
          <cell r="N40" t="str">
            <v>Prior Year</v>
          </cell>
        </row>
        <row r="41">
          <cell r="A41" t="str">
            <v>Raven Solar</v>
          </cell>
          <cell r="B41" t="str">
            <v>QF - 508 - WY - Solar</v>
          </cell>
          <cell r="C41" t="str">
            <v>Trona</v>
          </cell>
          <cell r="D41">
            <v>50</v>
          </cell>
          <cell r="E41">
            <v>0.31706164383561647</v>
          </cell>
          <cell r="F41">
            <v>44927</v>
          </cell>
          <cell r="K41" t="str">
            <v>Active</v>
          </cell>
          <cell r="L41">
            <v>43777</v>
          </cell>
          <cell r="M41">
            <v>0</v>
          </cell>
          <cell r="N41" t="str">
            <v>Prior Year</v>
          </cell>
        </row>
        <row r="42">
          <cell r="A42" t="str">
            <v>Foote Creek III Wind</v>
          </cell>
          <cell r="B42" t="str">
            <v>QF - 516 - WY - Wind</v>
          </cell>
          <cell r="C42" t="str">
            <v>Wyoming East</v>
          </cell>
          <cell r="D42">
            <v>24.75</v>
          </cell>
          <cell r="E42">
            <v>0.33130390664637244</v>
          </cell>
          <cell r="F42">
            <v>43800</v>
          </cell>
          <cell r="K42" t="str">
            <v>Active</v>
          </cell>
          <cell r="L42">
            <v>43775</v>
          </cell>
          <cell r="M42">
            <v>0</v>
          </cell>
          <cell r="N42" t="str">
            <v>Prior Year</v>
          </cell>
        </row>
        <row r="43">
          <cell r="A43" t="str">
            <v>Foote Creek II Wind</v>
          </cell>
          <cell r="B43" t="str">
            <v>QF - 517 - WY - Wind</v>
          </cell>
          <cell r="C43" t="str">
            <v>Wyoming East</v>
          </cell>
          <cell r="D43">
            <v>1.8</v>
          </cell>
          <cell r="E43">
            <v>0.344558599695586</v>
          </cell>
          <cell r="F43">
            <v>43800</v>
          </cell>
          <cell r="K43" t="str">
            <v>Active</v>
          </cell>
          <cell r="L43">
            <v>43775</v>
          </cell>
          <cell r="M43">
            <v>0</v>
          </cell>
          <cell r="N43" t="str">
            <v>Prior Year</v>
          </cell>
        </row>
        <row r="44">
          <cell r="A44" t="str">
            <v>Foote Creek IV Wind</v>
          </cell>
          <cell r="B44" t="str">
            <v>QF - 527 - WY - Wind</v>
          </cell>
          <cell r="C44" t="str">
            <v>Wyoming East</v>
          </cell>
          <cell r="D44">
            <v>16.8</v>
          </cell>
          <cell r="E44">
            <v>0.34503161862401333</v>
          </cell>
          <cell r="F44">
            <v>44136</v>
          </cell>
          <cell r="K44" t="str">
            <v>Active</v>
          </cell>
          <cell r="L44">
            <v>43775</v>
          </cell>
          <cell r="M44">
            <v>0</v>
          </cell>
          <cell r="N44" t="str">
            <v>Prior Year</v>
          </cell>
        </row>
        <row r="45">
          <cell r="A45" t="str">
            <v>Glen Canyon A Solar</v>
          </cell>
          <cell r="B45" t="str">
            <v>QF - 542 - UT - Solar</v>
          </cell>
          <cell r="C45" t="str">
            <v>PP-GC</v>
          </cell>
          <cell r="D45">
            <v>74</v>
          </cell>
          <cell r="E45">
            <v>0.32728464766135995</v>
          </cell>
          <cell r="F45">
            <v>44958</v>
          </cell>
          <cell r="K45" t="str">
            <v>Active</v>
          </cell>
          <cell r="L45">
            <v>43809</v>
          </cell>
          <cell r="M45">
            <v>5.0000000000000001E-3</v>
          </cell>
          <cell r="N45" t="str">
            <v>Prior Year</v>
          </cell>
        </row>
        <row r="46">
          <cell r="A46" t="str">
            <v>Glen Canyon B Solar</v>
          </cell>
          <cell r="B46" t="str">
            <v>QF - 543 - UT - Solar</v>
          </cell>
          <cell r="C46" t="str">
            <v>PP-GC</v>
          </cell>
          <cell r="D46">
            <v>21</v>
          </cell>
          <cell r="E46">
            <v>0.32841922156990649</v>
          </cell>
          <cell r="F46">
            <v>44958</v>
          </cell>
          <cell r="K46" t="str">
            <v>Active</v>
          </cell>
          <cell r="L46">
            <v>43809</v>
          </cell>
          <cell r="M46">
            <v>5.0000000000000001E-3</v>
          </cell>
          <cell r="N46" t="str">
            <v>Prior Year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Utah 2019.Q3</v>
          </cell>
          <cell r="B49" t="str">
            <v>Avoided Cost Resource</v>
          </cell>
          <cell r="C49" t="str">
            <v>Utah North</v>
          </cell>
          <cell r="D49">
            <v>100</v>
          </cell>
          <cell r="E49">
            <v>1</v>
          </cell>
          <cell r="F49">
            <v>43831</v>
          </cell>
          <cell r="K49" t="str">
            <v>Active</v>
          </cell>
          <cell r="L49">
            <v>43126.595833333333</v>
          </cell>
          <cell r="M49">
            <v>0</v>
          </cell>
          <cell r="N49" t="str">
            <v>Prior Year</v>
          </cell>
        </row>
        <row r="50">
          <cell r="A50" t="str">
            <v>Utah 2019.Q3_Wind</v>
          </cell>
          <cell r="B50" t="str">
            <v>QF - Sch38 - UT - Wind</v>
          </cell>
          <cell r="C50" t="str">
            <v>Utah North</v>
          </cell>
          <cell r="D50">
            <v>80</v>
          </cell>
          <cell r="E50">
            <v>0.31037742495787807</v>
          </cell>
          <cell r="F50">
            <v>43831</v>
          </cell>
          <cell r="K50" t="str">
            <v>Active</v>
          </cell>
          <cell r="L50">
            <v>43126.595833333333</v>
          </cell>
          <cell r="M50">
            <v>0</v>
          </cell>
          <cell r="N50" t="str">
            <v>Prior Year</v>
          </cell>
        </row>
        <row r="51">
          <cell r="A51" t="str">
            <v>Utah 2019.Q3_Solar</v>
          </cell>
          <cell r="B51" t="str">
            <v>QF - Sch38 - UT - Solar T</v>
          </cell>
          <cell r="C51" t="str">
            <v>Utah North</v>
          </cell>
          <cell r="D51">
            <v>80</v>
          </cell>
          <cell r="E51">
            <v>0.31060593607306403</v>
          </cell>
          <cell r="F51">
            <v>43831</v>
          </cell>
          <cell r="K51" t="str">
            <v>Active</v>
          </cell>
          <cell r="L51">
            <v>43126.595833333333</v>
          </cell>
          <cell r="M51">
            <v>5.0000000000000001E-3</v>
          </cell>
          <cell r="N51" t="str">
            <v>Prior Year</v>
          </cell>
        </row>
        <row r="52">
          <cell r="A52" t="str">
            <v>QF - Sch37 - UT - Thermal</v>
          </cell>
          <cell r="B52" t="str">
            <v>QF - Sch37 - UT - Thermal</v>
          </cell>
          <cell r="C52" t="str">
            <v>Utah North</v>
          </cell>
          <cell r="D52">
            <v>10</v>
          </cell>
          <cell r="E52">
            <v>1</v>
          </cell>
          <cell r="F52">
            <v>43831</v>
          </cell>
          <cell r="K52" t="str">
            <v>Active</v>
          </cell>
          <cell r="L52">
            <v>43126.595833333333</v>
          </cell>
          <cell r="M52">
            <v>0</v>
          </cell>
          <cell r="N52" t="str">
            <v>Prior Year</v>
          </cell>
        </row>
        <row r="53">
          <cell r="A53" t="str">
            <v>QF - Sch37 - UT - Wind</v>
          </cell>
          <cell r="B53" t="str">
            <v>QF - Sch37 - UT - Wind</v>
          </cell>
          <cell r="C53" t="str">
            <v>Utah North</v>
          </cell>
          <cell r="D53">
            <v>10</v>
          </cell>
          <cell r="E53">
            <v>0.31037742495787807</v>
          </cell>
          <cell r="F53">
            <v>43831</v>
          </cell>
          <cell r="K53" t="str">
            <v>Active</v>
          </cell>
          <cell r="L53">
            <v>43126.595833333333</v>
          </cell>
          <cell r="M53">
            <v>0</v>
          </cell>
          <cell r="N53" t="str">
            <v>Prior Year</v>
          </cell>
        </row>
        <row r="54">
          <cell r="A54" t="str">
            <v>QF - Sch37 - UT - Solar F</v>
          </cell>
          <cell r="B54" t="str">
            <v>QF - Sch37 - UT - Solar F</v>
          </cell>
          <cell r="C54" t="str">
            <v>Utah North</v>
          </cell>
          <cell r="D54">
            <v>10</v>
          </cell>
          <cell r="E54">
            <v>0.26842773972602513</v>
          </cell>
          <cell r="F54">
            <v>43831</v>
          </cell>
          <cell r="K54" t="str">
            <v>Active</v>
          </cell>
          <cell r="L54">
            <v>43126.595833333333</v>
          </cell>
          <cell r="M54">
            <v>5.0000000000000001E-3</v>
          </cell>
          <cell r="N54" t="str">
            <v>Prior Year</v>
          </cell>
        </row>
        <row r="55">
          <cell r="A55" t="str">
            <v>QF - Sch37 - UT - Solar T</v>
          </cell>
          <cell r="B55" t="str">
            <v>QF - Sch37 - UT - Solar T</v>
          </cell>
          <cell r="C55" t="str">
            <v>Utah North</v>
          </cell>
          <cell r="D55">
            <v>10</v>
          </cell>
          <cell r="E55">
            <v>0.31060593607306403</v>
          </cell>
          <cell r="F55">
            <v>43831</v>
          </cell>
          <cell r="K55" t="str">
            <v>Active</v>
          </cell>
          <cell r="L55">
            <v>43126.595833333333</v>
          </cell>
          <cell r="M55">
            <v>5.0000000000000001E-3</v>
          </cell>
          <cell r="N55" t="str">
            <v>Prior Year</v>
          </cell>
        </row>
      </sheetData>
      <sheetData sheetId="2">
        <row r="34">
          <cell r="D34">
            <v>4.5199999999999996</v>
          </cell>
        </row>
        <row r="35">
          <cell r="D35">
            <v>4.5199999999999996</v>
          </cell>
        </row>
        <row r="36">
          <cell r="D36">
            <v>2.2599999999999998</v>
          </cell>
        </row>
        <row r="37">
          <cell r="D37">
            <v>0</v>
          </cell>
        </row>
        <row r="38">
          <cell r="D38">
            <v>6.17</v>
          </cell>
        </row>
        <row r="39">
          <cell r="D39">
            <v>6.17</v>
          </cell>
        </row>
        <row r="40">
          <cell r="D40">
            <v>1.56</v>
          </cell>
        </row>
        <row r="41">
          <cell r="D41">
            <v>0.11</v>
          </cell>
        </row>
        <row r="42">
          <cell r="D42">
            <v>6.03</v>
          </cell>
        </row>
        <row r="43">
          <cell r="D43">
            <v>6.03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7.99</v>
          </cell>
        </row>
        <row r="48">
          <cell r="D48">
            <v>7.99</v>
          </cell>
        </row>
        <row r="49">
          <cell r="D49">
            <v>8.61</v>
          </cell>
        </row>
        <row r="50">
          <cell r="D50">
            <v>8.61</v>
          </cell>
        </row>
        <row r="51">
          <cell r="D51">
            <v>0</v>
          </cell>
        </row>
        <row r="52">
          <cell r="D52">
            <v>1.22</v>
          </cell>
        </row>
        <row r="53">
          <cell r="D53">
            <v>4.4800000000000004</v>
          </cell>
        </row>
        <row r="54">
          <cell r="D54">
            <v>10.4</v>
          </cell>
        </row>
        <row r="55">
          <cell r="D55">
            <v>1.67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 refreshError="1"/>
      <sheetData sheetId="1">
        <row r="9">
          <cell r="F9" t="str">
            <v>Sage 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IRP Std Alone Battery"/>
      <sheetName val="0-GRID IRP Displaced"/>
      <sheetName val="Sch 38 Solar Hrly"/>
      <sheetName val="Sch38 UT - Wind"/>
      <sheetName val="QF Sch 38 Hrly Solar wB"/>
      <sheetName val="0-GRID QueueHrlySolar1"/>
      <sheetName val="0-GRID QueueHrlySolar2"/>
      <sheetName val="0-GRID QueueHrlySolarwB"/>
      <sheetName val="6-Degradation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064.1 - UTsch38 - Demand CONF 2019 12 18(438.82 MW) Th</v>
          </cell>
        </row>
      </sheetData>
      <sheetData sheetId="2"/>
      <sheetData sheetId="3">
        <row r="90">
          <cell r="X90" t="str">
            <v>Thermal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>
            <v>8.7100000000000009</v>
          </cell>
        </row>
      </sheetData>
      <sheetData sheetId="12">
        <row r="3">
          <cell r="D3">
            <v>14.63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3">
        <row r="78">
          <cell r="H78">
            <v>5928</v>
          </cell>
        </row>
        <row r="79">
          <cell r="H79">
            <v>7685</v>
          </cell>
        </row>
        <row r="80">
          <cell r="H80">
            <v>9814</v>
          </cell>
        </row>
        <row r="81">
          <cell r="H81">
            <v>8259</v>
          </cell>
        </row>
        <row r="82">
          <cell r="H82">
            <v>8439</v>
          </cell>
        </row>
        <row r="83">
          <cell r="H83">
            <v>7178</v>
          </cell>
        </row>
        <row r="84">
          <cell r="H84">
            <v>5504</v>
          </cell>
        </row>
        <row r="85">
          <cell r="H85">
            <v>8046</v>
          </cell>
        </row>
        <row r="86">
          <cell r="H86">
            <v>6838</v>
          </cell>
        </row>
        <row r="87">
          <cell r="H87">
            <v>9021</v>
          </cell>
        </row>
        <row r="88">
          <cell r="H88">
            <v>8025</v>
          </cell>
        </row>
        <row r="89">
          <cell r="H89">
            <v>5048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GridLines="0" tabSelected="1" zoomScale="80" zoomScaleNormal="80" workbookViewId="0">
      <selection activeCell="D88" sqref="D88"/>
    </sheetView>
  </sheetViews>
  <sheetFormatPr defaultColWidth="9.140625" defaultRowHeight="12.75" x14ac:dyDescent="0.2"/>
  <cols>
    <col min="1" max="1" width="2.855468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8.7109375" style="2" customWidth="1"/>
    <col min="7" max="7" width="11.85546875" style="3" customWidth="1"/>
    <col min="8" max="8" width="11.5703125" style="2" customWidth="1"/>
    <col min="9" max="9" width="2.42578125" style="1" customWidth="1"/>
    <col min="10" max="16384" width="9.140625" style="1"/>
  </cols>
  <sheetData>
    <row r="1" spans="2:9" ht="6" customHeight="1" x14ac:dyDescent="0.2"/>
    <row r="2" spans="2:9" x14ac:dyDescent="0.2">
      <c r="B2" s="223" t="s">
        <v>0</v>
      </c>
      <c r="C2" s="224"/>
      <c r="D2" s="224"/>
      <c r="E2" s="224"/>
      <c r="F2" s="224"/>
      <c r="G2" s="224"/>
      <c r="H2" s="225"/>
    </row>
    <row r="3" spans="2:9" ht="63.75" customHeight="1" x14ac:dyDescent="0.2"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8" t="s">
        <v>6</v>
      </c>
      <c r="H3" s="7" t="s">
        <v>7</v>
      </c>
      <c r="I3" s="1" t="s">
        <v>8</v>
      </c>
    </row>
    <row r="4" spans="2:9" ht="4.5" customHeight="1" x14ac:dyDescent="0.2">
      <c r="B4" s="9"/>
      <c r="C4" s="10"/>
      <c r="D4" s="9"/>
      <c r="E4" s="9"/>
      <c r="F4" s="11"/>
      <c r="G4" s="12"/>
      <c r="H4" s="13"/>
    </row>
    <row r="5" spans="2:9" ht="12" hidden="1" customHeight="1" x14ac:dyDescent="0.2">
      <c r="B5" s="14"/>
      <c r="C5" s="15"/>
      <c r="D5" s="16"/>
      <c r="E5" s="16"/>
      <c r="F5" s="17"/>
      <c r="G5" s="18"/>
      <c r="H5" s="19"/>
      <c r="I5" s="20"/>
    </row>
    <row r="6" spans="2:9" ht="12" hidden="1" customHeight="1" x14ac:dyDescent="0.2">
      <c r="B6" s="14">
        <v>1</v>
      </c>
      <c r="C6" s="15"/>
      <c r="D6" s="21"/>
      <c r="E6" s="21"/>
      <c r="F6" s="17"/>
      <c r="G6" s="22"/>
      <c r="H6" s="19"/>
    </row>
    <row r="7" spans="2:9" ht="12" hidden="1" customHeight="1" x14ac:dyDescent="0.2">
      <c r="B7" s="14">
        <f>B6+1</f>
        <v>2</v>
      </c>
      <c r="C7" s="15"/>
      <c r="D7" s="21"/>
      <c r="E7" s="21"/>
      <c r="F7" s="17"/>
      <c r="G7" s="22"/>
      <c r="H7" s="19"/>
    </row>
    <row r="8" spans="2:9" ht="12" hidden="1" customHeight="1" x14ac:dyDescent="0.2">
      <c r="B8" s="14">
        <f t="shared" ref="B8:B31" si="0">B7+1</f>
        <v>3</v>
      </c>
      <c r="C8" s="15"/>
      <c r="D8" s="21"/>
      <c r="E8" s="21"/>
      <c r="F8" s="17"/>
      <c r="G8" s="22"/>
      <c r="H8" s="19"/>
    </row>
    <row r="9" spans="2:9" ht="12" hidden="1" customHeight="1" x14ac:dyDescent="0.2">
      <c r="B9" s="14">
        <f t="shared" si="0"/>
        <v>4</v>
      </c>
      <c r="C9" s="15"/>
      <c r="D9" s="21"/>
      <c r="E9" s="21"/>
      <c r="F9" s="17"/>
      <c r="G9" s="22"/>
      <c r="H9" s="19"/>
    </row>
    <row r="10" spans="2:9" ht="12" hidden="1" customHeight="1" x14ac:dyDescent="0.2">
      <c r="B10" s="14">
        <f t="shared" si="0"/>
        <v>5</v>
      </c>
      <c r="C10" s="15"/>
      <c r="D10" s="21"/>
      <c r="E10" s="21"/>
      <c r="F10" s="17"/>
      <c r="G10" s="22"/>
      <c r="H10" s="19"/>
    </row>
    <row r="11" spans="2:9" ht="15" hidden="1" customHeight="1" x14ac:dyDescent="0.2">
      <c r="B11" s="14">
        <f t="shared" si="0"/>
        <v>6</v>
      </c>
      <c r="C11" s="15"/>
      <c r="D11" s="21"/>
      <c r="E11" s="21"/>
      <c r="F11" s="17"/>
      <c r="G11" s="23"/>
      <c r="H11" s="19"/>
    </row>
    <row r="12" spans="2:9" ht="12" hidden="1" customHeight="1" x14ac:dyDescent="0.2">
      <c r="B12" s="14">
        <f t="shared" si="0"/>
        <v>7</v>
      </c>
      <c r="C12" s="15"/>
      <c r="D12" s="21"/>
      <c r="E12" s="21"/>
      <c r="F12" s="17"/>
      <c r="G12" s="23"/>
      <c r="H12" s="19"/>
    </row>
    <row r="13" spans="2:9" ht="12" hidden="1" customHeight="1" x14ac:dyDescent="0.2">
      <c r="B13" s="14">
        <f t="shared" si="0"/>
        <v>8</v>
      </c>
      <c r="C13" s="15"/>
      <c r="D13" s="21"/>
      <c r="E13" s="21"/>
      <c r="F13" s="17"/>
      <c r="G13" s="23"/>
      <c r="H13" s="19"/>
    </row>
    <row r="14" spans="2:9" ht="12" hidden="1" customHeight="1" x14ac:dyDescent="0.2">
      <c r="B14" s="14">
        <f t="shared" si="0"/>
        <v>9</v>
      </c>
      <c r="C14" s="15"/>
      <c r="D14" s="21"/>
      <c r="E14" s="21"/>
      <c r="F14" s="17"/>
      <c r="G14" s="23"/>
      <c r="H14" s="19"/>
    </row>
    <row r="15" spans="2:9" ht="12" hidden="1" customHeight="1" x14ac:dyDescent="0.2">
      <c r="B15" s="14">
        <f t="shared" si="0"/>
        <v>10</v>
      </c>
      <c r="C15" s="15"/>
      <c r="D15" s="21"/>
      <c r="E15" s="21"/>
      <c r="F15" s="17"/>
      <c r="G15" s="23"/>
      <c r="H15" s="19"/>
    </row>
    <row r="16" spans="2:9" ht="12" hidden="1" customHeight="1" x14ac:dyDescent="0.2">
      <c r="B16" s="14">
        <f t="shared" si="0"/>
        <v>11</v>
      </c>
      <c r="C16" s="15"/>
      <c r="D16" s="21"/>
      <c r="E16" s="21"/>
      <c r="F16" s="17"/>
      <c r="G16" s="23"/>
      <c r="H16" s="19"/>
    </row>
    <row r="17" spans="2:9" ht="12" hidden="1" customHeight="1" x14ac:dyDescent="0.2">
      <c r="B17" s="14">
        <f t="shared" si="0"/>
        <v>12</v>
      </c>
      <c r="C17" s="15"/>
      <c r="D17" s="21"/>
      <c r="E17" s="21"/>
      <c r="F17" s="17"/>
      <c r="G17" s="22"/>
      <c r="H17" s="19"/>
    </row>
    <row r="18" spans="2:9" ht="12" hidden="1" customHeight="1" x14ac:dyDescent="0.2">
      <c r="B18" s="14">
        <f t="shared" si="0"/>
        <v>13</v>
      </c>
    </row>
    <row r="19" spans="2:9" ht="12" hidden="1" customHeight="1" x14ac:dyDescent="0.2">
      <c r="B19" s="14">
        <f t="shared" si="0"/>
        <v>14</v>
      </c>
    </row>
    <row r="20" spans="2:9" ht="12" hidden="1" customHeight="1" x14ac:dyDescent="0.2">
      <c r="B20" s="14">
        <f t="shared" si="0"/>
        <v>15</v>
      </c>
    </row>
    <row r="21" spans="2:9" ht="12" hidden="1" customHeight="1" x14ac:dyDescent="0.2">
      <c r="B21" s="14">
        <f t="shared" si="0"/>
        <v>16</v>
      </c>
    </row>
    <row r="22" spans="2:9" ht="12" hidden="1" customHeight="1" x14ac:dyDescent="0.2">
      <c r="B22" s="14">
        <f t="shared" si="0"/>
        <v>17</v>
      </c>
    </row>
    <row r="23" spans="2:9" ht="12" hidden="1" customHeight="1" x14ac:dyDescent="0.2">
      <c r="B23" s="14">
        <f t="shared" si="0"/>
        <v>18</v>
      </c>
      <c r="C23" s="15"/>
      <c r="D23" s="16"/>
      <c r="E23" s="21"/>
      <c r="F23" s="17"/>
      <c r="G23" s="24"/>
      <c r="H23" s="19"/>
    </row>
    <row r="24" spans="2:9" ht="12" hidden="1" customHeight="1" x14ac:dyDescent="0.2">
      <c r="B24" s="14">
        <f t="shared" si="0"/>
        <v>19</v>
      </c>
      <c r="C24" s="15"/>
      <c r="D24" s="21"/>
      <c r="E24" s="21"/>
      <c r="F24" s="17"/>
      <c r="G24" s="24"/>
      <c r="H24" s="19"/>
    </row>
    <row r="25" spans="2:9" ht="12" hidden="1" customHeight="1" x14ac:dyDescent="0.2">
      <c r="B25" s="14">
        <f t="shared" si="0"/>
        <v>20</v>
      </c>
      <c r="C25" s="15"/>
      <c r="D25" s="21"/>
      <c r="E25" s="21"/>
      <c r="F25" s="17"/>
      <c r="G25" s="24"/>
      <c r="H25" s="19"/>
    </row>
    <row r="26" spans="2:9" ht="12" hidden="1" customHeight="1" x14ac:dyDescent="0.2">
      <c r="B26" s="14">
        <f t="shared" si="0"/>
        <v>21</v>
      </c>
      <c r="C26" s="15"/>
      <c r="D26" s="25"/>
      <c r="E26" s="21"/>
      <c r="F26" s="17"/>
      <c r="G26" s="26"/>
      <c r="H26" s="19"/>
    </row>
    <row r="27" spans="2:9" ht="12" hidden="1" customHeight="1" x14ac:dyDescent="0.2">
      <c r="B27" s="14">
        <f t="shared" si="0"/>
        <v>22</v>
      </c>
      <c r="C27" s="15"/>
      <c r="D27" s="25"/>
      <c r="E27" s="21"/>
      <c r="F27" s="17"/>
      <c r="G27" s="26"/>
      <c r="H27" s="19"/>
    </row>
    <row r="28" spans="2:9" ht="12" hidden="1" customHeight="1" x14ac:dyDescent="0.2">
      <c r="B28" s="14">
        <f t="shared" si="0"/>
        <v>23</v>
      </c>
      <c r="C28" s="15"/>
      <c r="D28" s="25"/>
      <c r="E28" s="21"/>
      <c r="F28" s="17"/>
      <c r="G28" s="26"/>
      <c r="H28" s="19"/>
    </row>
    <row r="29" spans="2:9" ht="12" hidden="1" customHeight="1" x14ac:dyDescent="0.2">
      <c r="B29" s="14">
        <f t="shared" si="0"/>
        <v>24</v>
      </c>
      <c r="C29" s="15"/>
      <c r="D29" s="25"/>
      <c r="E29" s="21"/>
      <c r="F29" s="17"/>
      <c r="G29" s="26"/>
      <c r="H29" s="19"/>
    </row>
    <row r="30" spans="2:9" ht="12" hidden="1" customHeight="1" x14ac:dyDescent="0.2">
      <c r="B30" s="14">
        <f t="shared" si="0"/>
        <v>25</v>
      </c>
      <c r="C30" s="15"/>
      <c r="D30" s="25"/>
      <c r="E30" s="21"/>
      <c r="F30" s="17"/>
      <c r="G30" s="26"/>
      <c r="H30" s="19"/>
    </row>
    <row r="31" spans="2:9" ht="12" hidden="1" customHeight="1" x14ac:dyDescent="0.2">
      <c r="B31" s="14">
        <f t="shared" si="0"/>
        <v>26</v>
      </c>
      <c r="C31" s="15"/>
      <c r="D31" s="25"/>
      <c r="E31" s="21"/>
      <c r="F31" s="17"/>
      <c r="G31" s="26"/>
      <c r="H31" s="19"/>
    </row>
    <row r="32" spans="2:9" ht="12" hidden="1" customHeight="1" x14ac:dyDescent="0.2">
      <c r="B32" s="14">
        <f t="shared" ref="B32:B37" ca="1" si="1">OFFSET(B32,-1,0)+1</f>
        <v>27</v>
      </c>
      <c r="C32" s="27"/>
      <c r="D32" s="21"/>
      <c r="E32" s="21"/>
      <c r="F32" s="17"/>
      <c r="G32" s="24"/>
      <c r="H32" s="19"/>
      <c r="I32" s="28"/>
    </row>
    <row r="33" spans="1:10" ht="12" hidden="1" customHeight="1" x14ac:dyDescent="0.2">
      <c r="B33" s="14">
        <f t="shared" ca="1" si="1"/>
        <v>28</v>
      </c>
      <c r="C33" s="29"/>
      <c r="D33" s="21"/>
      <c r="E33" s="21"/>
      <c r="F33" s="17"/>
      <c r="G33" s="30"/>
      <c r="H33" s="19"/>
    </row>
    <row r="34" spans="1:10" ht="12" hidden="1" customHeight="1" x14ac:dyDescent="0.2">
      <c r="B34" s="14">
        <f t="shared" ca="1" si="1"/>
        <v>29</v>
      </c>
      <c r="C34" s="29"/>
      <c r="D34" s="21"/>
      <c r="E34" s="21"/>
      <c r="F34" s="17"/>
      <c r="G34" s="30"/>
      <c r="H34" s="19"/>
    </row>
    <row r="35" spans="1:10" ht="12" hidden="1" customHeight="1" x14ac:dyDescent="0.2">
      <c r="B35" s="14">
        <f t="shared" ca="1" si="1"/>
        <v>30</v>
      </c>
      <c r="C35" s="29"/>
      <c r="D35" s="21"/>
      <c r="E35" s="21"/>
      <c r="F35" s="17"/>
      <c r="G35" s="30"/>
      <c r="H35" s="19"/>
    </row>
    <row r="36" spans="1:10" ht="12" hidden="1" customHeight="1" x14ac:dyDescent="0.2">
      <c r="B36" s="14">
        <f t="shared" ca="1" si="1"/>
        <v>31</v>
      </c>
      <c r="C36" s="27"/>
      <c r="D36" s="16"/>
      <c r="E36" s="16"/>
      <c r="F36" s="17"/>
      <c r="G36" s="30"/>
      <c r="H36" s="19"/>
    </row>
    <row r="37" spans="1:10" ht="12" hidden="1" customHeight="1" x14ac:dyDescent="0.2">
      <c r="B37" s="14">
        <f t="shared" ca="1" si="1"/>
        <v>32</v>
      </c>
      <c r="C37" s="29"/>
      <c r="D37" s="21"/>
      <c r="E37" s="21"/>
      <c r="F37" s="17"/>
      <c r="G37" s="30"/>
      <c r="H37" s="19"/>
    </row>
    <row r="38" spans="1:10" ht="12" customHeight="1" x14ac:dyDescent="0.2">
      <c r="B38" s="31"/>
      <c r="C38" s="32"/>
      <c r="D38" s="33"/>
      <c r="E38" s="33"/>
      <c r="F38" s="34"/>
      <c r="G38" s="35"/>
      <c r="H38" s="36"/>
      <c r="I38" s="37"/>
    </row>
    <row r="39" spans="1:10" ht="12" customHeight="1" x14ac:dyDescent="0.2"/>
    <row r="40" spans="1:10" ht="15" customHeight="1" x14ac:dyDescent="0.2">
      <c r="B40" s="226" t="s">
        <v>9</v>
      </c>
      <c r="C40" s="227"/>
      <c r="D40" s="38">
        <f>ROUND(SUM(D5:D38),2)</f>
        <v>0</v>
      </c>
      <c r="E40" s="38">
        <f>ROUND(SUM(E5:E37),2)</f>
        <v>0</v>
      </c>
      <c r="F40" s="39"/>
      <c r="G40" s="40"/>
      <c r="H40" s="41"/>
    </row>
    <row r="41" spans="1:10" ht="27" customHeight="1" x14ac:dyDescent="0.2">
      <c r="A41" s="4"/>
      <c r="B41" s="42" t="s">
        <v>1</v>
      </c>
      <c r="C41" s="43" t="s">
        <v>10</v>
      </c>
      <c r="D41" s="44" t="s">
        <v>3</v>
      </c>
      <c r="E41" s="44" t="s">
        <v>4</v>
      </c>
      <c r="F41" s="45" t="s">
        <v>5</v>
      </c>
      <c r="G41" s="46" t="s">
        <v>6</v>
      </c>
      <c r="H41" s="47" t="s">
        <v>7</v>
      </c>
    </row>
    <row r="42" spans="1:10" ht="15" customHeight="1" x14ac:dyDescent="0.2">
      <c r="B42" s="14">
        <v>1</v>
      </c>
      <c r="C42" s="15" t="s">
        <v>11</v>
      </c>
      <c r="D42" s="16">
        <v>4.5199999999999996</v>
      </c>
      <c r="E42" s="21">
        <v>40</v>
      </c>
      <c r="F42" s="17">
        <v>0.29103767123287672</v>
      </c>
      <c r="G42" s="22">
        <v>0.113</v>
      </c>
      <c r="H42" s="19">
        <v>43830</v>
      </c>
      <c r="I42" s="28"/>
      <c r="J42" s="1" t="s">
        <v>115</v>
      </c>
    </row>
    <row r="43" spans="1:10" ht="12" customHeight="1" x14ac:dyDescent="0.2">
      <c r="B43" s="14">
        <f ca="1">OFFSET(B43,-1,0)+1</f>
        <v>2</v>
      </c>
      <c r="C43" s="15" t="s">
        <v>12</v>
      </c>
      <c r="D43" s="16">
        <v>4.5199999999999996</v>
      </c>
      <c r="E43" s="21">
        <v>40</v>
      </c>
      <c r="F43" s="17">
        <v>0.30979452054794521</v>
      </c>
      <c r="G43" s="22">
        <v>0.113</v>
      </c>
      <c r="H43" s="19">
        <v>43830</v>
      </c>
      <c r="I43" s="28"/>
      <c r="J43" s="1" t="s">
        <v>115</v>
      </c>
    </row>
    <row r="44" spans="1:10" ht="12" customHeight="1" x14ac:dyDescent="0.2">
      <c r="B44" s="14">
        <f ca="1">OFFSET(B44,-1,0)+1</f>
        <v>3</v>
      </c>
      <c r="C44" s="15" t="s">
        <v>13</v>
      </c>
      <c r="D44" s="16">
        <v>2.2599999999999998</v>
      </c>
      <c r="E44" s="21">
        <v>20</v>
      </c>
      <c r="F44" s="17">
        <v>0.2791238584474886</v>
      </c>
      <c r="G44" s="22">
        <v>0.113</v>
      </c>
      <c r="H44" s="19">
        <v>43466</v>
      </c>
      <c r="J44" s="1" t="s">
        <v>115</v>
      </c>
    </row>
    <row r="45" spans="1:10" ht="12" customHeight="1" x14ac:dyDescent="0.2">
      <c r="B45" s="14">
        <f ca="1">OFFSET(B45,-1,0)+1</f>
        <v>4</v>
      </c>
      <c r="C45" s="15" t="s">
        <v>14</v>
      </c>
      <c r="D45" s="16">
        <v>0</v>
      </c>
      <c r="E45" s="21">
        <v>30</v>
      </c>
      <c r="F45" s="17">
        <v>0.85</v>
      </c>
      <c r="G45" s="22">
        <v>0</v>
      </c>
      <c r="H45" s="19">
        <v>43831</v>
      </c>
      <c r="I45" s="28"/>
      <c r="J45" s="1" t="s">
        <v>116</v>
      </c>
    </row>
    <row r="46" spans="1:10" ht="12" customHeight="1" x14ac:dyDescent="0.2">
      <c r="B46" s="14">
        <f ca="1">OFFSET(B46,-1,0)+1</f>
        <v>5</v>
      </c>
      <c r="C46" s="15" t="s">
        <v>15</v>
      </c>
      <c r="D46" s="16">
        <v>6.17</v>
      </c>
      <c r="E46" s="21">
        <v>80</v>
      </c>
      <c r="F46" s="17">
        <v>0.27185590753424654</v>
      </c>
      <c r="G46" s="22">
        <v>7.6999999999999999E-2</v>
      </c>
      <c r="H46" s="19">
        <v>44713</v>
      </c>
      <c r="I46" s="28"/>
      <c r="J46" s="1" t="s">
        <v>115</v>
      </c>
    </row>
    <row r="47" spans="1:10" ht="12" customHeight="1" x14ac:dyDescent="0.2">
      <c r="B47" s="14">
        <f t="shared" ref="B47:B55" ca="1" si="2">OFFSET(B47,-1,0)+1</f>
        <v>6</v>
      </c>
      <c r="C47" s="15" t="s">
        <v>16</v>
      </c>
      <c r="D47" s="16">
        <v>6.17</v>
      </c>
      <c r="E47" s="21">
        <v>80</v>
      </c>
      <c r="F47" s="17">
        <v>0.27185590753424654</v>
      </c>
      <c r="G47" s="22">
        <v>7.6999999999999999E-2</v>
      </c>
      <c r="H47" s="19">
        <v>44713</v>
      </c>
      <c r="I47" s="28"/>
      <c r="J47" s="1" t="s">
        <v>115</v>
      </c>
    </row>
    <row r="48" spans="1:10" ht="12" customHeight="1" x14ac:dyDescent="0.2">
      <c r="B48" s="14">
        <f t="shared" ca="1" si="2"/>
        <v>7</v>
      </c>
      <c r="C48" s="15" t="s">
        <v>17</v>
      </c>
      <c r="D48" s="16">
        <v>1.56</v>
      </c>
      <c r="E48" s="21">
        <v>24.75</v>
      </c>
      <c r="F48" s="17">
        <v>0.33130390664637244</v>
      </c>
      <c r="G48" s="22">
        <v>6.3E-2</v>
      </c>
      <c r="H48" s="19">
        <v>43800</v>
      </c>
      <c r="I48" s="28"/>
      <c r="J48" s="1" t="s">
        <v>46</v>
      </c>
    </row>
    <row r="49" spans="2:10" ht="12" customHeight="1" x14ac:dyDescent="0.2">
      <c r="B49" s="14">
        <f t="shared" ca="1" si="2"/>
        <v>8</v>
      </c>
      <c r="C49" s="15" t="s">
        <v>18</v>
      </c>
      <c r="D49" s="16">
        <v>0.11</v>
      </c>
      <c r="E49" s="21">
        <v>1.8</v>
      </c>
      <c r="F49" s="17">
        <v>0.344558599695586</v>
      </c>
      <c r="G49" s="22">
        <v>6.0999999999999999E-2</v>
      </c>
      <c r="H49" s="19">
        <v>43800</v>
      </c>
      <c r="I49" s="28"/>
      <c r="J49" s="1" t="s">
        <v>46</v>
      </c>
    </row>
    <row r="50" spans="2:10" ht="12" customHeight="1" x14ac:dyDescent="0.2">
      <c r="B50" s="14">
        <f t="shared" ca="1" si="2"/>
        <v>9</v>
      </c>
      <c r="C50" s="15" t="s">
        <v>19</v>
      </c>
      <c r="D50" s="16">
        <v>6.03</v>
      </c>
      <c r="E50" s="21">
        <v>80</v>
      </c>
      <c r="F50" s="17">
        <v>0.28630850456621004</v>
      </c>
      <c r="G50" s="22">
        <v>7.4999999999999997E-2</v>
      </c>
      <c r="H50" s="19">
        <v>44805</v>
      </c>
      <c r="I50" s="28"/>
      <c r="J50" s="1" t="s">
        <v>115</v>
      </c>
    </row>
    <row r="51" spans="2:10" ht="12" customHeight="1" x14ac:dyDescent="0.2">
      <c r="B51" s="14">
        <f ca="1">OFFSET(B51,-1,0)+1</f>
        <v>10</v>
      </c>
      <c r="C51" s="15" t="s">
        <v>20</v>
      </c>
      <c r="D51" s="16">
        <v>6.03</v>
      </c>
      <c r="E51" s="21">
        <v>80</v>
      </c>
      <c r="F51" s="17">
        <v>0.28630850456621004</v>
      </c>
      <c r="G51" s="22">
        <v>7.4999999999999997E-2</v>
      </c>
      <c r="H51" s="19">
        <v>44805</v>
      </c>
      <c r="I51" s="28"/>
      <c r="J51" s="1" t="s">
        <v>115</v>
      </c>
    </row>
    <row r="52" spans="2:10" ht="12" customHeight="1" x14ac:dyDescent="0.2">
      <c r="B52" s="14">
        <f t="shared" ca="1" si="2"/>
        <v>11</v>
      </c>
      <c r="C52" s="15" t="s">
        <v>21</v>
      </c>
      <c r="D52" s="16">
        <v>0</v>
      </c>
      <c r="E52" s="21">
        <v>31.8</v>
      </c>
      <c r="F52" s="17">
        <v>0.58176100628930816</v>
      </c>
      <c r="G52" s="22">
        <v>0</v>
      </c>
      <c r="H52" s="19">
        <v>43831</v>
      </c>
      <c r="I52" s="28"/>
      <c r="J52" s="1" t="s">
        <v>116</v>
      </c>
    </row>
    <row r="53" spans="2:10" ht="12" customHeight="1" x14ac:dyDescent="0.2">
      <c r="B53" s="14">
        <f t="shared" ca="1" si="2"/>
        <v>12</v>
      </c>
      <c r="C53" s="15" t="s">
        <v>22</v>
      </c>
      <c r="D53" s="16">
        <v>0</v>
      </c>
      <c r="E53" s="21">
        <v>6.2</v>
      </c>
      <c r="F53" s="17">
        <v>0.85</v>
      </c>
      <c r="G53" s="22">
        <v>0</v>
      </c>
      <c r="H53" s="19">
        <v>43831</v>
      </c>
      <c r="I53" s="28"/>
      <c r="J53" s="1" t="s">
        <v>116</v>
      </c>
    </row>
    <row r="54" spans="2:10" ht="12" customHeight="1" x14ac:dyDescent="0.2">
      <c r="B54" s="14">
        <f t="shared" ca="1" si="2"/>
        <v>13</v>
      </c>
      <c r="C54" s="15" t="s">
        <v>23</v>
      </c>
      <c r="D54" s="16">
        <v>0</v>
      </c>
      <c r="E54" s="21">
        <v>25</v>
      </c>
      <c r="F54" s="17">
        <v>0.85</v>
      </c>
      <c r="G54" s="22">
        <v>0</v>
      </c>
      <c r="H54" s="19">
        <v>43831</v>
      </c>
      <c r="I54" s="28"/>
      <c r="J54" s="1" t="s">
        <v>116</v>
      </c>
    </row>
    <row r="55" spans="2:10" ht="12" customHeight="1" x14ac:dyDescent="0.2">
      <c r="B55" s="14">
        <f t="shared" ca="1" si="2"/>
        <v>14</v>
      </c>
      <c r="C55" s="15" t="s">
        <v>24</v>
      </c>
      <c r="D55" s="16">
        <v>7.99</v>
      </c>
      <c r="E55" s="21">
        <v>80</v>
      </c>
      <c r="F55" s="17">
        <v>0.26706050228310502</v>
      </c>
      <c r="G55" s="22">
        <v>0.1</v>
      </c>
      <c r="H55" s="19">
        <v>44896</v>
      </c>
      <c r="I55" s="28"/>
      <c r="J55" s="1" t="s">
        <v>115</v>
      </c>
    </row>
    <row r="56" spans="2:10" ht="12" customHeight="1" x14ac:dyDescent="0.2">
      <c r="B56" s="14">
        <f ca="1">OFFSET(B56,-1,0)+1</f>
        <v>15</v>
      </c>
      <c r="C56" s="15" t="s">
        <v>25</v>
      </c>
      <c r="D56" s="16">
        <v>7.99</v>
      </c>
      <c r="E56" s="21">
        <v>80</v>
      </c>
      <c r="F56" s="17">
        <v>0.26706050228310502</v>
      </c>
      <c r="G56" s="22">
        <v>0.1</v>
      </c>
      <c r="H56" s="19">
        <v>44896</v>
      </c>
      <c r="I56" s="28"/>
      <c r="J56" s="1" t="s">
        <v>115</v>
      </c>
    </row>
    <row r="57" spans="2:10" ht="12" customHeight="1" x14ac:dyDescent="0.2">
      <c r="B57" s="14">
        <f ca="1">OFFSET(B57,-1,0)+1</f>
        <v>16</v>
      </c>
      <c r="C57" s="15" t="s">
        <v>26</v>
      </c>
      <c r="D57" s="16">
        <v>8.61</v>
      </c>
      <c r="E57" s="21">
        <v>80</v>
      </c>
      <c r="F57" s="17">
        <v>0.26680793378995438</v>
      </c>
      <c r="G57" s="22">
        <v>0.108</v>
      </c>
      <c r="H57" s="19">
        <v>44896</v>
      </c>
      <c r="I57" s="28"/>
      <c r="J57" s="1" t="s">
        <v>115</v>
      </c>
    </row>
    <row r="58" spans="2:10" ht="12" customHeight="1" x14ac:dyDescent="0.2">
      <c r="B58" s="14">
        <f ca="1">OFFSET(B58,-1,0)+1</f>
        <v>17</v>
      </c>
      <c r="C58" s="15" t="s">
        <v>27</v>
      </c>
      <c r="D58" s="16">
        <v>8.61</v>
      </c>
      <c r="E58" s="21">
        <v>80</v>
      </c>
      <c r="F58" s="17">
        <v>0.26680793378995438</v>
      </c>
      <c r="G58" s="22">
        <v>0.108</v>
      </c>
      <c r="H58" s="19">
        <v>44896</v>
      </c>
      <c r="I58" s="28"/>
      <c r="J58" s="1" t="s">
        <v>115</v>
      </c>
    </row>
    <row r="59" spans="2:10" ht="12" customHeight="1" x14ac:dyDescent="0.2">
      <c r="B59" s="14">
        <f t="shared" ref="B59:B73" ca="1" si="3">OFFSET(B59,-1,0)+1</f>
        <v>18</v>
      </c>
      <c r="C59" s="15" t="s">
        <v>28</v>
      </c>
      <c r="D59" s="16">
        <v>0</v>
      </c>
      <c r="E59" s="21">
        <v>98</v>
      </c>
      <c r="F59" s="17">
        <v>0.75</v>
      </c>
      <c r="G59" s="22">
        <v>0</v>
      </c>
      <c r="H59" s="19">
        <v>43831</v>
      </c>
      <c r="I59" s="28"/>
      <c r="J59" s="1" t="s">
        <v>116</v>
      </c>
    </row>
    <row r="60" spans="2:10" ht="12" customHeight="1" x14ac:dyDescent="0.2">
      <c r="B60" s="14">
        <f t="shared" ca="1" si="3"/>
        <v>19</v>
      </c>
      <c r="C60" s="15" t="s">
        <v>29</v>
      </c>
      <c r="D60" s="21">
        <v>1.22</v>
      </c>
      <c r="E60" s="21">
        <v>16.8</v>
      </c>
      <c r="F60" s="17">
        <v>0.34503161862401333</v>
      </c>
      <c r="G60" s="22">
        <v>7.2999999999999995E-2</v>
      </c>
      <c r="H60" s="19">
        <v>44136</v>
      </c>
      <c r="I60" s="28"/>
      <c r="J60" s="1" t="s">
        <v>46</v>
      </c>
    </row>
    <row r="61" spans="2:10" ht="12" customHeight="1" x14ac:dyDescent="0.2">
      <c r="B61" s="14">
        <f t="shared" ca="1" si="3"/>
        <v>20</v>
      </c>
      <c r="C61" s="15" t="s">
        <v>30</v>
      </c>
      <c r="D61" s="21">
        <v>4.4800000000000004</v>
      </c>
      <c r="E61" s="21">
        <v>78</v>
      </c>
      <c r="F61" s="17">
        <v>0.29861257463997187</v>
      </c>
      <c r="G61" s="22">
        <v>5.7000000000000002E-2</v>
      </c>
      <c r="H61" s="19">
        <v>44805</v>
      </c>
      <c r="I61" s="28"/>
      <c r="J61" s="1" t="s">
        <v>115</v>
      </c>
    </row>
    <row r="62" spans="2:10" ht="12" customHeight="1" x14ac:dyDescent="0.2">
      <c r="B62" s="14">
        <f t="shared" ca="1" si="3"/>
        <v>21</v>
      </c>
      <c r="C62" s="15" t="s">
        <v>31</v>
      </c>
      <c r="D62" s="16">
        <v>10.4</v>
      </c>
      <c r="E62" s="21">
        <v>80</v>
      </c>
      <c r="F62" s="17">
        <v>0.33398665019767521</v>
      </c>
      <c r="G62" s="22">
        <v>0.13</v>
      </c>
      <c r="H62" s="19">
        <v>45200</v>
      </c>
      <c r="I62" s="28"/>
      <c r="J62" s="1" t="s">
        <v>115</v>
      </c>
    </row>
    <row r="63" spans="2:10" ht="12" customHeight="1" x14ac:dyDescent="0.2">
      <c r="B63" s="14">
        <f t="shared" ca="1" si="3"/>
        <v>22</v>
      </c>
      <c r="C63" s="15" t="s">
        <v>32</v>
      </c>
      <c r="D63" s="16">
        <v>1.67</v>
      </c>
      <c r="E63" s="21">
        <v>16.5</v>
      </c>
      <c r="F63" s="17">
        <v>0.29492873944928738</v>
      </c>
      <c r="G63" s="22">
        <v>0.10100000000000001</v>
      </c>
      <c r="H63" s="19">
        <v>43709</v>
      </c>
      <c r="I63" s="28"/>
      <c r="J63" s="1" t="s">
        <v>46</v>
      </c>
    </row>
    <row r="64" spans="2:10" ht="12" customHeight="1" x14ac:dyDescent="0.2">
      <c r="B64" s="14">
        <f t="shared" ca="1" si="3"/>
        <v>23</v>
      </c>
      <c r="C64" s="15" t="s">
        <v>33</v>
      </c>
      <c r="D64" s="16">
        <v>2.3199999999999998</v>
      </c>
      <c r="E64" s="21">
        <v>35</v>
      </c>
      <c r="F64" s="17">
        <v>0.34533496412263537</v>
      </c>
      <c r="G64" s="22">
        <v>6.6000000000000003E-2</v>
      </c>
      <c r="H64" s="19">
        <v>44835</v>
      </c>
      <c r="I64" s="28"/>
      <c r="J64" s="1" t="s">
        <v>115</v>
      </c>
    </row>
    <row r="65" spans="2:10" ht="12" customHeight="1" x14ac:dyDescent="0.2">
      <c r="B65" s="14">
        <f t="shared" ca="1" si="3"/>
        <v>24</v>
      </c>
      <c r="C65" s="15" t="s">
        <v>34</v>
      </c>
      <c r="D65" s="16">
        <v>6.21</v>
      </c>
      <c r="E65" s="21">
        <v>55</v>
      </c>
      <c r="F65" s="17">
        <v>0.29366975304881243</v>
      </c>
      <c r="G65" s="22">
        <v>0.113</v>
      </c>
      <c r="H65" s="19">
        <v>44197</v>
      </c>
      <c r="I65" s="28"/>
      <c r="J65" s="1" t="s">
        <v>115</v>
      </c>
    </row>
    <row r="66" spans="2:10" ht="12" customHeight="1" x14ac:dyDescent="0.2">
      <c r="B66" s="14">
        <f t="shared" ca="1" si="3"/>
        <v>25</v>
      </c>
      <c r="C66" s="15" t="s">
        <v>35</v>
      </c>
      <c r="D66" s="16">
        <v>51.72</v>
      </c>
      <c r="E66" s="21">
        <v>80</v>
      </c>
      <c r="F66" s="17">
        <v>0.38592465753424654</v>
      </c>
      <c r="G66" s="22">
        <v>0.64700000000000002</v>
      </c>
      <c r="H66" s="19">
        <v>44927</v>
      </c>
      <c r="I66" s="28"/>
      <c r="J66" s="1" t="s">
        <v>115</v>
      </c>
    </row>
    <row r="67" spans="2:10" ht="12" customHeight="1" x14ac:dyDescent="0.2">
      <c r="B67" s="14">
        <f t="shared" ca="1" si="3"/>
        <v>26</v>
      </c>
      <c r="C67" s="15" t="s">
        <v>36</v>
      </c>
      <c r="D67" s="16">
        <v>6.54</v>
      </c>
      <c r="E67" s="21">
        <v>80</v>
      </c>
      <c r="F67" s="17">
        <v>0.26724315068493149</v>
      </c>
      <c r="G67" s="22">
        <v>8.2000000000000003E-2</v>
      </c>
      <c r="H67" s="19">
        <v>44927</v>
      </c>
      <c r="I67" s="28"/>
      <c r="J67" s="1" t="s">
        <v>115</v>
      </c>
    </row>
    <row r="68" spans="2:10" ht="12" customHeight="1" x14ac:dyDescent="0.2">
      <c r="B68" s="14">
        <f t="shared" ca="1" si="3"/>
        <v>27</v>
      </c>
      <c r="C68" s="15" t="s">
        <v>37</v>
      </c>
      <c r="D68" s="16">
        <v>51.72</v>
      </c>
      <c r="E68" s="21">
        <v>80</v>
      </c>
      <c r="F68" s="17">
        <v>0.38592465753424654</v>
      </c>
      <c r="G68" s="22">
        <v>0.64700000000000002</v>
      </c>
      <c r="H68" s="19">
        <v>44927</v>
      </c>
      <c r="I68" s="28"/>
      <c r="J68" s="1" t="s">
        <v>115</v>
      </c>
    </row>
    <row r="69" spans="2:10" ht="12" customHeight="1" x14ac:dyDescent="0.2">
      <c r="B69" s="14">
        <f t="shared" ca="1" si="3"/>
        <v>28</v>
      </c>
      <c r="C69" s="15" t="s">
        <v>38</v>
      </c>
      <c r="D69" s="16">
        <v>48.2</v>
      </c>
      <c r="E69" s="21">
        <v>80</v>
      </c>
      <c r="F69" s="17">
        <v>0.38592465753424654</v>
      </c>
      <c r="G69" s="22">
        <v>0.60299999999999998</v>
      </c>
      <c r="H69" s="19">
        <v>44927</v>
      </c>
      <c r="I69" s="28"/>
      <c r="J69" s="1" t="s">
        <v>115</v>
      </c>
    </row>
    <row r="70" spans="2:10" ht="12" customHeight="1" x14ac:dyDescent="0.2">
      <c r="B70" s="14">
        <f t="shared" ca="1" si="3"/>
        <v>29</v>
      </c>
      <c r="C70" s="15" t="s">
        <v>39</v>
      </c>
      <c r="D70" s="25">
        <v>48.2</v>
      </c>
      <c r="E70" s="21">
        <v>80</v>
      </c>
      <c r="F70" s="17">
        <v>0.38592465753424654</v>
      </c>
      <c r="G70" s="22">
        <v>0.60299999999999998</v>
      </c>
      <c r="H70" s="19">
        <v>44927</v>
      </c>
      <c r="J70" s="1" t="s">
        <v>115</v>
      </c>
    </row>
    <row r="71" spans="2:10" ht="12" customHeight="1" x14ac:dyDescent="0.2">
      <c r="B71" s="14">
        <f t="shared" ca="1" si="3"/>
        <v>30</v>
      </c>
      <c r="C71" s="2" t="s">
        <v>40</v>
      </c>
      <c r="D71" s="21">
        <v>29.31</v>
      </c>
      <c r="E71" s="21">
        <v>50</v>
      </c>
      <c r="F71" s="17">
        <v>0.31706164383561647</v>
      </c>
      <c r="G71" s="22">
        <v>0.58599999999999997</v>
      </c>
      <c r="H71" s="19">
        <v>44927</v>
      </c>
      <c r="J71" s="1" t="s">
        <v>115</v>
      </c>
    </row>
    <row r="72" spans="2:10" ht="12" customHeight="1" x14ac:dyDescent="0.2">
      <c r="B72" s="14">
        <f t="shared" ca="1" si="3"/>
        <v>31</v>
      </c>
      <c r="C72" s="2" t="s">
        <v>41</v>
      </c>
      <c r="D72" s="21">
        <v>4.88</v>
      </c>
      <c r="E72" s="21">
        <v>74</v>
      </c>
      <c r="F72" s="17">
        <v>0.32728464766135995</v>
      </c>
      <c r="G72" s="22">
        <v>6.6000000000000003E-2</v>
      </c>
      <c r="H72" s="19">
        <v>44958</v>
      </c>
      <c r="J72" s="1" t="s">
        <v>115</v>
      </c>
    </row>
    <row r="73" spans="2:10" ht="12" customHeight="1" x14ac:dyDescent="0.2">
      <c r="B73" s="14">
        <f t="shared" ca="1" si="3"/>
        <v>32</v>
      </c>
      <c r="C73" s="15" t="s">
        <v>42</v>
      </c>
      <c r="D73" s="21">
        <v>1.38</v>
      </c>
      <c r="E73" s="21">
        <v>21</v>
      </c>
      <c r="F73" s="17">
        <v>0.32841922156990649</v>
      </c>
      <c r="G73" s="22">
        <v>6.6000000000000003E-2</v>
      </c>
      <c r="H73" s="19">
        <v>44958</v>
      </c>
      <c r="I73" s="28"/>
      <c r="J73" s="1" t="s">
        <v>115</v>
      </c>
    </row>
    <row r="74" spans="2:10" ht="12.75" hidden="1" customHeight="1" x14ac:dyDescent="0.2">
      <c r="B74" s="14"/>
      <c r="C74" s="15"/>
      <c r="D74" s="21"/>
      <c r="E74" s="21"/>
      <c r="F74" s="17"/>
      <c r="G74" s="22"/>
      <c r="H74" s="19"/>
      <c r="I74" s="28"/>
    </row>
    <row r="75" spans="2:10" ht="12.75" hidden="1" customHeight="1" x14ac:dyDescent="0.2">
      <c r="B75" s="14"/>
      <c r="C75" s="15"/>
      <c r="D75" s="16"/>
      <c r="E75" s="16"/>
      <c r="F75" s="17"/>
      <c r="G75" s="22"/>
      <c r="H75" s="19"/>
    </row>
    <row r="76" spans="2:10" ht="12.75" hidden="1" customHeight="1" x14ac:dyDescent="0.2">
      <c r="B76" s="14"/>
      <c r="C76" s="15"/>
      <c r="D76" s="16"/>
      <c r="E76" s="16"/>
      <c r="F76" s="17"/>
      <c r="G76" s="22"/>
      <c r="H76" s="19"/>
    </row>
    <row r="77" spans="2:10" ht="12.75" hidden="1" customHeight="1" x14ac:dyDescent="0.2">
      <c r="B77" s="14"/>
      <c r="C77" s="48"/>
      <c r="D77" s="16"/>
      <c r="E77" s="16"/>
      <c r="F77" s="17"/>
      <c r="G77" s="49"/>
      <c r="H77" s="19"/>
      <c r="I77" s="28"/>
    </row>
    <row r="78" spans="2:10" ht="12.75" customHeight="1" x14ac:dyDescent="0.2">
      <c r="B78" s="50"/>
      <c r="C78" s="51"/>
      <c r="D78" s="52"/>
      <c r="E78" s="52"/>
      <c r="F78" s="53"/>
      <c r="G78" s="54"/>
      <c r="H78" s="36"/>
    </row>
    <row r="79" spans="2:10" ht="12.75" customHeight="1" x14ac:dyDescent="0.2">
      <c r="B79" s="226" t="s">
        <v>43</v>
      </c>
      <c r="C79" s="227"/>
      <c r="D79" s="38">
        <f>SUM(D42:D78)</f>
        <v>338.81999999999994</v>
      </c>
      <c r="E79" s="38">
        <f>SUM(E42:E78)</f>
        <v>1783.85</v>
      </c>
      <c r="F79" s="39"/>
      <c r="G79" s="55"/>
      <c r="H79" s="41"/>
    </row>
    <row r="80" spans="2:10" ht="7.5" customHeight="1" x14ac:dyDescent="0.2">
      <c r="B80" s="2"/>
      <c r="D80" s="56"/>
      <c r="E80" s="57"/>
      <c r="G80" s="58"/>
    </row>
    <row r="81" spans="2:9" ht="12" customHeight="1" x14ac:dyDescent="0.2">
      <c r="B81" s="228" t="s">
        <v>44</v>
      </c>
      <c r="C81" s="229"/>
      <c r="D81" s="59">
        <f>ROUND(D40+D79,2)</f>
        <v>338.82</v>
      </c>
      <c r="E81" s="59">
        <f>E40+E79</f>
        <v>1783.85</v>
      </c>
      <c r="F81" s="60"/>
      <c r="G81" s="61"/>
      <c r="H81" s="62"/>
    </row>
    <row r="82" spans="2:9" ht="6" customHeight="1" x14ac:dyDescent="0.2">
      <c r="B82" s="63"/>
      <c r="C82" s="63"/>
      <c r="D82" s="59"/>
      <c r="E82" s="64"/>
      <c r="F82" s="63"/>
      <c r="G82" s="65"/>
      <c r="H82" s="63"/>
    </row>
    <row r="83" spans="2:9" x14ac:dyDescent="0.2">
      <c r="B83" s="66">
        <f ca="1">MAX(B42:B79)+1</f>
        <v>33</v>
      </c>
      <c r="C83" s="67" t="s">
        <v>114</v>
      </c>
      <c r="D83" s="16">
        <f>ROUND(E83*100%,2)</f>
        <v>100</v>
      </c>
      <c r="E83" s="68">
        <v>100</v>
      </c>
      <c r="F83" s="69">
        <v>1</v>
      </c>
      <c r="G83" s="70">
        <f>ROUND(D83/E83,3)</f>
        <v>1</v>
      </c>
      <c r="H83" s="41">
        <v>43831</v>
      </c>
      <c r="I83" s="20"/>
    </row>
    <row r="84" spans="2:9" x14ac:dyDescent="0.2">
      <c r="B84" s="228" t="s">
        <v>45</v>
      </c>
      <c r="C84" s="230"/>
      <c r="D84" s="59">
        <f>ROUND(D81+D83,2)</f>
        <v>438.82</v>
      </c>
      <c r="E84" s="59">
        <f>ROUND(E81+E83,2)</f>
        <v>1883.85</v>
      </c>
      <c r="F84" s="60"/>
      <c r="G84" s="71"/>
      <c r="H84" s="62"/>
    </row>
    <row r="85" spans="2:9" ht="7.5" customHeight="1" x14ac:dyDescent="0.2">
      <c r="B85" s="63"/>
      <c r="C85" s="63"/>
      <c r="D85" s="72"/>
      <c r="E85" s="64"/>
      <c r="F85" s="63"/>
      <c r="G85" s="65"/>
      <c r="H85" s="63"/>
    </row>
    <row r="86" spans="2:9" x14ac:dyDescent="0.2">
      <c r="C86" s="2" t="s">
        <v>116</v>
      </c>
      <c r="D86" s="220">
        <f>SUMIF($J$42:$J$73,C86,$E$42:$E$73)</f>
        <v>191</v>
      </c>
    </row>
    <row r="87" spans="2:9" x14ac:dyDescent="0.2">
      <c r="C87" s="2" t="s">
        <v>115</v>
      </c>
      <c r="D87" s="220">
        <f>SUMIF($J$42:$J$73,C87,$E$42:$E$73)</f>
        <v>1533</v>
      </c>
    </row>
    <row r="88" spans="2:9" x14ac:dyDescent="0.2">
      <c r="C88" s="221" t="s">
        <v>46</v>
      </c>
      <c r="D88" s="222">
        <f>SUMIF($J$42:$J$73,C88,$E$42:$E$73)</f>
        <v>59.85</v>
      </c>
    </row>
    <row r="89" spans="2:9" x14ac:dyDescent="0.2">
      <c r="D89" s="2">
        <f>SUM(D86:D88)</f>
        <v>1783.85</v>
      </c>
    </row>
  </sheetData>
  <mergeCells count="5">
    <mergeCell ref="B2:H2"/>
    <mergeCell ref="B40:C40"/>
    <mergeCell ref="B79:C79"/>
    <mergeCell ref="B81:C81"/>
    <mergeCell ref="B84:C84"/>
  </mergeCells>
  <conditionalFormatting sqref="E15">
    <cfRule type="expression" dxfId="574" priority="651">
      <formula>AND(ISLOGICAL(#REF!),#REF!=FALSE)</formula>
    </cfRule>
  </conditionalFormatting>
  <conditionalFormatting sqref="E11">
    <cfRule type="expression" dxfId="573" priority="649">
      <formula>AND(ISLOGICAL(#REF!),#REF!=FALSE)</formula>
    </cfRule>
  </conditionalFormatting>
  <conditionalFormatting sqref="H11">
    <cfRule type="expression" dxfId="572" priority="650">
      <formula>AND(ISLOGICAL(#REF!),#REF!=FALSE)</formula>
    </cfRule>
  </conditionalFormatting>
  <conditionalFormatting sqref="H13">
    <cfRule type="expression" dxfId="571" priority="613">
      <formula>AND(ISLOGICAL(#REF!),#REF!=FALSE)</formula>
    </cfRule>
  </conditionalFormatting>
  <conditionalFormatting sqref="H14">
    <cfRule type="expression" dxfId="570" priority="612">
      <formula>AND(ISLOGICAL(#REF!),#REF!=FALSE)</formula>
    </cfRule>
  </conditionalFormatting>
  <conditionalFormatting sqref="H15">
    <cfRule type="expression" dxfId="569" priority="611">
      <formula>AND(ISLOGICAL(#REF!),#REF!=FALSE)</formula>
    </cfRule>
  </conditionalFormatting>
  <conditionalFormatting sqref="H6:H10 E17 E6:E10">
    <cfRule type="expression" dxfId="568" priority="610">
      <formula>AND(ISLOGICAL(#REF!),#REF!=FALSE)</formula>
    </cfRule>
  </conditionalFormatting>
  <conditionalFormatting sqref="H6:H10">
    <cfRule type="expression" dxfId="567" priority="609">
      <formula>AND(ISLOGICAL(#REF!),#REF!=FALSE)</formula>
    </cfRule>
  </conditionalFormatting>
  <conditionalFormatting sqref="H17">
    <cfRule type="expression" dxfId="566" priority="608">
      <formula>AND(ISLOGICAL(#REF!),#REF!=FALSE)</formula>
    </cfRule>
  </conditionalFormatting>
  <conditionalFormatting sqref="H17">
    <cfRule type="expression" dxfId="565" priority="607">
      <formula>AND(ISLOGICAL(#REF!),#REF!=FALSE)</formula>
    </cfRule>
  </conditionalFormatting>
  <conditionalFormatting sqref="H32">
    <cfRule type="expression" dxfId="564" priority="602">
      <formula>AND(ISLOGICAL(#REF!),#REF!=FALSE)</formula>
    </cfRule>
  </conditionalFormatting>
  <conditionalFormatting sqref="E32">
    <cfRule type="expression" dxfId="563" priority="601">
      <formula>AND(ISLOGICAL(#REF!),#REF!=FALSE)</formula>
    </cfRule>
  </conditionalFormatting>
  <conditionalFormatting sqref="E64 H64">
    <cfRule type="expression" dxfId="562" priority="411">
      <formula>AND(ISLOGICAL(#REF!),#REF!=FALSE)</formula>
    </cfRule>
  </conditionalFormatting>
  <conditionalFormatting sqref="E64 H64">
    <cfRule type="expression" dxfId="561" priority="410">
      <formula>AND(ISLOGICAL(#REF!),#REF!=FALSE)</formula>
    </cfRule>
  </conditionalFormatting>
  <conditionalFormatting sqref="E64 H64">
    <cfRule type="expression" dxfId="560" priority="409">
      <formula>AND(ISLOGICAL(#REF!),#REF!=FALSE)</formula>
    </cfRule>
  </conditionalFormatting>
  <conditionalFormatting sqref="E65 H65">
    <cfRule type="expression" dxfId="559" priority="408">
      <formula>AND(ISLOGICAL(#REF!),#REF!=FALSE)</formula>
    </cfRule>
  </conditionalFormatting>
  <conditionalFormatting sqref="H65">
    <cfRule type="expression" dxfId="558" priority="407">
      <formula>AND(ISLOGICAL(#REF!),#REF!=FALSE)</formula>
    </cfRule>
  </conditionalFormatting>
  <conditionalFormatting sqref="E65 H65">
    <cfRule type="expression" dxfId="557" priority="406">
      <formula>AND(ISLOGICAL(#REF!),#REF!=FALSE)</formula>
    </cfRule>
  </conditionalFormatting>
  <conditionalFormatting sqref="H65 E65">
    <cfRule type="expression" dxfId="556" priority="405">
      <formula>AND(ISLOGICAL(#REF!),#REF!=FALSE)</formula>
    </cfRule>
  </conditionalFormatting>
  <conditionalFormatting sqref="E73 H73">
    <cfRule type="expression" dxfId="555" priority="594">
      <formula>AND(ISLOGICAL(#REF!),#REF!=FALSE)</formula>
    </cfRule>
  </conditionalFormatting>
  <conditionalFormatting sqref="H70 E70">
    <cfRule type="expression" dxfId="554" priority="586">
      <formula>AND(ISLOGICAL(#REF!),#REF!=FALSE)</formula>
    </cfRule>
  </conditionalFormatting>
  <conditionalFormatting sqref="H70">
    <cfRule type="expression" dxfId="553" priority="585">
      <formula>AND(ISLOGICAL(#REF!),#REF!=FALSE)</formula>
    </cfRule>
  </conditionalFormatting>
  <conditionalFormatting sqref="H70 E70">
    <cfRule type="expression" dxfId="552" priority="584">
      <formula>AND(ISLOGICAL(#REF!),#REF!=FALSE)</formula>
    </cfRule>
  </conditionalFormatting>
  <conditionalFormatting sqref="E70 H70">
    <cfRule type="expression" dxfId="551" priority="583">
      <formula>AND(ISLOGICAL(#REF!),#REF!=FALSE)</formula>
    </cfRule>
  </conditionalFormatting>
  <conditionalFormatting sqref="H70 E70">
    <cfRule type="expression" dxfId="550" priority="582">
      <formula>AND(ISLOGICAL(#REF!),#REF!=FALSE)</formula>
    </cfRule>
  </conditionalFormatting>
  <conditionalFormatting sqref="H70 E70">
    <cfRule type="expression" dxfId="549" priority="581">
      <formula>AND(ISLOGICAL(#REF!),#REF!=FALSE)</formula>
    </cfRule>
  </conditionalFormatting>
  <conditionalFormatting sqref="H70 E70">
    <cfRule type="expression" dxfId="548" priority="580">
      <formula>AND(ISLOGICAL(#REF!),#REF!=FALSE)</formula>
    </cfRule>
  </conditionalFormatting>
  <conditionalFormatting sqref="E71 H71">
    <cfRule type="expression" dxfId="547" priority="579">
      <formula>AND(ISLOGICAL(#REF!),#REF!=FALSE)</formula>
    </cfRule>
  </conditionalFormatting>
  <conditionalFormatting sqref="E71 H71">
    <cfRule type="expression" dxfId="546" priority="578">
      <formula>AND(ISLOGICAL(#REF!),#REF!=FALSE)</formula>
    </cfRule>
  </conditionalFormatting>
  <conditionalFormatting sqref="E71 H71">
    <cfRule type="expression" dxfId="545" priority="577">
      <formula>AND(ISLOGICAL(#REF!),#REF!=FALSE)</formula>
    </cfRule>
  </conditionalFormatting>
  <conditionalFormatting sqref="E71 H71">
    <cfRule type="expression" dxfId="544" priority="576">
      <formula>AND(ISLOGICAL(#REF!),#REF!=FALSE)</formula>
    </cfRule>
  </conditionalFormatting>
  <conditionalFormatting sqref="E71 H71">
    <cfRule type="expression" dxfId="543" priority="575">
      <formula>AND(ISLOGICAL(#REF!),#REF!=FALSE)</formula>
    </cfRule>
  </conditionalFormatting>
  <conditionalFormatting sqref="E71 H71">
    <cfRule type="expression" dxfId="542" priority="574">
      <formula>AND(ISLOGICAL(#REF!),#REF!=FALSE)</formula>
    </cfRule>
  </conditionalFormatting>
  <conditionalFormatting sqref="E71 H71">
    <cfRule type="expression" dxfId="541" priority="573">
      <formula>AND(ISLOGICAL(#REF!),#REF!=FALSE)</formula>
    </cfRule>
  </conditionalFormatting>
  <conditionalFormatting sqref="E71 H71">
    <cfRule type="expression" dxfId="540" priority="572">
      <formula>AND(ISLOGICAL(#REF!),#REF!=FALSE)</formula>
    </cfRule>
  </conditionalFormatting>
  <conditionalFormatting sqref="E71 H71">
    <cfRule type="expression" dxfId="539" priority="571">
      <formula>AND(ISLOGICAL(#REF!),#REF!=FALSE)</formula>
    </cfRule>
  </conditionalFormatting>
  <conditionalFormatting sqref="H71 E71">
    <cfRule type="expression" dxfId="538" priority="570">
      <formula>AND(ISLOGICAL(#REF!),#REF!=FALSE)</formula>
    </cfRule>
  </conditionalFormatting>
  <conditionalFormatting sqref="E71 H71">
    <cfRule type="expression" dxfId="537" priority="569">
      <formula>AND(ISLOGICAL(#REF!),#REF!=FALSE)</formula>
    </cfRule>
  </conditionalFormatting>
  <conditionalFormatting sqref="E71 H71">
    <cfRule type="expression" dxfId="536" priority="568">
      <formula>AND(ISLOGICAL(#REF!),#REF!=FALSE)</formula>
    </cfRule>
  </conditionalFormatting>
  <conditionalFormatting sqref="E71 H71">
    <cfRule type="expression" dxfId="535" priority="567">
      <formula>AND(ISLOGICAL(#REF!),#REF!=FALSE)</formula>
    </cfRule>
  </conditionalFormatting>
  <conditionalFormatting sqref="E71 H71">
    <cfRule type="expression" dxfId="534" priority="566">
      <formula>AND(ISLOGICAL(#REF!),#REF!=FALSE)</formula>
    </cfRule>
  </conditionalFormatting>
  <conditionalFormatting sqref="E71 H71">
    <cfRule type="expression" dxfId="533" priority="565">
      <formula>AND(ISLOGICAL(#REF!),#REF!=FALSE)</formula>
    </cfRule>
  </conditionalFormatting>
  <conditionalFormatting sqref="E71 H71">
    <cfRule type="expression" dxfId="532" priority="564">
      <formula>AND(ISLOGICAL(#REF!),#REF!=FALSE)</formula>
    </cfRule>
  </conditionalFormatting>
  <conditionalFormatting sqref="E71 H71">
    <cfRule type="expression" dxfId="531" priority="563">
      <formula>AND(ISLOGICAL(#REF!),#REF!=FALSE)</formula>
    </cfRule>
  </conditionalFormatting>
  <conditionalFormatting sqref="E71 H71">
    <cfRule type="expression" dxfId="530" priority="562">
      <formula>AND(ISLOGICAL(#REF!),#REF!=FALSE)</formula>
    </cfRule>
  </conditionalFormatting>
  <conditionalFormatting sqref="E72 H72">
    <cfRule type="expression" dxfId="529" priority="561">
      <formula>AND(ISLOGICAL(#REF!),#REF!=FALSE)</formula>
    </cfRule>
  </conditionalFormatting>
  <conditionalFormatting sqref="E72 H72">
    <cfRule type="expression" dxfId="528" priority="560">
      <formula>AND(ISLOGICAL(#REF!),#REF!=FALSE)</formula>
    </cfRule>
  </conditionalFormatting>
  <conditionalFormatting sqref="E72 H72">
    <cfRule type="expression" dxfId="527" priority="559">
      <formula>AND(ISLOGICAL(#REF!),#REF!=FALSE)</formula>
    </cfRule>
  </conditionalFormatting>
  <conditionalFormatting sqref="E72 H72">
    <cfRule type="expression" dxfId="526" priority="558">
      <formula>AND(ISLOGICAL(#REF!),#REF!=FALSE)</formula>
    </cfRule>
  </conditionalFormatting>
  <conditionalFormatting sqref="E72 H72">
    <cfRule type="expression" dxfId="525" priority="557">
      <formula>AND(ISLOGICAL(#REF!),#REF!=FALSE)</formula>
    </cfRule>
  </conditionalFormatting>
  <conditionalFormatting sqref="E72 H72">
    <cfRule type="expression" dxfId="524" priority="556">
      <formula>AND(ISLOGICAL(#REF!),#REF!=FALSE)</formula>
    </cfRule>
  </conditionalFormatting>
  <conditionalFormatting sqref="E72 H72">
    <cfRule type="expression" dxfId="523" priority="555">
      <formula>AND(ISLOGICAL(#REF!),#REF!=FALSE)</formula>
    </cfRule>
  </conditionalFormatting>
  <conditionalFormatting sqref="E72 H72">
    <cfRule type="expression" dxfId="522" priority="554">
      <formula>AND(ISLOGICAL(#REF!),#REF!=FALSE)</formula>
    </cfRule>
  </conditionalFormatting>
  <conditionalFormatting sqref="E72 H72">
    <cfRule type="expression" dxfId="521" priority="553">
      <formula>AND(ISLOGICAL(#REF!),#REF!=FALSE)</formula>
    </cfRule>
  </conditionalFormatting>
  <conditionalFormatting sqref="H72 E72">
    <cfRule type="expression" dxfId="520" priority="552">
      <formula>AND(ISLOGICAL(#REF!),#REF!=FALSE)</formula>
    </cfRule>
  </conditionalFormatting>
  <conditionalFormatting sqref="E72 H72">
    <cfRule type="expression" dxfId="519" priority="551">
      <formula>AND(ISLOGICAL(#REF!),#REF!=FALSE)</formula>
    </cfRule>
  </conditionalFormatting>
  <conditionalFormatting sqref="E72 H72">
    <cfRule type="expression" dxfId="518" priority="550">
      <formula>AND(ISLOGICAL(#REF!),#REF!=FALSE)</formula>
    </cfRule>
  </conditionalFormatting>
  <conditionalFormatting sqref="E72 H72">
    <cfRule type="expression" dxfId="517" priority="549">
      <formula>AND(ISLOGICAL(#REF!),#REF!=FALSE)</formula>
    </cfRule>
  </conditionalFormatting>
  <conditionalFormatting sqref="E72 H72">
    <cfRule type="expression" dxfId="516" priority="548">
      <formula>AND(ISLOGICAL(#REF!),#REF!=FALSE)</formula>
    </cfRule>
  </conditionalFormatting>
  <conditionalFormatting sqref="E72 H72">
    <cfRule type="expression" dxfId="515" priority="547">
      <formula>AND(ISLOGICAL(#REF!),#REF!=FALSE)</formula>
    </cfRule>
  </conditionalFormatting>
  <conditionalFormatting sqref="E72 H72">
    <cfRule type="expression" dxfId="514" priority="546">
      <formula>AND(ISLOGICAL(#REF!),#REF!=FALSE)</formula>
    </cfRule>
  </conditionalFormatting>
  <conditionalFormatting sqref="E72 H72">
    <cfRule type="expression" dxfId="513" priority="545">
      <formula>AND(ISLOGICAL(#REF!),#REF!=FALSE)</formula>
    </cfRule>
  </conditionalFormatting>
  <conditionalFormatting sqref="E72 H72">
    <cfRule type="expression" dxfId="512" priority="544">
      <formula>AND(ISLOGICAL(#REF!),#REF!=FALSE)</formula>
    </cfRule>
  </conditionalFormatting>
  <conditionalFormatting sqref="E74 H74 H77 E77">
    <cfRule type="expression" dxfId="511" priority="541">
      <formula>AND(ISLOGICAL(#REF!),#REF!=FALSE)</formula>
    </cfRule>
  </conditionalFormatting>
  <conditionalFormatting sqref="H75">
    <cfRule type="expression" dxfId="510" priority="532">
      <formula>AND(ISLOGICAL(#REF!),#REF!=FALSE)</formula>
    </cfRule>
  </conditionalFormatting>
  <conditionalFormatting sqref="H75">
    <cfRule type="expression" dxfId="509" priority="531">
      <formula>AND(ISLOGICAL(#REF!),#REF!=FALSE)</formula>
    </cfRule>
  </conditionalFormatting>
  <conditionalFormatting sqref="E75">
    <cfRule type="expression" dxfId="508" priority="530">
      <formula>AND(ISLOGICAL(#REF!),#REF!=FALSE)</formula>
    </cfRule>
  </conditionalFormatting>
  <conditionalFormatting sqref="H76">
    <cfRule type="expression" dxfId="507" priority="525">
      <formula>AND(ISLOGICAL(#REF!),#REF!=FALSE)</formula>
    </cfRule>
  </conditionalFormatting>
  <conditionalFormatting sqref="H76">
    <cfRule type="expression" dxfId="506" priority="524">
      <formula>AND(ISLOGICAL(#REF!),#REF!=FALSE)</formula>
    </cfRule>
  </conditionalFormatting>
  <conditionalFormatting sqref="E76">
    <cfRule type="expression" dxfId="505" priority="523">
      <formula>AND(ISLOGICAL(#REF!),#REF!=FALSE)</formula>
    </cfRule>
  </conditionalFormatting>
  <conditionalFormatting sqref="E36 H36">
    <cfRule type="expression" dxfId="504" priority="521">
      <formula>AND(ISLOGICAL(#REF!),#REF!=FALSE)</formula>
    </cfRule>
  </conditionalFormatting>
  <conditionalFormatting sqref="E42:E73">
    <cfRule type="expression" dxfId="503" priority="519">
      <formula>AND(ISLOGICAL(#REF!),#REF!=FALSE)</formula>
    </cfRule>
  </conditionalFormatting>
  <conditionalFormatting sqref="E42:E73">
    <cfRule type="expression" dxfId="502" priority="518">
      <formula>AND(ISLOGICAL(#REF!),#REF!=FALSE)</formula>
    </cfRule>
  </conditionalFormatting>
  <conditionalFormatting sqref="E43:E44">
    <cfRule type="expression" dxfId="501" priority="517">
      <formula>AND(ISLOGICAL(#REF!),#REF!=FALSE)</formula>
    </cfRule>
  </conditionalFormatting>
  <conditionalFormatting sqref="E45">
    <cfRule type="expression" dxfId="500" priority="520">
      <formula>AND(ISLOGICAL(#REF!),#REF!=FALSE)</formula>
    </cfRule>
  </conditionalFormatting>
  <conditionalFormatting sqref="H44">
    <cfRule type="expression" dxfId="499" priority="516">
      <formula>AND(ISLOGICAL(#REF!),#REF!=FALSE)</formula>
    </cfRule>
  </conditionalFormatting>
  <conditionalFormatting sqref="H44">
    <cfRule type="expression" dxfId="498" priority="515">
      <formula>AND(ISLOGICAL(#REF!),#REF!=FALSE)</formula>
    </cfRule>
  </conditionalFormatting>
  <conditionalFormatting sqref="H45">
    <cfRule type="expression" dxfId="497" priority="514">
      <formula>AND(ISLOGICAL(#REF!),#REF!=FALSE)</formula>
    </cfRule>
  </conditionalFormatting>
  <conditionalFormatting sqref="H45">
    <cfRule type="expression" dxfId="496" priority="513">
      <formula>AND(ISLOGICAL(#REF!),#REF!=FALSE)</formula>
    </cfRule>
  </conditionalFormatting>
  <conditionalFormatting sqref="H45">
    <cfRule type="expression" dxfId="495" priority="512">
      <formula>AND(ISLOGICAL(#REF!),#REF!=FALSE)</formula>
    </cfRule>
  </conditionalFormatting>
  <conditionalFormatting sqref="H45">
    <cfRule type="expression" dxfId="494" priority="511">
      <formula>AND(ISLOGICAL(#REF!),#REF!=FALSE)</formula>
    </cfRule>
  </conditionalFormatting>
  <conditionalFormatting sqref="H45">
    <cfRule type="expression" dxfId="493" priority="510">
      <formula>AND(ISLOGICAL(#REF!),#REF!=FALSE)</formula>
    </cfRule>
  </conditionalFormatting>
  <conditionalFormatting sqref="H45">
    <cfRule type="expression" dxfId="492" priority="509">
      <formula>AND(ISLOGICAL(#REF!),#REF!=FALSE)</formula>
    </cfRule>
  </conditionalFormatting>
  <conditionalFormatting sqref="H45">
    <cfRule type="expression" dxfId="491" priority="508">
      <formula>AND(ISLOGICAL(#REF!),#REF!=FALSE)</formula>
    </cfRule>
  </conditionalFormatting>
  <conditionalFormatting sqref="H46 E46">
    <cfRule type="expression" dxfId="490" priority="507">
      <formula>AND(ISLOGICAL(#REF!),#REF!=FALSE)</formula>
    </cfRule>
  </conditionalFormatting>
  <conditionalFormatting sqref="H46">
    <cfRule type="expression" dxfId="489" priority="506">
      <formula>AND(ISLOGICAL(#REF!),#REF!=FALSE)</formula>
    </cfRule>
  </conditionalFormatting>
  <conditionalFormatting sqref="H46 E46">
    <cfRule type="expression" dxfId="488" priority="505">
      <formula>AND(ISLOGICAL(#REF!),#REF!=FALSE)</formula>
    </cfRule>
  </conditionalFormatting>
  <conditionalFormatting sqref="E46 H46">
    <cfRule type="expression" dxfId="487" priority="504">
      <formula>AND(ISLOGICAL(#REF!),#REF!=FALSE)</formula>
    </cfRule>
  </conditionalFormatting>
  <conditionalFormatting sqref="H46 E46">
    <cfRule type="expression" dxfId="486" priority="503">
      <formula>AND(ISLOGICAL(#REF!),#REF!=FALSE)</formula>
    </cfRule>
  </conditionalFormatting>
  <conditionalFormatting sqref="H46 E46">
    <cfRule type="expression" dxfId="485" priority="502">
      <formula>AND(ISLOGICAL(#REF!),#REF!=FALSE)</formula>
    </cfRule>
  </conditionalFormatting>
  <conditionalFormatting sqref="H46 E46">
    <cfRule type="expression" dxfId="484" priority="501">
      <formula>AND(ISLOGICAL(#REF!),#REF!=FALSE)</formula>
    </cfRule>
  </conditionalFormatting>
  <conditionalFormatting sqref="H47 E47">
    <cfRule type="expression" dxfId="483" priority="500">
      <formula>AND(ISLOGICAL(#REF!),#REF!=FALSE)</formula>
    </cfRule>
  </conditionalFormatting>
  <conditionalFormatting sqref="H47">
    <cfRule type="expression" dxfId="482" priority="499">
      <formula>AND(ISLOGICAL(#REF!),#REF!=FALSE)</formula>
    </cfRule>
  </conditionalFormatting>
  <conditionalFormatting sqref="H47 E47">
    <cfRule type="expression" dxfId="481" priority="498">
      <formula>AND(ISLOGICAL(#REF!),#REF!=FALSE)</formula>
    </cfRule>
  </conditionalFormatting>
  <conditionalFormatting sqref="E47 H47">
    <cfRule type="expression" dxfId="480" priority="497">
      <formula>AND(ISLOGICAL(#REF!),#REF!=FALSE)</formula>
    </cfRule>
  </conditionalFormatting>
  <conditionalFormatting sqref="H47 E47">
    <cfRule type="expression" dxfId="479" priority="496">
      <formula>AND(ISLOGICAL(#REF!),#REF!=FALSE)</formula>
    </cfRule>
  </conditionalFormatting>
  <conditionalFormatting sqref="H47 E47">
    <cfRule type="expression" dxfId="478" priority="495">
      <formula>AND(ISLOGICAL(#REF!),#REF!=FALSE)</formula>
    </cfRule>
  </conditionalFormatting>
  <conditionalFormatting sqref="H47 E47">
    <cfRule type="expression" dxfId="477" priority="494">
      <formula>AND(ISLOGICAL(#REF!),#REF!=FALSE)</formula>
    </cfRule>
  </conditionalFormatting>
  <conditionalFormatting sqref="H50 E50">
    <cfRule type="expression" dxfId="476" priority="493">
      <formula>AND(ISLOGICAL(#REF!),#REF!=FALSE)</formula>
    </cfRule>
  </conditionalFormatting>
  <conditionalFormatting sqref="H50">
    <cfRule type="expression" dxfId="475" priority="492">
      <formula>AND(ISLOGICAL(#REF!),#REF!=FALSE)</formula>
    </cfRule>
  </conditionalFormatting>
  <conditionalFormatting sqref="H50 E50">
    <cfRule type="expression" dxfId="474" priority="491">
      <formula>AND(ISLOGICAL(#REF!),#REF!=FALSE)</formula>
    </cfRule>
  </conditionalFormatting>
  <conditionalFormatting sqref="E50 H50">
    <cfRule type="expression" dxfId="473" priority="490">
      <formula>AND(ISLOGICAL(#REF!),#REF!=FALSE)</formula>
    </cfRule>
  </conditionalFormatting>
  <conditionalFormatting sqref="H50 E50">
    <cfRule type="expression" dxfId="472" priority="489">
      <formula>AND(ISLOGICAL(#REF!),#REF!=FALSE)</formula>
    </cfRule>
  </conditionalFormatting>
  <conditionalFormatting sqref="H50 E50">
    <cfRule type="expression" dxfId="471" priority="488">
      <formula>AND(ISLOGICAL(#REF!),#REF!=FALSE)</formula>
    </cfRule>
  </conditionalFormatting>
  <conditionalFormatting sqref="H50 E50">
    <cfRule type="expression" dxfId="470" priority="487">
      <formula>AND(ISLOGICAL(#REF!),#REF!=FALSE)</formula>
    </cfRule>
  </conditionalFormatting>
  <conditionalFormatting sqref="E51 H51">
    <cfRule type="expression" dxfId="469" priority="486">
      <formula>AND(ISLOGICAL(#REF!),#REF!=FALSE)</formula>
    </cfRule>
  </conditionalFormatting>
  <conditionalFormatting sqref="H48">
    <cfRule type="expression" dxfId="468" priority="484">
      <formula>AND(ISLOGICAL(#REF!),#REF!=FALSE)</formula>
    </cfRule>
  </conditionalFormatting>
  <conditionalFormatting sqref="H48 E48">
    <cfRule type="expression" dxfId="467" priority="485">
      <formula>AND(ISLOGICAL(#REF!),#REF!=FALSE)</formula>
    </cfRule>
  </conditionalFormatting>
  <conditionalFormatting sqref="H48 E48">
    <cfRule type="expression" dxfId="466" priority="483">
      <formula>AND(ISLOGICAL(#REF!),#REF!=FALSE)</formula>
    </cfRule>
  </conditionalFormatting>
  <conditionalFormatting sqref="E48 H48">
    <cfRule type="expression" dxfId="465" priority="482">
      <formula>AND(ISLOGICAL(#REF!),#REF!=FALSE)</formula>
    </cfRule>
  </conditionalFormatting>
  <conditionalFormatting sqref="H48 E48">
    <cfRule type="expression" dxfId="464" priority="481">
      <formula>AND(ISLOGICAL(#REF!),#REF!=FALSE)</formula>
    </cfRule>
  </conditionalFormatting>
  <conditionalFormatting sqref="H48 E48">
    <cfRule type="expression" dxfId="463" priority="480">
      <formula>AND(ISLOGICAL(#REF!),#REF!=FALSE)</formula>
    </cfRule>
  </conditionalFormatting>
  <conditionalFormatting sqref="H48 E48">
    <cfRule type="expression" dxfId="462" priority="479">
      <formula>AND(ISLOGICAL(#REF!),#REF!=FALSE)</formula>
    </cfRule>
  </conditionalFormatting>
  <conditionalFormatting sqref="H49 E49">
    <cfRule type="expression" dxfId="461" priority="478">
      <formula>AND(ISLOGICAL(#REF!),#REF!=FALSE)</formula>
    </cfRule>
  </conditionalFormatting>
  <conditionalFormatting sqref="H49">
    <cfRule type="expression" dxfId="460" priority="477">
      <formula>AND(ISLOGICAL(#REF!),#REF!=FALSE)</formula>
    </cfRule>
  </conditionalFormatting>
  <conditionalFormatting sqref="H49 E49">
    <cfRule type="expression" dxfId="459" priority="476">
      <formula>AND(ISLOGICAL(#REF!),#REF!=FALSE)</formula>
    </cfRule>
  </conditionalFormatting>
  <conditionalFormatting sqref="E49 H49">
    <cfRule type="expression" dxfId="458" priority="475">
      <formula>AND(ISLOGICAL(#REF!),#REF!=FALSE)</formula>
    </cfRule>
  </conditionalFormatting>
  <conditionalFormatting sqref="H49 E49">
    <cfRule type="expression" dxfId="457" priority="474">
      <formula>AND(ISLOGICAL(#REF!),#REF!=FALSE)</formula>
    </cfRule>
  </conditionalFormatting>
  <conditionalFormatting sqref="H49 E49">
    <cfRule type="expression" dxfId="456" priority="473">
      <formula>AND(ISLOGICAL(#REF!),#REF!=FALSE)</formula>
    </cfRule>
  </conditionalFormatting>
  <conditionalFormatting sqref="H49 E49">
    <cfRule type="expression" dxfId="455" priority="472">
      <formula>AND(ISLOGICAL(#REF!),#REF!=FALSE)</formula>
    </cfRule>
  </conditionalFormatting>
  <conditionalFormatting sqref="H52 E52">
    <cfRule type="expression" dxfId="454" priority="471">
      <formula>AND(ISLOGICAL(#REF!),#REF!=FALSE)</formula>
    </cfRule>
  </conditionalFormatting>
  <conditionalFormatting sqref="H52">
    <cfRule type="expression" dxfId="453" priority="470">
      <formula>AND(ISLOGICAL(#REF!),#REF!=FALSE)</formula>
    </cfRule>
  </conditionalFormatting>
  <conditionalFormatting sqref="H52 E52">
    <cfRule type="expression" dxfId="452" priority="469">
      <formula>AND(ISLOGICAL(#REF!),#REF!=FALSE)</formula>
    </cfRule>
  </conditionalFormatting>
  <conditionalFormatting sqref="E52 H52">
    <cfRule type="expression" dxfId="451" priority="468">
      <formula>AND(ISLOGICAL(#REF!),#REF!=FALSE)</formula>
    </cfRule>
  </conditionalFormatting>
  <conditionalFormatting sqref="H52 E52">
    <cfRule type="expression" dxfId="450" priority="467">
      <formula>AND(ISLOGICAL(#REF!),#REF!=FALSE)</formula>
    </cfRule>
  </conditionalFormatting>
  <conditionalFormatting sqref="H52 E52">
    <cfRule type="expression" dxfId="449" priority="466">
      <formula>AND(ISLOGICAL(#REF!),#REF!=FALSE)</formula>
    </cfRule>
  </conditionalFormatting>
  <conditionalFormatting sqref="H52 E52">
    <cfRule type="expression" dxfId="448" priority="465">
      <formula>AND(ISLOGICAL(#REF!),#REF!=FALSE)</formula>
    </cfRule>
  </conditionalFormatting>
  <conditionalFormatting sqref="H53 E53">
    <cfRule type="expression" dxfId="447" priority="464">
      <formula>AND(ISLOGICAL(#REF!),#REF!=FALSE)</formula>
    </cfRule>
  </conditionalFormatting>
  <conditionalFormatting sqref="H53">
    <cfRule type="expression" dxfId="446" priority="463">
      <formula>AND(ISLOGICAL(#REF!),#REF!=FALSE)</formula>
    </cfRule>
  </conditionalFormatting>
  <conditionalFormatting sqref="H53 E53">
    <cfRule type="expression" dxfId="445" priority="462">
      <formula>AND(ISLOGICAL(#REF!),#REF!=FALSE)</formula>
    </cfRule>
  </conditionalFormatting>
  <conditionalFormatting sqref="E53 H53">
    <cfRule type="expression" dxfId="444" priority="461">
      <formula>AND(ISLOGICAL(#REF!),#REF!=FALSE)</formula>
    </cfRule>
  </conditionalFormatting>
  <conditionalFormatting sqref="H53 E53">
    <cfRule type="expression" dxfId="443" priority="460">
      <formula>AND(ISLOGICAL(#REF!),#REF!=FALSE)</formula>
    </cfRule>
  </conditionalFormatting>
  <conditionalFormatting sqref="H53 E53">
    <cfRule type="expression" dxfId="442" priority="459">
      <formula>AND(ISLOGICAL(#REF!),#REF!=FALSE)</formula>
    </cfRule>
  </conditionalFormatting>
  <conditionalFormatting sqref="H53 E53">
    <cfRule type="expression" dxfId="441" priority="458">
      <formula>AND(ISLOGICAL(#REF!),#REF!=FALSE)</formula>
    </cfRule>
  </conditionalFormatting>
  <conditionalFormatting sqref="H54 E54">
    <cfRule type="expression" dxfId="440" priority="457">
      <formula>AND(ISLOGICAL(#REF!),#REF!=FALSE)</formula>
    </cfRule>
  </conditionalFormatting>
  <conditionalFormatting sqref="H54">
    <cfRule type="expression" dxfId="439" priority="456">
      <formula>AND(ISLOGICAL(#REF!),#REF!=FALSE)</formula>
    </cfRule>
  </conditionalFormatting>
  <conditionalFormatting sqref="H54 E54">
    <cfRule type="expression" dxfId="438" priority="455">
      <formula>AND(ISLOGICAL(#REF!),#REF!=FALSE)</formula>
    </cfRule>
  </conditionalFormatting>
  <conditionalFormatting sqref="E54 H54">
    <cfRule type="expression" dxfId="437" priority="454">
      <formula>AND(ISLOGICAL(#REF!),#REF!=FALSE)</formula>
    </cfRule>
  </conditionalFormatting>
  <conditionalFormatting sqref="H54 E54">
    <cfRule type="expression" dxfId="436" priority="453">
      <formula>AND(ISLOGICAL(#REF!),#REF!=FALSE)</formula>
    </cfRule>
  </conditionalFormatting>
  <conditionalFormatting sqref="H54 E54">
    <cfRule type="expression" dxfId="435" priority="452">
      <formula>AND(ISLOGICAL(#REF!),#REF!=FALSE)</formula>
    </cfRule>
  </conditionalFormatting>
  <conditionalFormatting sqref="H54 E54">
    <cfRule type="expression" dxfId="434" priority="451">
      <formula>AND(ISLOGICAL(#REF!),#REF!=FALSE)</formula>
    </cfRule>
  </conditionalFormatting>
  <conditionalFormatting sqref="H55 E55">
    <cfRule type="expression" dxfId="433" priority="450">
      <formula>AND(ISLOGICAL(#REF!),#REF!=FALSE)</formula>
    </cfRule>
  </conditionalFormatting>
  <conditionalFormatting sqref="H55">
    <cfRule type="expression" dxfId="432" priority="449">
      <formula>AND(ISLOGICAL(#REF!),#REF!=FALSE)</formula>
    </cfRule>
  </conditionalFormatting>
  <conditionalFormatting sqref="H55 E55">
    <cfRule type="expression" dxfId="431" priority="448">
      <formula>AND(ISLOGICAL(#REF!),#REF!=FALSE)</formula>
    </cfRule>
  </conditionalFormatting>
  <conditionalFormatting sqref="E55 H55">
    <cfRule type="expression" dxfId="430" priority="447">
      <formula>AND(ISLOGICAL(#REF!),#REF!=FALSE)</formula>
    </cfRule>
  </conditionalFormatting>
  <conditionalFormatting sqref="H55 E55">
    <cfRule type="expression" dxfId="429" priority="446">
      <formula>AND(ISLOGICAL(#REF!),#REF!=FALSE)</formula>
    </cfRule>
  </conditionalFormatting>
  <conditionalFormatting sqref="H55 E55">
    <cfRule type="expression" dxfId="428" priority="445">
      <formula>AND(ISLOGICAL(#REF!),#REF!=FALSE)</formula>
    </cfRule>
  </conditionalFormatting>
  <conditionalFormatting sqref="H55 E55">
    <cfRule type="expression" dxfId="427" priority="444">
      <formula>AND(ISLOGICAL(#REF!),#REF!=FALSE)</formula>
    </cfRule>
  </conditionalFormatting>
  <conditionalFormatting sqref="H56 E56 E63 H63">
    <cfRule type="expression" dxfId="426" priority="443">
      <formula>AND(ISLOGICAL(#REF!),#REF!=FALSE)</formula>
    </cfRule>
  </conditionalFormatting>
  <conditionalFormatting sqref="H56 H63">
    <cfRule type="expression" dxfId="425" priority="442">
      <formula>AND(ISLOGICAL(#REF!),#REF!=FALSE)</formula>
    </cfRule>
  </conditionalFormatting>
  <conditionalFormatting sqref="H56 E56 E63 H63">
    <cfRule type="expression" dxfId="424" priority="441">
      <formula>AND(ISLOGICAL(#REF!),#REF!=FALSE)</formula>
    </cfRule>
  </conditionalFormatting>
  <conditionalFormatting sqref="E56 H56 H63 E63">
    <cfRule type="expression" dxfId="423" priority="440">
      <formula>AND(ISLOGICAL(#REF!),#REF!=FALSE)</formula>
    </cfRule>
  </conditionalFormatting>
  <conditionalFormatting sqref="H56 E56 E63 H63">
    <cfRule type="expression" dxfId="422" priority="439">
      <formula>AND(ISLOGICAL(#REF!),#REF!=FALSE)</formula>
    </cfRule>
  </conditionalFormatting>
  <conditionalFormatting sqref="H56 E56 E63 H63">
    <cfRule type="expression" dxfId="421" priority="438">
      <formula>AND(ISLOGICAL(#REF!),#REF!=FALSE)</formula>
    </cfRule>
  </conditionalFormatting>
  <conditionalFormatting sqref="H56 E56 E63 H63">
    <cfRule type="expression" dxfId="420" priority="437">
      <formula>AND(ISLOGICAL(#REF!),#REF!=FALSE)</formula>
    </cfRule>
  </conditionalFormatting>
  <conditionalFormatting sqref="H56:H62 E56:E62">
    <cfRule type="expression" dxfId="419" priority="436">
      <formula>AND(ISLOGICAL(#REF!),#REF!=FALSE)</formula>
    </cfRule>
  </conditionalFormatting>
  <conditionalFormatting sqref="H56:H62">
    <cfRule type="expression" dxfId="418" priority="435">
      <formula>AND(ISLOGICAL(#REF!),#REF!=FALSE)</formula>
    </cfRule>
  </conditionalFormatting>
  <conditionalFormatting sqref="H56:H62 E56:E62">
    <cfRule type="expression" dxfId="417" priority="434">
      <formula>AND(ISLOGICAL(#REF!),#REF!=FALSE)</formula>
    </cfRule>
  </conditionalFormatting>
  <conditionalFormatting sqref="E56:E62 H56:H62">
    <cfRule type="expression" dxfId="416" priority="433">
      <formula>AND(ISLOGICAL(#REF!),#REF!=FALSE)</formula>
    </cfRule>
  </conditionalFormatting>
  <conditionalFormatting sqref="H56:H62 E56:E62">
    <cfRule type="expression" dxfId="415" priority="432">
      <formula>AND(ISLOGICAL(#REF!),#REF!=FALSE)</formula>
    </cfRule>
  </conditionalFormatting>
  <conditionalFormatting sqref="H56:H62 E56:E62">
    <cfRule type="expression" dxfId="414" priority="431">
      <formula>AND(ISLOGICAL(#REF!),#REF!=FALSE)</formula>
    </cfRule>
  </conditionalFormatting>
  <conditionalFormatting sqref="H56:H62 E56:E62">
    <cfRule type="expression" dxfId="413" priority="430">
      <formula>AND(ISLOGICAL(#REF!),#REF!=FALSE)</formula>
    </cfRule>
  </conditionalFormatting>
  <conditionalFormatting sqref="H61 E61">
    <cfRule type="expression" dxfId="412" priority="429">
      <formula>AND(ISLOGICAL(#REF!),#REF!=FALSE)</formula>
    </cfRule>
  </conditionalFormatting>
  <conditionalFormatting sqref="H61">
    <cfRule type="expression" dxfId="411" priority="428">
      <formula>AND(ISLOGICAL(#REF!),#REF!=FALSE)</formula>
    </cfRule>
  </conditionalFormatting>
  <conditionalFormatting sqref="H61 E61">
    <cfRule type="expression" dxfId="410" priority="427">
      <formula>AND(ISLOGICAL(#REF!),#REF!=FALSE)</formula>
    </cfRule>
  </conditionalFormatting>
  <conditionalFormatting sqref="E61 H61">
    <cfRule type="expression" dxfId="409" priority="426">
      <formula>AND(ISLOGICAL(#REF!),#REF!=FALSE)</formula>
    </cfRule>
  </conditionalFormatting>
  <conditionalFormatting sqref="H61 E61">
    <cfRule type="expression" dxfId="408" priority="425">
      <formula>AND(ISLOGICAL(#REF!),#REF!=FALSE)</formula>
    </cfRule>
  </conditionalFormatting>
  <conditionalFormatting sqref="H61 E61">
    <cfRule type="expression" dxfId="407" priority="424">
      <formula>AND(ISLOGICAL(#REF!),#REF!=FALSE)</formula>
    </cfRule>
  </conditionalFormatting>
  <conditionalFormatting sqref="H61 E61">
    <cfRule type="expression" dxfId="406" priority="423">
      <formula>AND(ISLOGICAL(#REF!),#REF!=FALSE)</formula>
    </cfRule>
  </conditionalFormatting>
  <conditionalFormatting sqref="H62 E62">
    <cfRule type="expression" dxfId="405" priority="422">
      <formula>AND(ISLOGICAL(#REF!),#REF!=FALSE)</formula>
    </cfRule>
  </conditionalFormatting>
  <conditionalFormatting sqref="H62">
    <cfRule type="expression" dxfId="404" priority="421">
      <formula>AND(ISLOGICAL(#REF!),#REF!=FALSE)</formula>
    </cfRule>
  </conditionalFormatting>
  <conditionalFormatting sqref="H62 E62">
    <cfRule type="expression" dxfId="403" priority="420">
      <formula>AND(ISLOGICAL(#REF!),#REF!=FALSE)</formula>
    </cfRule>
  </conditionalFormatting>
  <conditionalFormatting sqref="E62 H62">
    <cfRule type="expression" dxfId="402" priority="419">
      <formula>AND(ISLOGICAL(#REF!),#REF!=FALSE)</formula>
    </cfRule>
  </conditionalFormatting>
  <conditionalFormatting sqref="H62 E62">
    <cfRule type="expression" dxfId="401" priority="418">
      <formula>AND(ISLOGICAL(#REF!),#REF!=FALSE)</formula>
    </cfRule>
  </conditionalFormatting>
  <conditionalFormatting sqref="H62 E62">
    <cfRule type="expression" dxfId="400" priority="417">
      <formula>AND(ISLOGICAL(#REF!),#REF!=FALSE)</formula>
    </cfRule>
  </conditionalFormatting>
  <conditionalFormatting sqref="H62 E62">
    <cfRule type="expression" dxfId="399" priority="416">
      <formula>AND(ISLOGICAL(#REF!),#REF!=FALSE)</formula>
    </cfRule>
  </conditionalFormatting>
  <conditionalFormatting sqref="E64 H64">
    <cfRule type="expression" dxfId="398" priority="415">
      <formula>AND(ISLOGICAL(#REF!),#REF!=FALSE)</formula>
    </cfRule>
  </conditionalFormatting>
  <conditionalFormatting sqref="H64">
    <cfRule type="expression" dxfId="397" priority="414">
      <formula>AND(ISLOGICAL(#REF!),#REF!=FALSE)</formula>
    </cfRule>
  </conditionalFormatting>
  <conditionalFormatting sqref="E64 H64">
    <cfRule type="expression" dxfId="396" priority="413">
      <formula>AND(ISLOGICAL(#REF!),#REF!=FALSE)</formula>
    </cfRule>
  </conditionalFormatting>
  <conditionalFormatting sqref="H64 E64">
    <cfRule type="expression" dxfId="395" priority="412">
      <formula>AND(ISLOGICAL(#REF!),#REF!=FALSE)</formula>
    </cfRule>
  </conditionalFormatting>
  <conditionalFormatting sqref="E65 H65">
    <cfRule type="expression" dxfId="394" priority="404">
      <formula>AND(ISLOGICAL(#REF!),#REF!=FALSE)</formula>
    </cfRule>
  </conditionalFormatting>
  <conditionalFormatting sqref="E65 H65">
    <cfRule type="expression" dxfId="393" priority="403">
      <formula>AND(ISLOGICAL(#REF!),#REF!=FALSE)</formula>
    </cfRule>
  </conditionalFormatting>
  <conditionalFormatting sqref="E65 H65">
    <cfRule type="expression" dxfId="392" priority="402">
      <formula>AND(ISLOGICAL(#REF!),#REF!=FALSE)</formula>
    </cfRule>
  </conditionalFormatting>
  <conditionalFormatting sqref="E68:E73 H68:H73">
    <cfRule type="expression" dxfId="391" priority="401">
      <formula>AND(ISLOGICAL(#REF!),#REF!=FALSE)</formula>
    </cfRule>
  </conditionalFormatting>
  <conditionalFormatting sqref="H68:H73">
    <cfRule type="expression" dxfId="390" priority="400">
      <formula>AND(ISLOGICAL(#REF!),#REF!=FALSE)</formula>
    </cfRule>
  </conditionalFormatting>
  <conditionalFormatting sqref="E68:E73 H68:H73">
    <cfRule type="expression" dxfId="389" priority="399">
      <formula>AND(ISLOGICAL(#REF!),#REF!=FALSE)</formula>
    </cfRule>
  </conditionalFormatting>
  <conditionalFormatting sqref="E68:E73 H68:H73">
    <cfRule type="expression" dxfId="388" priority="398">
      <formula>AND(ISLOGICAL(#REF!),#REF!=FALSE)</formula>
    </cfRule>
  </conditionalFormatting>
  <conditionalFormatting sqref="E68:E73 H68:H73">
    <cfRule type="expression" dxfId="387" priority="397">
      <formula>AND(ISLOGICAL(#REF!),#REF!=FALSE)</formula>
    </cfRule>
  </conditionalFormatting>
  <conditionalFormatting sqref="E68:E73 H68:H73">
    <cfRule type="expression" dxfId="386" priority="396">
      <formula>AND(ISLOGICAL(#REF!),#REF!=FALSE)</formula>
    </cfRule>
  </conditionalFormatting>
  <conditionalFormatting sqref="E68:E73 H68:H73">
    <cfRule type="expression" dxfId="385" priority="395">
      <formula>AND(ISLOGICAL(#REF!),#REF!=FALSE)</formula>
    </cfRule>
  </conditionalFormatting>
  <conditionalFormatting sqref="H45 E45">
    <cfRule type="expression" dxfId="384" priority="391">
      <formula>AND(ISLOGICAL(#REF!),#REF!=FALSE)</formula>
    </cfRule>
  </conditionalFormatting>
  <conditionalFormatting sqref="H45 E45">
    <cfRule type="expression" dxfId="383" priority="393">
      <formula>AND(ISLOGICAL(#REF!),#REF!=FALSE)</formula>
    </cfRule>
  </conditionalFormatting>
  <conditionalFormatting sqref="H45">
    <cfRule type="expression" dxfId="382" priority="392">
      <formula>AND(ISLOGICAL(#REF!),#REF!=FALSE)</formula>
    </cfRule>
  </conditionalFormatting>
  <conditionalFormatting sqref="H45 E45">
    <cfRule type="expression" dxfId="381" priority="390">
      <formula>AND(ISLOGICAL(#REF!),#REF!=FALSE)</formula>
    </cfRule>
  </conditionalFormatting>
  <conditionalFormatting sqref="H45 E45">
    <cfRule type="expression" dxfId="380" priority="394">
      <formula>AND(ISLOGICAL(#REF!),#REF!=FALSE)</formula>
    </cfRule>
  </conditionalFormatting>
  <conditionalFormatting sqref="H45 E45">
    <cfRule type="expression" dxfId="379" priority="389">
      <formula>AND(ISLOGICAL(#REF!),#REF!=FALSE)</formula>
    </cfRule>
  </conditionalFormatting>
  <conditionalFormatting sqref="H46 E46">
    <cfRule type="expression" dxfId="378" priority="388">
      <formula>AND(ISLOGICAL(#REF!),#REF!=FALSE)</formula>
    </cfRule>
  </conditionalFormatting>
  <conditionalFormatting sqref="H46">
    <cfRule type="expression" dxfId="377" priority="387">
      <formula>AND(ISLOGICAL(#REF!),#REF!=FALSE)</formula>
    </cfRule>
  </conditionalFormatting>
  <conditionalFormatting sqref="H46 E46">
    <cfRule type="expression" dxfId="376" priority="386">
      <formula>AND(ISLOGICAL(#REF!),#REF!=FALSE)</formula>
    </cfRule>
  </conditionalFormatting>
  <conditionalFormatting sqref="E46 H46">
    <cfRule type="expression" dxfId="375" priority="385">
      <formula>AND(ISLOGICAL(#REF!),#REF!=FALSE)</formula>
    </cfRule>
  </conditionalFormatting>
  <conditionalFormatting sqref="H46 E46">
    <cfRule type="expression" dxfId="374" priority="384">
      <formula>AND(ISLOGICAL(#REF!),#REF!=FALSE)</formula>
    </cfRule>
  </conditionalFormatting>
  <conditionalFormatting sqref="H46 E46">
    <cfRule type="expression" dxfId="373" priority="383">
      <formula>AND(ISLOGICAL(#REF!),#REF!=FALSE)</formula>
    </cfRule>
  </conditionalFormatting>
  <conditionalFormatting sqref="H46 E46">
    <cfRule type="expression" dxfId="372" priority="382">
      <formula>AND(ISLOGICAL(#REF!),#REF!=FALSE)</formula>
    </cfRule>
  </conditionalFormatting>
  <conditionalFormatting sqref="H49 E49">
    <cfRule type="expression" dxfId="371" priority="381">
      <formula>AND(ISLOGICAL(#REF!),#REF!=FALSE)</formula>
    </cfRule>
  </conditionalFormatting>
  <conditionalFormatting sqref="H49">
    <cfRule type="expression" dxfId="370" priority="380">
      <formula>AND(ISLOGICAL(#REF!),#REF!=FALSE)</formula>
    </cfRule>
  </conditionalFormatting>
  <conditionalFormatting sqref="H49 E49">
    <cfRule type="expression" dxfId="369" priority="379">
      <formula>AND(ISLOGICAL(#REF!),#REF!=FALSE)</formula>
    </cfRule>
  </conditionalFormatting>
  <conditionalFormatting sqref="E49 H49">
    <cfRule type="expression" dxfId="368" priority="378">
      <formula>AND(ISLOGICAL(#REF!),#REF!=FALSE)</formula>
    </cfRule>
  </conditionalFormatting>
  <conditionalFormatting sqref="H49 E49">
    <cfRule type="expression" dxfId="367" priority="377">
      <formula>AND(ISLOGICAL(#REF!),#REF!=FALSE)</formula>
    </cfRule>
  </conditionalFormatting>
  <conditionalFormatting sqref="H49 E49">
    <cfRule type="expression" dxfId="366" priority="376">
      <formula>AND(ISLOGICAL(#REF!),#REF!=FALSE)</formula>
    </cfRule>
  </conditionalFormatting>
  <conditionalFormatting sqref="H49 E49">
    <cfRule type="expression" dxfId="365" priority="375">
      <formula>AND(ISLOGICAL(#REF!),#REF!=FALSE)</formula>
    </cfRule>
  </conditionalFormatting>
  <conditionalFormatting sqref="E50 H50">
    <cfRule type="expression" dxfId="364" priority="374">
      <formula>AND(ISLOGICAL(#REF!),#REF!=FALSE)</formula>
    </cfRule>
  </conditionalFormatting>
  <conditionalFormatting sqref="H47">
    <cfRule type="expression" dxfId="363" priority="372">
      <formula>AND(ISLOGICAL(#REF!),#REF!=FALSE)</formula>
    </cfRule>
  </conditionalFormatting>
  <conditionalFormatting sqref="H47 E47">
    <cfRule type="expression" dxfId="362" priority="373">
      <formula>AND(ISLOGICAL(#REF!),#REF!=FALSE)</formula>
    </cfRule>
  </conditionalFormatting>
  <conditionalFormatting sqref="H47 E47">
    <cfRule type="expression" dxfId="361" priority="371">
      <formula>AND(ISLOGICAL(#REF!),#REF!=FALSE)</formula>
    </cfRule>
  </conditionalFormatting>
  <conditionalFormatting sqref="E47 H47">
    <cfRule type="expression" dxfId="360" priority="370">
      <formula>AND(ISLOGICAL(#REF!),#REF!=FALSE)</formula>
    </cfRule>
  </conditionalFormatting>
  <conditionalFormatting sqref="H47 E47">
    <cfRule type="expression" dxfId="359" priority="369">
      <formula>AND(ISLOGICAL(#REF!),#REF!=FALSE)</formula>
    </cfRule>
  </conditionalFormatting>
  <conditionalFormatting sqref="H47 E47">
    <cfRule type="expression" dxfId="358" priority="368">
      <formula>AND(ISLOGICAL(#REF!),#REF!=FALSE)</formula>
    </cfRule>
  </conditionalFormatting>
  <conditionalFormatting sqref="H47 E47">
    <cfRule type="expression" dxfId="357" priority="367">
      <formula>AND(ISLOGICAL(#REF!),#REF!=FALSE)</formula>
    </cfRule>
  </conditionalFormatting>
  <conditionalFormatting sqref="H48 E48">
    <cfRule type="expression" dxfId="356" priority="366">
      <formula>AND(ISLOGICAL(#REF!),#REF!=FALSE)</formula>
    </cfRule>
  </conditionalFormatting>
  <conditionalFormatting sqref="H48">
    <cfRule type="expression" dxfId="355" priority="365">
      <formula>AND(ISLOGICAL(#REF!),#REF!=FALSE)</formula>
    </cfRule>
  </conditionalFormatting>
  <conditionalFormatting sqref="H48 E48">
    <cfRule type="expression" dxfId="354" priority="364">
      <formula>AND(ISLOGICAL(#REF!),#REF!=FALSE)</formula>
    </cfRule>
  </conditionalFormatting>
  <conditionalFormatting sqref="E48 H48">
    <cfRule type="expression" dxfId="353" priority="363">
      <formula>AND(ISLOGICAL(#REF!),#REF!=FALSE)</formula>
    </cfRule>
  </conditionalFormatting>
  <conditionalFormatting sqref="H48 E48">
    <cfRule type="expression" dxfId="352" priority="362">
      <formula>AND(ISLOGICAL(#REF!),#REF!=FALSE)</formula>
    </cfRule>
  </conditionalFormatting>
  <conditionalFormatting sqref="H48 E48">
    <cfRule type="expression" dxfId="351" priority="361">
      <formula>AND(ISLOGICAL(#REF!),#REF!=FALSE)</formula>
    </cfRule>
  </conditionalFormatting>
  <conditionalFormatting sqref="H48 E48">
    <cfRule type="expression" dxfId="350" priority="360">
      <formula>AND(ISLOGICAL(#REF!),#REF!=FALSE)</formula>
    </cfRule>
  </conditionalFormatting>
  <conditionalFormatting sqref="H51 E51">
    <cfRule type="expression" dxfId="349" priority="359">
      <formula>AND(ISLOGICAL(#REF!),#REF!=FALSE)</formula>
    </cfRule>
  </conditionalFormatting>
  <conditionalFormatting sqref="H51">
    <cfRule type="expression" dxfId="348" priority="358">
      <formula>AND(ISLOGICAL(#REF!),#REF!=FALSE)</formula>
    </cfRule>
  </conditionalFormatting>
  <conditionalFormatting sqref="H51 E51">
    <cfRule type="expression" dxfId="347" priority="357">
      <formula>AND(ISLOGICAL(#REF!),#REF!=FALSE)</formula>
    </cfRule>
  </conditionalFormatting>
  <conditionalFormatting sqref="E51 H51">
    <cfRule type="expression" dxfId="346" priority="356">
      <formula>AND(ISLOGICAL(#REF!),#REF!=FALSE)</formula>
    </cfRule>
  </conditionalFormatting>
  <conditionalFormatting sqref="H51 E51">
    <cfRule type="expression" dxfId="345" priority="355">
      <formula>AND(ISLOGICAL(#REF!),#REF!=FALSE)</formula>
    </cfRule>
  </conditionalFormatting>
  <conditionalFormatting sqref="H51 E51">
    <cfRule type="expression" dxfId="344" priority="354">
      <formula>AND(ISLOGICAL(#REF!),#REF!=FALSE)</formula>
    </cfRule>
  </conditionalFormatting>
  <conditionalFormatting sqref="H51 E51">
    <cfRule type="expression" dxfId="343" priority="353">
      <formula>AND(ISLOGICAL(#REF!),#REF!=FALSE)</formula>
    </cfRule>
  </conditionalFormatting>
  <conditionalFormatting sqref="H52 E52">
    <cfRule type="expression" dxfId="342" priority="352">
      <formula>AND(ISLOGICAL(#REF!),#REF!=FALSE)</formula>
    </cfRule>
  </conditionalFormatting>
  <conditionalFormatting sqref="H52">
    <cfRule type="expression" dxfId="341" priority="351">
      <formula>AND(ISLOGICAL(#REF!),#REF!=FALSE)</formula>
    </cfRule>
  </conditionalFormatting>
  <conditionalFormatting sqref="H52 E52">
    <cfRule type="expression" dxfId="340" priority="350">
      <formula>AND(ISLOGICAL(#REF!),#REF!=FALSE)</formula>
    </cfRule>
  </conditionalFormatting>
  <conditionalFormatting sqref="E52 H52">
    <cfRule type="expression" dxfId="339" priority="349">
      <formula>AND(ISLOGICAL(#REF!),#REF!=FALSE)</formula>
    </cfRule>
  </conditionalFormatting>
  <conditionalFormatting sqref="H52 E52">
    <cfRule type="expression" dxfId="338" priority="348">
      <formula>AND(ISLOGICAL(#REF!),#REF!=FALSE)</formula>
    </cfRule>
  </conditionalFormatting>
  <conditionalFormatting sqref="H52 E52">
    <cfRule type="expression" dxfId="337" priority="347">
      <formula>AND(ISLOGICAL(#REF!),#REF!=FALSE)</formula>
    </cfRule>
  </conditionalFormatting>
  <conditionalFormatting sqref="H52 E52">
    <cfRule type="expression" dxfId="336" priority="346">
      <formula>AND(ISLOGICAL(#REF!),#REF!=FALSE)</formula>
    </cfRule>
  </conditionalFormatting>
  <conditionalFormatting sqref="H53 E53">
    <cfRule type="expression" dxfId="335" priority="345">
      <formula>AND(ISLOGICAL(#REF!),#REF!=FALSE)</formula>
    </cfRule>
  </conditionalFormatting>
  <conditionalFormatting sqref="H53">
    <cfRule type="expression" dxfId="334" priority="344">
      <formula>AND(ISLOGICAL(#REF!),#REF!=FALSE)</formula>
    </cfRule>
  </conditionalFormatting>
  <conditionalFormatting sqref="H53 E53">
    <cfRule type="expression" dxfId="333" priority="343">
      <formula>AND(ISLOGICAL(#REF!),#REF!=FALSE)</formula>
    </cfRule>
  </conditionalFormatting>
  <conditionalFormatting sqref="E53 H53">
    <cfRule type="expression" dxfId="332" priority="342">
      <formula>AND(ISLOGICAL(#REF!),#REF!=FALSE)</formula>
    </cfRule>
  </conditionalFormatting>
  <conditionalFormatting sqref="H53 E53">
    <cfRule type="expression" dxfId="331" priority="341">
      <formula>AND(ISLOGICAL(#REF!),#REF!=FALSE)</formula>
    </cfRule>
  </conditionalFormatting>
  <conditionalFormatting sqref="H53 E53">
    <cfRule type="expression" dxfId="330" priority="340">
      <formula>AND(ISLOGICAL(#REF!),#REF!=FALSE)</formula>
    </cfRule>
  </conditionalFormatting>
  <conditionalFormatting sqref="H53 E53">
    <cfRule type="expression" dxfId="329" priority="339">
      <formula>AND(ISLOGICAL(#REF!),#REF!=FALSE)</formula>
    </cfRule>
  </conditionalFormatting>
  <conditionalFormatting sqref="H54 E54">
    <cfRule type="expression" dxfId="328" priority="338">
      <formula>AND(ISLOGICAL(#REF!),#REF!=FALSE)</formula>
    </cfRule>
  </conditionalFormatting>
  <conditionalFormatting sqref="H54">
    <cfRule type="expression" dxfId="327" priority="337">
      <formula>AND(ISLOGICAL(#REF!),#REF!=FALSE)</formula>
    </cfRule>
  </conditionalFormatting>
  <conditionalFormatting sqref="H54 E54">
    <cfRule type="expression" dxfId="326" priority="336">
      <formula>AND(ISLOGICAL(#REF!),#REF!=FALSE)</formula>
    </cfRule>
  </conditionalFormatting>
  <conditionalFormatting sqref="E54 H54">
    <cfRule type="expression" dxfId="325" priority="335">
      <formula>AND(ISLOGICAL(#REF!),#REF!=FALSE)</formula>
    </cfRule>
  </conditionalFormatting>
  <conditionalFormatting sqref="H54 E54">
    <cfRule type="expression" dxfId="324" priority="334">
      <formula>AND(ISLOGICAL(#REF!),#REF!=FALSE)</formula>
    </cfRule>
  </conditionalFormatting>
  <conditionalFormatting sqref="H54 E54">
    <cfRule type="expression" dxfId="323" priority="333">
      <formula>AND(ISLOGICAL(#REF!),#REF!=FALSE)</formula>
    </cfRule>
  </conditionalFormatting>
  <conditionalFormatting sqref="H54 E54">
    <cfRule type="expression" dxfId="322" priority="332">
      <formula>AND(ISLOGICAL(#REF!),#REF!=FALSE)</formula>
    </cfRule>
  </conditionalFormatting>
  <conditionalFormatting sqref="H55 E55 E62 H62">
    <cfRule type="expression" dxfId="321" priority="331">
      <formula>AND(ISLOGICAL(#REF!),#REF!=FALSE)</formula>
    </cfRule>
  </conditionalFormatting>
  <conditionalFormatting sqref="H55 H62">
    <cfRule type="expression" dxfId="320" priority="330">
      <formula>AND(ISLOGICAL(#REF!),#REF!=FALSE)</formula>
    </cfRule>
  </conditionalFormatting>
  <conditionalFormatting sqref="H55 E55 E62 H62">
    <cfRule type="expression" dxfId="319" priority="329">
      <formula>AND(ISLOGICAL(#REF!),#REF!=FALSE)</formula>
    </cfRule>
  </conditionalFormatting>
  <conditionalFormatting sqref="E55 H55 H62 E62">
    <cfRule type="expression" dxfId="318" priority="328">
      <formula>AND(ISLOGICAL(#REF!),#REF!=FALSE)</formula>
    </cfRule>
  </conditionalFormatting>
  <conditionalFormatting sqref="H55 E55 E62 H62">
    <cfRule type="expression" dxfId="317" priority="327">
      <formula>AND(ISLOGICAL(#REF!),#REF!=FALSE)</formula>
    </cfRule>
  </conditionalFormatting>
  <conditionalFormatting sqref="H55 E55 E62 H62">
    <cfRule type="expression" dxfId="316" priority="326">
      <formula>AND(ISLOGICAL(#REF!),#REF!=FALSE)</formula>
    </cfRule>
  </conditionalFormatting>
  <conditionalFormatting sqref="H55 E55 E62 H62">
    <cfRule type="expression" dxfId="315" priority="325">
      <formula>AND(ISLOGICAL(#REF!),#REF!=FALSE)</formula>
    </cfRule>
  </conditionalFormatting>
  <conditionalFormatting sqref="H60 E60">
    <cfRule type="expression" dxfId="314" priority="324">
      <formula>AND(ISLOGICAL(#REF!),#REF!=FALSE)</formula>
    </cfRule>
  </conditionalFormatting>
  <conditionalFormatting sqref="H60">
    <cfRule type="expression" dxfId="313" priority="323">
      <formula>AND(ISLOGICAL(#REF!),#REF!=FALSE)</formula>
    </cfRule>
  </conditionalFormatting>
  <conditionalFormatting sqref="H60 E60">
    <cfRule type="expression" dxfId="312" priority="322">
      <formula>AND(ISLOGICAL(#REF!),#REF!=FALSE)</formula>
    </cfRule>
  </conditionalFormatting>
  <conditionalFormatting sqref="E60 H60">
    <cfRule type="expression" dxfId="311" priority="321">
      <formula>AND(ISLOGICAL(#REF!),#REF!=FALSE)</formula>
    </cfRule>
  </conditionalFormatting>
  <conditionalFormatting sqref="H60 E60">
    <cfRule type="expression" dxfId="310" priority="320">
      <formula>AND(ISLOGICAL(#REF!),#REF!=FALSE)</formula>
    </cfRule>
  </conditionalFormatting>
  <conditionalFormatting sqref="H60 E60">
    <cfRule type="expression" dxfId="309" priority="319">
      <formula>AND(ISLOGICAL(#REF!),#REF!=FALSE)</formula>
    </cfRule>
  </conditionalFormatting>
  <conditionalFormatting sqref="H60 E60">
    <cfRule type="expression" dxfId="308" priority="318">
      <formula>AND(ISLOGICAL(#REF!),#REF!=FALSE)</formula>
    </cfRule>
  </conditionalFormatting>
  <conditionalFormatting sqref="H61 E61">
    <cfRule type="expression" dxfId="307" priority="317">
      <formula>AND(ISLOGICAL(#REF!),#REF!=FALSE)</formula>
    </cfRule>
  </conditionalFormatting>
  <conditionalFormatting sqref="H61">
    <cfRule type="expression" dxfId="306" priority="316">
      <formula>AND(ISLOGICAL(#REF!),#REF!=FALSE)</formula>
    </cfRule>
  </conditionalFormatting>
  <conditionalFormatting sqref="H61 E61">
    <cfRule type="expression" dxfId="305" priority="315">
      <formula>AND(ISLOGICAL(#REF!),#REF!=FALSE)</formula>
    </cfRule>
  </conditionalFormatting>
  <conditionalFormatting sqref="E61 H61">
    <cfRule type="expression" dxfId="304" priority="314">
      <formula>AND(ISLOGICAL(#REF!),#REF!=FALSE)</formula>
    </cfRule>
  </conditionalFormatting>
  <conditionalFormatting sqref="H61 E61">
    <cfRule type="expression" dxfId="303" priority="313">
      <formula>AND(ISLOGICAL(#REF!),#REF!=FALSE)</formula>
    </cfRule>
  </conditionalFormatting>
  <conditionalFormatting sqref="H61 E61">
    <cfRule type="expression" dxfId="302" priority="312">
      <formula>AND(ISLOGICAL(#REF!),#REF!=FALSE)</formula>
    </cfRule>
  </conditionalFormatting>
  <conditionalFormatting sqref="H61 E61">
    <cfRule type="expression" dxfId="301" priority="311">
      <formula>AND(ISLOGICAL(#REF!),#REF!=FALSE)</formula>
    </cfRule>
  </conditionalFormatting>
  <conditionalFormatting sqref="E63 H63">
    <cfRule type="expression" dxfId="300" priority="310">
      <formula>AND(ISLOGICAL(#REF!),#REF!=FALSE)</formula>
    </cfRule>
  </conditionalFormatting>
  <conditionalFormatting sqref="H63">
    <cfRule type="expression" dxfId="299" priority="309">
      <formula>AND(ISLOGICAL(#REF!),#REF!=FALSE)</formula>
    </cfRule>
  </conditionalFormatting>
  <conditionalFormatting sqref="E63 H63">
    <cfRule type="expression" dxfId="298" priority="308">
      <formula>AND(ISLOGICAL(#REF!),#REF!=FALSE)</formula>
    </cfRule>
  </conditionalFormatting>
  <conditionalFormatting sqref="H63 E63">
    <cfRule type="expression" dxfId="297" priority="307">
      <formula>AND(ISLOGICAL(#REF!),#REF!=FALSE)</formula>
    </cfRule>
  </conditionalFormatting>
  <conditionalFormatting sqref="E63 H63">
    <cfRule type="expression" dxfId="296" priority="306">
      <formula>AND(ISLOGICAL(#REF!),#REF!=FALSE)</formula>
    </cfRule>
  </conditionalFormatting>
  <conditionalFormatting sqref="E63 H63">
    <cfRule type="expression" dxfId="295" priority="305">
      <formula>AND(ISLOGICAL(#REF!),#REF!=FALSE)</formula>
    </cfRule>
  </conditionalFormatting>
  <conditionalFormatting sqref="E63 H63">
    <cfRule type="expression" dxfId="294" priority="304">
      <formula>AND(ISLOGICAL(#REF!),#REF!=FALSE)</formula>
    </cfRule>
  </conditionalFormatting>
  <conditionalFormatting sqref="E64 H64">
    <cfRule type="expression" dxfId="293" priority="303">
      <formula>AND(ISLOGICAL(#REF!),#REF!=FALSE)</formula>
    </cfRule>
  </conditionalFormatting>
  <conditionalFormatting sqref="H64">
    <cfRule type="expression" dxfId="292" priority="302">
      <formula>AND(ISLOGICAL(#REF!),#REF!=FALSE)</formula>
    </cfRule>
  </conditionalFormatting>
  <conditionalFormatting sqref="E64 H64">
    <cfRule type="expression" dxfId="291" priority="301">
      <formula>AND(ISLOGICAL(#REF!),#REF!=FALSE)</formula>
    </cfRule>
  </conditionalFormatting>
  <conditionalFormatting sqref="H64 E64">
    <cfRule type="expression" dxfId="290" priority="300">
      <formula>AND(ISLOGICAL(#REF!),#REF!=FALSE)</formula>
    </cfRule>
  </conditionalFormatting>
  <conditionalFormatting sqref="E64 H64">
    <cfRule type="expression" dxfId="289" priority="299">
      <formula>AND(ISLOGICAL(#REF!),#REF!=FALSE)</formula>
    </cfRule>
  </conditionalFormatting>
  <conditionalFormatting sqref="E64 H64">
    <cfRule type="expression" dxfId="288" priority="298">
      <formula>AND(ISLOGICAL(#REF!),#REF!=FALSE)</formula>
    </cfRule>
  </conditionalFormatting>
  <conditionalFormatting sqref="E64 H64">
    <cfRule type="expression" dxfId="287" priority="297">
      <formula>AND(ISLOGICAL(#REF!),#REF!=FALSE)</formula>
    </cfRule>
  </conditionalFormatting>
  <conditionalFormatting sqref="H65 E65">
    <cfRule type="expression" dxfId="286" priority="296">
      <formula>AND(ISLOGICAL(#REF!),#REF!=FALSE)</formula>
    </cfRule>
  </conditionalFormatting>
  <conditionalFormatting sqref="H65">
    <cfRule type="expression" dxfId="285" priority="295">
      <formula>AND(ISLOGICAL(#REF!),#REF!=FALSE)</formula>
    </cfRule>
  </conditionalFormatting>
  <conditionalFormatting sqref="H65 E65">
    <cfRule type="expression" dxfId="284" priority="294">
      <formula>AND(ISLOGICAL(#REF!),#REF!=FALSE)</formula>
    </cfRule>
  </conditionalFormatting>
  <conditionalFormatting sqref="E65 H65">
    <cfRule type="expression" dxfId="283" priority="293">
      <formula>AND(ISLOGICAL(#REF!),#REF!=FALSE)</formula>
    </cfRule>
  </conditionalFormatting>
  <conditionalFormatting sqref="H65 E65">
    <cfRule type="expression" dxfId="282" priority="292">
      <formula>AND(ISLOGICAL(#REF!),#REF!=FALSE)</formula>
    </cfRule>
  </conditionalFormatting>
  <conditionalFormatting sqref="H65 E65">
    <cfRule type="expression" dxfId="281" priority="291">
      <formula>AND(ISLOGICAL(#REF!),#REF!=FALSE)</formula>
    </cfRule>
  </conditionalFormatting>
  <conditionalFormatting sqref="H65 E65">
    <cfRule type="expression" dxfId="280" priority="290">
      <formula>AND(ISLOGICAL(#REF!),#REF!=FALSE)</formula>
    </cfRule>
  </conditionalFormatting>
  <conditionalFormatting sqref="E68:E73 H68:H73">
    <cfRule type="expression" dxfId="279" priority="289">
      <formula>AND(ISLOGICAL(#REF!),#REF!=FALSE)</formula>
    </cfRule>
  </conditionalFormatting>
  <conditionalFormatting sqref="H68:H73">
    <cfRule type="expression" dxfId="278" priority="288">
      <formula>AND(ISLOGICAL(#REF!),#REF!=FALSE)</formula>
    </cfRule>
  </conditionalFormatting>
  <conditionalFormatting sqref="E68:E73 H68:H73">
    <cfRule type="expression" dxfId="277" priority="287">
      <formula>AND(ISLOGICAL(#REF!),#REF!=FALSE)</formula>
    </cfRule>
  </conditionalFormatting>
  <conditionalFormatting sqref="E68:E73 H68:H73">
    <cfRule type="expression" dxfId="276" priority="286">
      <formula>AND(ISLOGICAL(#REF!),#REF!=FALSE)</formula>
    </cfRule>
  </conditionalFormatting>
  <conditionalFormatting sqref="E68:E73 H68:H73">
    <cfRule type="expression" dxfId="275" priority="285">
      <formula>AND(ISLOGICAL(#REF!),#REF!=FALSE)</formula>
    </cfRule>
  </conditionalFormatting>
  <conditionalFormatting sqref="E68:E73 H68:H73">
    <cfRule type="expression" dxfId="274" priority="284">
      <formula>AND(ISLOGICAL(#REF!),#REF!=FALSE)</formula>
    </cfRule>
  </conditionalFormatting>
  <conditionalFormatting sqref="E68:E73 H68:H73">
    <cfRule type="expression" dxfId="273" priority="283">
      <formula>AND(ISLOGICAL(#REF!),#REF!=FALSE)</formula>
    </cfRule>
  </conditionalFormatting>
  <conditionalFormatting sqref="D36">
    <cfRule type="expression" dxfId="272" priority="281">
      <formula>AND(ISLOGICAL(#REF!),#REF!=FALSE)</formula>
    </cfRule>
  </conditionalFormatting>
  <conditionalFormatting sqref="E66 H66">
    <cfRule type="expression" dxfId="271" priority="280">
      <formula>AND(ISLOGICAL(#REF!),#REF!=FALSE)</formula>
    </cfRule>
  </conditionalFormatting>
  <conditionalFormatting sqref="H66">
    <cfRule type="expression" dxfId="270" priority="279">
      <formula>AND(ISLOGICAL(#REF!),#REF!=FALSE)</formula>
    </cfRule>
  </conditionalFormatting>
  <conditionalFormatting sqref="E66 H66">
    <cfRule type="expression" dxfId="269" priority="278">
      <formula>AND(ISLOGICAL(#REF!),#REF!=FALSE)</formula>
    </cfRule>
  </conditionalFormatting>
  <conditionalFormatting sqref="E66 H66">
    <cfRule type="expression" dxfId="268" priority="277">
      <formula>AND(ISLOGICAL(#REF!),#REF!=FALSE)</formula>
    </cfRule>
  </conditionalFormatting>
  <conditionalFormatting sqref="E66 H66">
    <cfRule type="expression" dxfId="267" priority="276">
      <formula>AND(ISLOGICAL(#REF!),#REF!=FALSE)</formula>
    </cfRule>
  </conditionalFormatting>
  <conditionalFormatting sqref="E66 H66">
    <cfRule type="expression" dxfId="266" priority="275">
      <formula>AND(ISLOGICAL(#REF!),#REF!=FALSE)</formula>
    </cfRule>
  </conditionalFormatting>
  <conditionalFormatting sqref="E66 H66">
    <cfRule type="expression" dxfId="265" priority="274">
      <formula>AND(ISLOGICAL(#REF!),#REF!=FALSE)</formula>
    </cfRule>
  </conditionalFormatting>
  <conditionalFormatting sqref="E66 H66">
    <cfRule type="expression" dxfId="264" priority="273">
      <formula>AND(ISLOGICAL(#REF!),#REF!=FALSE)</formula>
    </cfRule>
  </conditionalFormatting>
  <conditionalFormatting sqref="H66">
    <cfRule type="expression" dxfId="263" priority="272">
      <formula>AND(ISLOGICAL(#REF!),#REF!=FALSE)</formula>
    </cfRule>
  </conditionalFormatting>
  <conditionalFormatting sqref="E66 H66">
    <cfRule type="expression" dxfId="262" priority="271">
      <formula>AND(ISLOGICAL(#REF!),#REF!=FALSE)</formula>
    </cfRule>
  </conditionalFormatting>
  <conditionalFormatting sqref="E66 H66">
    <cfRule type="expression" dxfId="261" priority="270">
      <formula>AND(ISLOGICAL(#REF!),#REF!=FALSE)</formula>
    </cfRule>
  </conditionalFormatting>
  <conditionalFormatting sqref="E66 H66">
    <cfRule type="expression" dxfId="260" priority="269">
      <formula>AND(ISLOGICAL(#REF!),#REF!=FALSE)</formula>
    </cfRule>
  </conditionalFormatting>
  <conditionalFormatting sqref="E66 H66">
    <cfRule type="expression" dxfId="259" priority="268">
      <formula>AND(ISLOGICAL(#REF!),#REF!=FALSE)</formula>
    </cfRule>
  </conditionalFormatting>
  <conditionalFormatting sqref="E66 H66">
    <cfRule type="expression" dxfId="258" priority="267">
      <formula>AND(ISLOGICAL(#REF!),#REF!=FALSE)</formula>
    </cfRule>
  </conditionalFormatting>
  <conditionalFormatting sqref="E67 H67">
    <cfRule type="expression" dxfId="257" priority="266">
      <formula>AND(ISLOGICAL(#REF!),#REF!=FALSE)</formula>
    </cfRule>
  </conditionalFormatting>
  <conditionalFormatting sqref="H67">
    <cfRule type="expression" dxfId="256" priority="265">
      <formula>AND(ISLOGICAL(#REF!),#REF!=FALSE)</formula>
    </cfRule>
  </conditionalFormatting>
  <conditionalFormatting sqref="E67 H67">
    <cfRule type="expression" dxfId="255" priority="264">
      <formula>AND(ISLOGICAL(#REF!),#REF!=FALSE)</formula>
    </cfRule>
  </conditionalFormatting>
  <conditionalFormatting sqref="E67 H67">
    <cfRule type="expression" dxfId="254" priority="263">
      <formula>AND(ISLOGICAL(#REF!),#REF!=FALSE)</formula>
    </cfRule>
  </conditionalFormatting>
  <conditionalFormatting sqref="E67 H67">
    <cfRule type="expression" dxfId="253" priority="262">
      <formula>AND(ISLOGICAL(#REF!),#REF!=FALSE)</formula>
    </cfRule>
  </conditionalFormatting>
  <conditionalFormatting sqref="E67 H67">
    <cfRule type="expression" dxfId="252" priority="261">
      <formula>AND(ISLOGICAL(#REF!),#REF!=FALSE)</formula>
    </cfRule>
  </conditionalFormatting>
  <conditionalFormatting sqref="E67 H67">
    <cfRule type="expression" dxfId="251" priority="260">
      <formula>AND(ISLOGICAL(#REF!),#REF!=FALSE)</formula>
    </cfRule>
  </conditionalFormatting>
  <conditionalFormatting sqref="E67 H67">
    <cfRule type="expression" dxfId="250" priority="259">
      <formula>AND(ISLOGICAL(#REF!),#REF!=FALSE)</formula>
    </cfRule>
  </conditionalFormatting>
  <conditionalFormatting sqref="H67">
    <cfRule type="expression" dxfId="249" priority="258">
      <formula>AND(ISLOGICAL(#REF!),#REF!=FALSE)</formula>
    </cfRule>
  </conditionalFormatting>
  <conditionalFormatting sqref="E67 H67">
    <cfRule type="expression" dxfId="248" priority="257">
      <formula>AND(ISLOGICAL(#REF!),#REF!=FALSE)</formula>
    </cfRule>
  </conditionalFormatting>
  <conditionalFormatting sqref="E67 H67">
    <cfRule type="expression" dxfId="247" priority="256">
      <formula>AND(ISLOGICAL(#REF!),#REF!=FALSE)</formula>
    </cfRule>
  </conditionalFormatting>
  <conditionalFormatting sqref="E67 H67">
    <cfRule type="expression" dxfId="246" priority="255">
      <formula>AND(ISLOGICAL(#REF!),#REF!=FALSE)</formula>
    </cfRule>
  </conditionalFormatting>
  <conditionalFormatting sqref="E67 H67">
    <cfRule type="expression" dxfId="245" priority="254">
      <formula>AND(ISLOGICAL(#REF!),#REF!=FALSE)</formula>
    </cfRule>
  </conditionalFormatting>
  <conditionalFormatting sqref="E67 H67">
    <cfRule type="expression" dxfId="244" priority="253">
      <formula>AND(ISLOGICAL(#REF!),#REF!=FALSE)</formula>
    </cfRule>
  </conditionalFormatting>
  <conditionalFormatting sqref="E66 H66">
    <cfRule type="expression" dxfId="243" priority="166">
      <formula>AND(ISLOGICAL(#REF!),#REF!=FALSE)</formula>
    </cfRule>
  </conditionalFormatting>
  <conditionalFormatting sqref="E66 H66">
    <cfRule type="expression" dxfId="242" priority="165">
      <formula>AND(ISLOGICAL(#REF!),#REF!=FALSE)</formula>
    </cfRule>
  </conditionalFormatting>
  <conditionalFormatting sqref="E66 H66">
    <cfRule type="expression" dxfId="241" priority="164">
      <formula>AND(ISLOGICAL(#REF!),#REF!=FALSE)</formula>
    </cfRule>
  </conditionalFormatting>
  <conditionalFormatting sqref="E67 H67">
    <cfRule type="expression" dxfId="240" priority="163">
      <formula>AND(ISLOGICAL(#REF!),#REF!=FALSE)</formula>
    </cfRule>
  </conditionalFormatting>
  <conditionalFormatting sqref="H67">
    <cfRule type="expression" dxfId="239" priority="162">
      <formula>AND(ISLOGICAL(#REF!),#REF!=FALSE)</formula>
    </cfRule>
  </conditionalFormatting>
  <conditionalFormatting sqref="E67 H67">
    <cfRule type="expression" dxfId="238" priority="161">
      <formula>AND(ISLOGICAL(#REF!),#REF!=FALSE)</formula>
    </cfRule>
  </conditionalFormatting>
  <conditionalFormatting sqref="H67 E67">
    <cfRule type="expression" dxfId="237" priority="160">
      <formula>AND(ISLOGICAL(#REF!),#REF!=FALSE)</formula>
    </cfRule>
  </conditionalFormatting>
  <conditionalFormatting sqref="H49 E49">
    <cfRule type="expression" dxfId="236" priority="248">
      <formula>AND(ISLOGICAL(#REF!),#REF!=FALSE)</formula>
    </cfRule>
  </conditionalFormatting>
  <conditionalFormatting sqref="H49">
    <cfRule type="expression" dxfId="235" priority="247">
      <formula>AND(ISLOGICAL(#REF!),#REF!=FALSE)</formula>
    </cfRule>
  </conditionalFormatting>
  <conditionalFormatting sqref="H49 E49">
    <cfRule type="expression" dxfId="234" priority="246">
      <formula>AND(ISLOGICAL(#REF!),#REF!=FALSE)</formula>
    </cfRule>
  </conditionalFormatting>
  <conditionalFormatting sqref="E49 H49">
    <cfRule type="expression" dxfId="233" priority="245">
      <formula>AND(ISLOGICAL(#REF!),#REF!=FALSE)</formula>
    </cfRule>
  </conditionalFormatting>
  <conditionalFormatting sqref="H49 E49">
    <cfRule type="expression" dxfId="232" priority="244">
      <formula>AND(ISLOGICAL(#REF!),#REF!=FALSE)</formula>
    </cfRule>
  </conditionalFormatting>
  <conditionalFormatting sqref="H49 E49">
    <cfRule type="expression" dxfId="231" priority="243">
      <formula>AND(ISLOGICAL(#REF!),#REF!=FALSE)</formula>
    </cfRule>
  </conditionalFormatting>
  <conditionalFormatting sqref="H49 E49">
    <cfRule type="expression" dxfId="230" priority="242">
      <formula>AND(ISLOGICAL(#REF!),#REF!=FALSE)</formula>
    </cfRule>
  </conditionalFormatting>
  <conditionalFormatting sqref="H52 E52">
    <cfRule type="expression" dxfId="229" priority="241">
      <formula>AND(ISLOGICAL(#REF!),#REF!=FALSE)</formula>
    </cfRule>
  </conditionalFormatting>
  <conditionalFormatting sqref="H52">
    <cfRule type="expression" dxfId="228" priority="240">
      <formula>AND(ISLOGICAL(#REF!),#REF!=FALSE)</formula>
    </cfRule>
  </conditionalFormatting>
  <conditionalFormatting sqref="H52 E52">
    <cfRule type="expression" dxfId="227" priority="239">
      <formula>AND(ISLOGICAL(#REF!),#REF!=FALSE)</formula>
    </cfRule>
  </conditionalFormatting>
  <conditionalFormatting sqref="E52 H52">
    <cfRule type="expression" dxfId="226" priority="238">
      <formula>AND(ISLOGICAL(#REF!),#REF!=FALSE)</formula>
    </cfRule>
  </conditionalFormatting>
  <conditionalFormatting sqref="H52 E52">
    <cfRule type="expression" dxfId="225" priority="237">
      <formula>AND(ISLOGICAL(#REF!),#REF!=FALSE)</formula>
    </cfRule>
  </conditionalFormatting>
  <conditionalFormatting sqref="H52 E52">
    <cfRule type="expression" dxfId="224" priority="236">
      <formula>AND(ISLOGICAL(#REF!),#REF!=FALSE)</formula>
    </cfRule>
  </conditionalFormatting>
  <conditionalFormatting sqref="H52 E52">
    <cfRule type="expression" dxfId="223" priority="235">
      <formula>AND(ISLOGICAL(#REF!),#REF!=FALSE)</formula>
    </cfRule>
  </conditionalFormatting>
  <conditionalFormatting sqref="E53 H53">
    <cfRule type="expression" dxfId="222" priority="234">
      <formula>AND(ISLOGICAL(#REF!),#REF!=FALSE)</formula>
    </cfRule>
  </conditionalFormatting>
  <conditionalFormatting sqref="H50">
    <cfRule type="expression" dxfId="221" priority="232">
      <formula>AND(ISLOGICAL(#REF!),#REF!=FALSE)</formula>
    </cfRule>
  </conditionalFormatting>
  <conditionalFormatting sqref="H50 E50">
    <cfRule type="expression" dxfId="220" priority="233">
      <formula>AND(ISLOGICAL(#REF!),#REF!=FALSE)</formula>
    </cfRule>
  </conditionalFormatting>
  <conditionalFormatting sqref="H50 E50">
    <cfRule type="expression" dxfId="219" priority="231">
      <formula>AND(ISLOGICAL(#REF!),#REF!=FALSE)</formula>
    </cfRule>
  </conditionalFormatting>
  <conditionalFormatting sqref="E50 H50">
    <cfRule type="expression" dxfId="218" priority="230">
      <formula>AND(ISLOGICAL(#REF!),#REF!=FALSE)</formula>
    </cfRule>
  </conditionalFormatting>
  <conditionalFormatting sqref="H50 E50">
    <cfRule type="expression" dxfId="217" priority="229">
      <formula>AND(ISLOGICAL(#REF!),#REF!=FALSE)</formula>
    </cfRule>
  </conditionalFormatting>
  <conditionalFormatting sqref="H50 E50">
    <cfRule type="expression" dxfId="216" priority="228">
      <formula>AND(ISLOGICAL(#REF!),#REF!=FALSE)</formula>
    </cfRule>
  </conditionalFormatting>
  <conditionalFormatting sqref="H50 E50">
    <cfRule type="expression" dxfId="215" priority="227">
      <formula>AND(ISLOGICAL(#REF!),#REF!=FALSE)</formula>
    </cfRule>
  </conditionalFormatting>
  <conditionalFormatting sqref="H51 E51">
    <cfRule type="expression" dxfId="214" priority="226">
      <formula>AND(ISLOGICAL(#REF!),#REF!=FALSE)</formula>
    </cfRule>
  </conditionalFormatting>
  <conditionalFormatting sqref="H51">
    <cfRule type="expression" dxfId="213" priority="225">
      <formula>AND(ISLOGICAL(#REF!),#REF!=FALSE)</formula>
    </cfRule>
  </conditionalFormatting>
  <conditionalFormatting sqref="H51 E51">
    <cfRule type="expression" dxfId="212" priority="224">
      <formula>AND(ISLOGICAL(#REF!),#REF!=FALSE)</formula>
    </cfRule>
  </conditionalFormatting>
  <conditionalFormatting sqref="E51 H51">
    <cfRule type="expression" dxfId="211" priority="223">
      <formula>AND(ISLOGICAL(#REF!),#REF!=FALSE)</formula>
    </cfRule>
  </conditionalFormatting>
  <conditionalFormatting sqref="H51 E51">
    <cfRule type="expression" dxfId="210" priority="222">
      <formula>AND(ISLOGICAL(#REF!),#REF!=FALSE)</formula>
    </cfRule>
  </conditionalFormatting>
  <conditionalFormatting sqref="H51 E51">
    <cfRule type="expression" dxfId="209" priority="221">
      <formula>AND(ISLOGICAL(#REF!),#REF!=FALSE)</formula>
    </cfRule>
  </conditionalFormatting>
  <conditionalFormatting sqref="H51 E51">
    <cfRule type="expression" dxfId="208" priority="220">
      <formula>AND(ISLOGICAL(#REF!),#REF!=FALSE)</formula>
    </cfRule>
  </conditionalFormatting>
  <conditionalFormatting sqref="H54 E54">
    <cfRule type="expression" dxfId="207" priority="219">
      <formula>AND(ISLOGICAL(#REF!),#REF!=FALSE)</formula>
    </cfRule>
  </conditionalFormatting>
  <conditionalFormatting sqref="H54">
    <cfRule type="expression" dxfId="206" priority="218">
      <formula>AND(ISLOGICAL(#REF!),#REF!=FALSE)</formula>
    </cfRule>
  </conditionalFormatting>
  <conditionalFormatting sqref="H54 E54">
    <cfRule type="expression" dxfId="205" priority="217">
      <formula>AND(ISLOGICAL(#REF!),#REF!=FALSE)</formula>
    </cfRule>
  </conditionalFormatting>
  <conditionalFormatting sqref="E54 H54">
    <cfRule type="expression" dxfId="204" priority="216">
      <formula>AND(ISLOGICAL(#REF!),#REF!=FALSE)</formula>
    </cfRule>
  </conditionalFormatting>
  <conditionalFormatting sqref="H54 E54">
    <cfRule type="expression" dxfId="203" priority="215">
      <formula>AND(ISLOGICAL(#REF!),#REF!=FALSE)</formula>
    </cfRule>
  </conditionalFormatting>
  <conditionalFormatting sqref="H54 E54">
    <cfRule type="expression" dxfId="202" priority="214">
      <formula>AND(ISLOGICAL(#REF!),#REF!=FALSE)</formula>
    </cfRule>
  </conditionalFormatting>
  <conditionalFormatting sqref="H54 E54">
    <cfRule type="expression" dxfId="201" priority="213">
      <formula>AND(ISLOGICAL(#REF!),#REF!=FALSE)</formula>
    </cfRule>
  </conditionalFormatting>
  <conditionalFormatting sqref="H55 E55">
    <cfRule type="expression" dxfId="200" priority="212">
      <formula>AND(ISLOGICAL(#REF!),#REF!=FALSE)</formula>
    </cfRule>
  </conditionalFormatting>
  <conditionalFormatting sqref="H55">
    <cfRule type="expression" dxfId="199" priority="211">
      <formula>AND(ISLOGICAL(#REF!),#REF!=FALSE)</formula>
    </cfRule>
  </conditionalFormatting>
  <conditionalFormatting sqref="H55 E55">
    <cfRule type="expression" dxfId="198" priority="210">
      <formula>AND(ISLOGICAL(#REF!),#REF!=FALSE)</formula>
    </cfRule>
  </conditionalFormatting>
  <conditionalFormatting sqref="E55 H55">
    <cfRule type="expression" dxfId="197" priority="209">
      <formula>AND(ISLOGICAL(#REF!),#REF!=FALSE)</formula>
    </cfRule>
  </conditionalFormatting>
  <conditionalFormatting sqref="H55 E55">
    <cfRule type="expression" dxfId="196" priority="208">
      <formula>AND(ISLOGICAL(#REF!),#REF!=FALSE)</formula>
    </cfRule>
  </conditionalFormatting>
  <conditionalFormatting sqref="H55 E55">
    <cfRule type="expression" dxfId="195" priority="207">
      <formula>AND(ISLOGICAL(#REF!),#REF!=FALSE)</formula>
    </cfRule>
  </conditionalFormatting>
  <conditionalFormatting sqref="H55 E55">
    <cfRule type="expression" dxfId="194" priority="206">
      <formula>AND(ISLOGICAL(#REF!),#REF!=FALSE)</formula>
    </cfRule>
  </conditionalFormatting>
  <conditionalFormatting sqref="H56 E56">
    <cfRule type="expression" dxfId="193" priority="205">
      <formula>AND(ISLOGICAL(#REF!),#REF!=FALSE)</formula>
    </cfRule>
  </conditionalFormatting>
  <conditionalFormatting sqref="H56">
    <cfRule type="expression" dxfId="192" priority="204">
      <formula>AND(ISLOGICAL(#REF!),#REF!=FALSE)</formula>
    </cfRule>
  </conditionalFormatting>
  <conditionalFormatting sqref="H56 E56">
    <cfRule type="expression" dxfId="191" priority="203">
      <formula>AND(ISLOGICAL(#REF!),#REF!=FALSE)</formula>
    </cfRule>
  </conditionalFormatting>
  <conditionalFormatting sqref="E56 H56">
    <cfRule type="expression" dxfId="190" priority="202">
      <formula>AND(ISLOGICAL(#REF!),#REF!=FALSE)</formula>
    </cfRule>
  </conditionalFormatting>
  <conditionalFormatting sqref="H56 E56">
    <cfRule type="expression" dxfId="189" priority="201">
      <formula>AND(ISLOGICAL(#REF!),#REF!=FALSE)</formula>
    </cfRule>
  </conditionalFormatting>
  <conditionalFormatting sqref="H56 E56">
    <cfRule type="expression" dxfId="188" priority="200">
      <formula>AND(ISLOGICAL(#REF!),#REF!=FALSE)</formula>
    </cfRule>
  </conditionalFormatting>
  <conditionalFormatting sqref="H56 E56">
    <cfRule type="expression" dxfId="187" priority="199">
      <formula>AND(ISLOGICAL(#REF!),#REF!=FALSE)</formula>
    </cfRule>
  </conditionalFormatting>
  <conditionalFormatting sqref="H57 E57">
    <cfRule type="expression" dxfId="186" priority="198">
      <formula>AND(ISLOGICAL(#REF!),#REF!=FALSE)</formula>
    </cfRule>
  </conditionalFormatting>
  <conditionalFormatting sqref="H57">
    <cfRule type="expression" dxfId="185" priority="197">
      <formula>AND(ISLOGICAL(#REF!),#REF!=FALSE)</formula>
    </cfRule>
  </conditionalFormatting>
  <conditionalFormatting sqref="H57 E57">
    <cfRule type="expression" dxfId="184" priority="196">
      <formula>AND(ISLOGICAL(#REF!),#REF!=FALSE)</formula>
    </cfRule>
  </conditionalFormatting>
  <conditionalFormatting sqref="E57 H57">
    <cfRule type="expression" dxfId="183" priority="195">
      <formula>AND(ISLOGICAL(#REF!),#REF!=FALSE)</formula>
    </cfRule>
  </conditionalFormatting>
  <conditionalFormatting sqref="H57 E57">
    <cfRule type="expression" dxfId="182" priority="194">
      <formula>AND(ISLOGICAL(#REF!),#REF!=FALSE)</formula>
    </cfRule>
  </conditionalFormatting>
  <conditionalFormatting sqref="H57 E57">
    <cfRule type="expression" dxfId="181" priority="193">
      <formula>AND(ISLOGICAL(#REF!),#REF!=FALSE)</formula>
    </cfRule>
  </conditionalFormatting>
  <conditionalFormatting sqref="H57 E57">
    <cfRule type="expression" dxfId="180" priority="192">
      <formula>AND(ISLOGICAL(#REF!),#REF!=FALSE)</formula>
    </cfRule>
  </conditionalFormatting>
  <conditionalFormatting sqref="H58 E58 E65 H65">
    <cfRule type="expression" dxfId="179" priority="191">
      <formula>AND(ISLOGICAL(#REF!),#REF!=FALSE)</formula>
    </cfRule>
  </conditionalFormatting>
  <conditionalFormatting sqref="H58 H65">
    <cfRule type="expression" dxfId="178" priority="190">
      <formula>AND(ISLOGICAL(#REF!),#REF!=FALSE)</formula>
    </cfRule>
  </conditionalFormatting>
  <conditionalFormatting sqref="H58 E58 E65 H65">
    <cfRule type="expression" dxfId="177" priority="189">
      <formula>AND(ISLOGICAL(#REF!),#REF!=FALSE)</formula>
    </cfRule>
  </conditionalFormatting>
  <conditionalFormatting sqref="E58 H58 H65 E65">
    <cfRule type="expression" dxfId="176" priority="188">
      <formula>AND(ISLOGICAL(#REF!),#REF!=FALSE)</formula>
    </cfRule>
  </conditionalFormatting>
  <conditionalFormatting sqref="H58 E58 E65 H65">
    <cfRule type="expression" dxfId="175" priority="187">
      <formula>AND(ISLOGICAL(#REF!),#REF!=FALSE)</formula>
    </cfRule>
  </conditionalFormatting>
  <conditionalFormatting sqref="H58 E58 E65 H65">
    <cfRule type="expression" dxfId="174" priority="186">
      <formula>AND(ISLOGICAL(#REF!),#REF!=FALSE)</formula>
    </cfRule>
  </conditionalFormatting>
  <conditionalFormatting sqref="H58 E58 E65 H65">
    <cfRule type="expression" dxfId="173" priority="185">
      <formula>AND(ISLOGICAL(#REF!),#REF!=FALSE)</formula>
    </cfRule>
  </conditionalFormatting>
  <conditionalFormatting sqref="H63 E63">
    <cfRule type="expression" dxfId="172" priority="184">
      <formula>AND(ISLOGICAL(#REF!),#REF!=FALSE)</formula>
    </cfRule>
  </conditionalFormatting>
  <conditionalFormatting sqref="H63">
    <cfRule type="expression" dxfId="171" priority="183">
      <formula>AND(ISLOGICAL(#REF!),#REF!=FALSE)</formula>
    </cfRule>
  </conditionalFormatting>
  <conditionalFormatting sqref="H63 E63">
    <cfRule type="expression" dxfId="170" priority="182">
      <formula>AND(ISLOGICAL(#REF!),#REF!=FALSE)</formula>
    </cfRule>
  </conditionalFormatting>
  <conditionalFormatting sqref="E63 H63">
    <cfRule type="expression" dxfId="169" priority="181">
      <formula>AND(ISLOGICAL(#REF!),#REF!=FALSE)</formula>
    </cfRule>
  </conditionalFormatting>
  <conditionalFormatting sqref="H63 E63">
    <cfRule type="expression" dxfId="168" priority="180">
      <formula>AND(ISLOGICAL(#REF!),#REF!=FALSE)</formula>
    </cfRule>
  </conditionalFormatting>
  <conditionalFormatting sqref="H63 E63">
    <cfRule type="expression" dxfId="167" priority="179">
      <formula>AND(ISLOGICAL(#REF!),#REF!=FALSE)</formula>
    </cfRule>
  </conditionalFormatting>
  <conditionalFormatting sqref="H63 E63">
    <cfRule type="expression" dxfId="166" priority="178">
      <formula>AND(ISLOGICAL(#REF!),#REF!=FALSE)</formula>
    </cfRule>
  </conditionalFormatting>
  <conditionalFormatting sqref="H64 E64">
    <cfRule type="expression" dxfId="165" priority="177">
      <formula>AND(ISLOGICAL(#REF!),#REF!=FALSE)</formula>
    </cfRule>
  </conditionalFormatting>
  <conditionalFormatting sqref="H64">
    <cfRule type="expression" dxfId="164" priority="176">
      <formula>AND(ISLOGICAL(#REF!),#REF!=FALSE)</formula>
    </cfRule>
  </conditionalFormatting>
  <conditionalFormatting sqref="H64 E64">
    <cfRule type="expression" dxfId="163" priority="175">
      <formula>AND(ISLOGICAL(#REF!),#REF!=FALSE)</formula>
    </cfRule>
  </conditionalFormatting>
  <conditionalFormatting sqref="E64 H64">
    <cfRule type="expression" dxfId="162" priority="174">
      <formula>AND(ISLOGICAL(#REF!),#REF!=FALSE)</formula>
    </cfRule>
  </conditionalFormatting>
  <conditionalFormatting sqref="H64 E64">
    <cfRule type="expression" dxfId="161" priority="173">
      <formula>AND(ISLOGICAL(#REF!),#REF!=FALSE)</formula>
    </cfRule>
  </conditionalFormatting>
  <conditionalFormatting sqref="H64 E64">
    <cfRule type="expression" dxfId="160" priority="172">
      <formula>AND(ISLOGICAL(#REF!),#REF!=FALSE)</formula>
    </cfRule>
  </conditionalFormatting>
  <conditionalFormatting sqref="H64 E64">
    <cfRule type="expression" dxfId="159" priority="171">
      <formula>AND(ISLOGICAL(#REF!),#REF!=FALSE)</formula>
    </cfRule>
  </conditionalFormatting>
  <conditionalFormatting sqref="E66 H66">
    <cfRule type="expression" dxfId="158" priority="170">
      <formula>AND(ISLOGICAL(#REF!),#REF!=FALSE)</formula>
    </cfRule>
  </conditionalFormatting>
  <conditionalFormatting sqref="H66">
    <cfRule type="expression" dxfId="157" priority="169">
      <formula>AND(ISLOGICAL(#REF!),#REF!=FALSE)</formula>
    </cfRule>
  </conditionalFormatting>
  <conditionalFormatting sqref="E66 H66">
    <cfRule type="expression" dxfId="156" priority="168">
      <formula>AND(ISLOGICAL(#REF!),#REF!=FALSE)</formula>
    </cfRule>
  </conditionalFormatting>
  <conditionalFormatting sqref="H66 E66">
    <cfRule type="expression" dxfId="155" priority="167">
      <formula>AND(ISLOGICAL(#REF!),#REF!=FALSE)</formula>
    </cfRule>
  </conditionalFormatting>
  <conditionalFormatting sqref="E67 H67">
    <cfRule type="expression" dxfId="154" priority="159">
      <formula>AND(ISLOGICAL(#REF!),#REF!=FALSE)</formula>
    </cfRule>
  </conditionalFormatting>
  <conditionalFormatting sqref="E67 H67">
    <cfRule type="expression" dxfId="153" priority="158">
      <formula>AND(ISLOGICAL(#REF!),#REF!=FALSE)</formula>
    </cfRule>
  </conditionalFormatting>
  <conditionalFormatting sqref="E67 H67">
    <cfRule type="expression" dxfId="152" priority="157">
      <formula>AND(ISLOGICAL(#REF!),#REF!=FALSE)</formula>
    </cfRule>
  </conditionalFormatting>
  <conditionalFormatting sqref="H51 E51">
    <cfRule type="expression" dxfId="151" priority="156">
      <formula>AND(ISLOGICAL(#REF!),#REF!=FALSE)</formula>
    </cfRule>
  </conditionalFormatting>
  <conditionalFormatting sqref="H51">
    <cfRule type="expression" dxfId="150" priority="155">
      <formula>AND(ISLOGICAL(#REF!),#REF!=FALSE)</formula>
    </cfRule>
  </conditionalFormatting>
  <conditionalFormatting sqref="H51 E51">
    <cfRule type="expression" dxfId="149" priority="154">
      <formula>AND(ISLOGICAL(#REF!),#REF!=FALSE)</formula>
    </cfRule>
  </conditionalFormatting>
  <conditionalFormatting sqref="E51 H51">
    <cfRule type="expression" dxfId="148" priority="153">
      <formula>AND(ISLOGICAL(#REF!),#REF!=FALSE)</formula>
    </cfRule>
  </conditionalFormatting>
  <conditionalFormatting sqref="H51 E51">
    <cfRule type="expression" dxfId="147" priority="152">
      <formula>AND(ISLOGICAL(#REF!),#REF!=FALSE)</formula>
    </cfRule>
  </conditionalFormatting>
  <conditionalFormatting sqref="H51 E51">
    <cfRule type="expression" dxfId="146" priority="151">
      <formula>AND(ISLOGICAL(#REF!),#REF!=FALSE)</formula>
    </cfRule>
  </conditionalFormatting>
  <conditionalFormatting sqref="H51 E51">
    <cfRule type="expression" dxfId="145" priority="150">
      <formula>AND(ISLOGICAL(#REF!),#REF!=FALSE)</formula>
    </cfRule>
  </conditionalFormatting>
  <conditionalFormatting sqref="E52 H52">
    <cfRule type="expression" dxfId="144" priority="149">
      <formula>AND(ISLOGICAL(#REF!),#REF!=FALSE)</formula>
    </cfRule>
  </conditionalFormatting>
  <conditionalFormatting sqref="H49">
    <cfRule type="expression" dxfId="143" priority="147">
      <formula>AND(ISLOGICAL(#REF!),#REF!=FALSE)</formula>
    </cfRule>
  </conditionalFormatting>
  <conditionalFormatting sqref="H49 E49">
    <cfRule type="expression" dxfId="142" priority="148">
      <formula>AND(ISLOGICAL(#REF!),#REF!=FALSE)</formula>
    </cfRule>
  </conditionalFormatting>
  <conditionalFormatting sqref="H49 E49">
    <cfRule type="expression" dxfId="141" priority="146">
      <formula>AND(ISLOGICAL(#REF!),#REF!=FALSE)</formula>
    </cfRule>
  </conditionalFormatting>
  <conditionalFormatting sqref="E49 H49">
    <cfRule type="expression" dxfId="140" priority="145">
      <formula>AND(ISLOGICAL(#REF!),#REF!=FALSE)</formula>
    </cfRule>
  </conditionalFormatting>
  <conditionalFormatting sqref="H49 E49">
    <cfRule type="expression" dxfId="139" priority="144">
      <formula>AND(ISLOGICAL(#REF!),#REF!=FALSE)</formula>
    </cfRule>
  </conditionalFormatting>
  <conditionalFormatting sqref="H49 E49">
    <cfRule type="expression" dxfId="138" priority="143">
      <formula>AND(ISLOGICAL(#REF!),#REF!=FALSE)</formula>
    </cfRule>
  </conditionalFormatting>
  <conditionalFormatting sqref="H49 E49">
    <cfRule type="expression" dxfId="137" priority="142">
      <formula>AND(ISLOGICAL(#REF!),#REF!=FALSE)</formula>
    </cfRule>
  </conditionalFormatting>
  <conditionalFormatting sqref="H50 E50">
    <cfRule type="expression" dxfId="136" priority="141">
      <formula>AND(ISLOGICAL(#REF!),#REF!=FALSE)</formula>
    </cfRule>
  </conditionalFormatting>
  <conditionalFormatting sqref="H50">
    <cfRule type="expression" dxfId="135" priority="140">
      <formula>AND(ISLOGICAL(#REF!),#REF!=FALSE)</formula>
    </cfRule>
  </conditionalFormatting>
  <conditionalFormatting sqref="H50 E50">
    <cfRule type="expression" dxfId="134" priority="139">
      <formula>AND(ISLOGICAL(#REF!),#REF!=FALSE)</formula>
    </cfRule>
  </conditionalFormatting>
  <conditionalFormatting sqref="E50 H50">
    <cfRule type="expression" dxfId="133" priority="138">
      <formula>AND(ISLOGICAL(#REF!),#REF!=FALSE)</formula>
    </cfRule>
  </conditionalFormatting>
  <conditionalFormatting sqref="H50 E50">
    <cfRule type="expression" dxfId="132" priority="137">
      <formula>AND(ISLOGICAL(#REF!),#REF!=FALSE)</formula>
    </cfRule>
  </conditionalFormatting>
  <conditionalFormatting sqref="H50 E50">
    <cfRule type="expression" dxfId="131" priority="136">
      <formula>AND(ISLOGICAL(#REF!),#REF!=FALSE)</formula>
    </cfRule>
  </conditionalFormatting>
  <conditionalFormatting sqref="H50 E50">
    <cfRule type="expression" dxfId="130" priority="135">
      <formula>AND(ISLOGICAL(#REF!),#REF!=FALSE)</formula>
    </cfRule>
  </conditionalFormatting>
  <conditionalFormatting sqref="H53 E53">
    <cfRule type="expression" dxfId="129" priority="134">
      <formula>AND(ISLOGICAL(#REF!),#REF!=FALSE)</formula>
    </cfRule>
  </conditionalFormatting>
  <conditionalFormatting sqref="H53">
    <cfRule type="expression" dxfId="128" priority="133">
      <formula>AND(ISLOGICAL(#REF!),#REF!=FALSE)</formula>
    </cfRule>
  </conditionalFormatting>
  <conditionalFormatting sqref="H53 E53">
    <cfRule type="expression" dxfId="127" priority="132">
      <formula>AND(ISLOGICAL(#REF!),#REF!=FALSE)</formula>
    </cfRule>
  </conditionalFormatting>
  <conditionalFormatting sqref="E53 H53">
    <cfRule type="expression" dxfId="126" priority="131">
      <formula>AND(ISLOGICAL(#REF!),#REF!=FALSE)</formula>
    </cfRule>
  </conditionalFormatting>
  <conditionalFormatting sqref="H53 E53">
    <cfRule type="expression" dxfId="125" priority="130">
      <formula>AND(ISLOGICAL(#REF!),#REF!=FALSE)</formula>
    </cfRule>
  </conditionalFormatting>
  <conditionalFormatting sqref="H53 E53">
    <cfRule type="expression" dxfId="124" priority="129">
      <formula>AND(ISLOGICAL(#REF!),#REF!=FALSE)</formula>
    </cfRule>
  </conditionalFormatting>
  <conditionalFormatting sqref="H53 E53">
    <cfRule type="expression" dxfId="123" priority="128">
      <formula>AND(ISLOGICAL(#REF!),#REF!=FALSE)</formula>
    </cfRule>
  </conditionalFormatting>
  <conditionalFormatting sqref="H54 E54">
    <cfRule type="expression" dxfId="122" priority="127">
      <formula>AND(ISLOGICAL(#REF!),#REF!=FALSE)</formula>
    </cfRule>
  </conditionalFormatting>
  <conditionalFormatting sqref="H54">
    <cfRule type="expression" dxfId="121" priority="126">
      <formula>AND(ISLOGICAL(#REF!),#REF!=FALSE)</formula>
    </cfRule>
  </conditionalFormatting>
  <conditionalFormatting sqref="H54 E54">
    <cfRule type="expression" dxfId="120" priority="125">
      <formula>AND(ISLOGICAL(#REF!),#REF!=FALSE)</formula>
    </cfRule>
  </conditionalFormatting>
  <conditionalFormatting sqref="E54 H54">
    <cfRule type="expression" dxfId="119" priority="124">
      <formula>AND(ISLOGICAL(#REF!),#REF!=FALSE)</formula>
    </cfRule>
  </conditionalFormatting>
  <conditionalFormatting sqref="H54 E54">
    <cfRule type="expression" dxfId="118" priority="123">
      <formula>AND(ISLOGICAL(#REF!),#REF!=FALSE)</formula>
    </cfRule>
  </conditionalFormatting>
  <conditionalFormatting sqref="H54 E54">
    <cfRule type="expression" dxfId="117" priority="122">
      <formula>AND(ISLOGICAL(#REF!),#REF!=FALSE)</formula>
    </cfRule>
  </conditionalFormatting>
  <conditionalFormatting sqref="H54 E54">
    <cfRule type="expression" dxfId="116" priority="121">
      <formula>AND(ISLOGICAL(#REF!),#REF!=FALSE)</formula>
    </cfRule>
  </conditionalFormatting>
  <conditionalFormatting sqref="H55 E55">
    <cfRule type="expression" dxfId="115" priority="120">
      <formula>AND(ISLOGICAL(#REF!),#REF!=FALSE)</formula>
    </cfRule>
  </conditionalFormatting>
  <conditionalFormatting sqref="H55">
    <cfRule type="expression" dxfId="114" priority="119">
      <formula>AND(ISLOGICAL(#REF!),#REF!=FALSE)</formula>
    </cfRule>
  </conditionalFormatting>
  <conditionalFormatting sqref="H55 E55">
    <cfRule type="expression" dxfId="113" priority="118">
      <formula>AND(ISLOGICAL(#REF!),#REF!=FALSE)</formula>
    </cfRule>
  </conditionalFormatting>
  <conditionalFormatting sqref="E55 H55">
    <cfRule type="expression" dxfId="112" priority="117">
      <formula>AND(ISLOGICAL(#REF!),#REF!=FALSE)</formula>
    </cfRule>
  </conditionalFormatting>
  <conditionalFormatting sqref="H55 E55">
    <cfRule type="expression" dxfId="111" priority="116">
      <formula>AND(ISLOGICAL(#REF!),#REF!=FALSE)</formula>
    </cfRule>
  </conditionalFormatting>
  <conditionalFormatting sqref="H55 E55">
    <cfRule type="expression" dxfId="110" priority="115">
      <formula>AND(ISLOGICAL(#REF!),#REF!=FALSE)</formula>
    </cfRule>
  </conditionalFormatting>
  <conditionalFormatting sqref="H55 E55">
    <cfRule type="expression" dxfId="109" priority="114">
      <formula>AND(ISLOGICAL(#REF!),#REF!=FALSE)</formula>
    </cfRule>
  </conditionalFormatting>
  <conditionalFormatting sqref="H56 E56">
    <cfRule type="expression" dxfId="108" priority="113">
      <formula>AND(ISLOGICAL(#REF!),#REF!=FALSE)</formula>
    </cfRule>
  </conditionalFormatting>
  <conditionalFormatting sqref="H56">
    <cfRule type="expression" dxfId="107" priority="112">
      <formula>AND(ISLOGICAL(#REF!),#REF!=FALSE)</formula>
    </cfRule>
  </conditionalFormatting>
  <conditionalFormatting sqref="H56 E56">
    <cfRule type="expression" dxfId="106" priority="111">
      <formula>AND(ISLOGICAL(#REF!),#REF!=FALSE)</formula>
    </cfRule>
  </conditionalFormatting>
  <conditionalFormatting sqref="E56 H56">
    <cfRule type="expression" dxfId="105" priority="110">
      <formula>AND(ISLOGICAL(#REF!),#REF!=FALSE)</formula>
    </cfRule>
  </conditionalFormatting>
  <conditionalFormatting sqref="H56 E56">
    <cfRule type="expression" dxfId="104" priority="109">
      <formula>AND(ISLOGICAL(#REF!),#REF!=FALSE)</formula>
    </cfRule>
  </conditionalFormatting>
  <conditionalFormatting sqref="H56 E56">
    <cfRule type="expression" dxfId="103" priority="108">
      <formula>AND(ISLOGICAL(#REF!),#REF!=FALSE)</formula>
    </cfRule>
  </conditionalFormatting>
  <conditionalFormatting sqref="H56 E56">
    <cfRule type="expression" dxfId="102" priority="107">
      <formula>AND(ISLOGICAL(#REF!),#REF!=FALSE)</formula>
    </cfRule>
  </conditionalFormatting>
  <conditionalFormatting sqref="H57 E57 E64 H64">
    <cfRule type="expression" dxfId="101" priority="106">
      <formula>AND(ISLOGICAL(#REF!),#REF!=FALSE)</formula>
    </cfRule>
  </conditionalFormatting>
  <conditionalFormatting sqref="H57 H64">
    <cfRule type="expression" dxfId="100" priority="105">
      <formula>AND(ISLOGICAL(#REF!),#REF!=FALSE)</formula>
    </cfRule>
  </conditionalFormatting>
  <conditionalFormatting sqref="H57 E57 E64 H64">
    <cfRule type="expression" dxfId="99" priority="104">
      <formula>AND(ISLOGICAL(#REF!),#REF!=FALSE)</formula>
    </cfRule>
  </conditionalFormatting>
  <conditionalFormatting sqref="E57 H57 H64 E64">
    <cfRule type="expression" dxfId="98" priority="103">
      <formula>AND(ISLOGICAL(#REF!),#REF!=FALSE)</formula>
    </cfRule>
  </conditionalFormatting>
  <conditionalFormatting sqref="H57 E57 E64 H64">
    <cfRule type="expression" dxfId="97" priority="102">
      <formula>AND(ISLOGICAL(#REF!),#REF!=FALSE)</formula>
    </cfRule>
  </conditionalFormatting>
  <conditionalFormatting sqref="H57 E57 E64 H64">
    <cfRule type="expression" dxfId="96" priority="101">
      <formula>AND(ISLOGICAL(#REF!),#REF!=FALSE)</formula>
    </cfRule>
  </conditionalFormatting>
  <conditionalFormatting sqref="H57 E57 E64 H64">
    <cfRule type="expression" dxfId="95" priority="100">
      <formula>AND(ISLOGICAL(#REF!),#REF!=FALSE)</formula>
    </cfRule>
  </conditionalFormatting>
  <conditionalFormatting sqref="H62 E62">
    <cfRule type="expression" dxfId="94" priority="99">
      <formula>AND(ISLOGICAL(#REF!),#REF!=FALSE)</formula>
    </cfRule>
  </conditionalFormatting>
  <conditionalFormatting sqref="H62">
    <cfRule type="expression" dxfId="93" priority="98">
      <formula>AND(ISLOGICAL(#REF!),#REF!=FALSE)</formula>
    </cfRule>
  </conditionalFormatting>
  <conditionalFormatting sqref="H62 E62">
    <cfRule type="expression" dxfId="92" priority="97">
      <formula>AND(ISLOGICAL(#REF!),#REF!=FALSE)</formula>
    </cfRule>
  </conditionalFormatting>
  <conditionalFormatting sqref="E62 H62">
    <cfRule type="expression" dxfId="91" priority="96">
      <formula>AND(ISLOGICAL(#REF!),#REF!=FALSE)</formula>
    </cfRule>
  </conditionalFormatting>
  <conditionalFormatting sqref="H62 E62">
    <cfRule type="expression" dxfId="90" priority="95">
      <formula>AND(ISLOGICAL(#REF!),#REF!=FALSE)</formula>
    </cfRule>
  </conditionalFormatting>
  <conditionalFormatting sqref="H62 E62">
    <cfRule type="expression" dxfId="89" priority="94">
      <formula>AND(ISLOGICAL(#REF!),#REF!=FALSE)</formula>
    </cfRule>
  </conditionalFormatting>
  <conditionalFormatting sqref="H62 E62">
    <cfRule type="expression" dxfId="88" priority="93">
      <formula>AND(ISLOGICAL(#REF!),#REF!=FALSE)</formula>
    </cfRule>
  </conditionalFormatting>
  <conditionalFormatting sqref="H63 E63">
    <cfRule type="expression" dxfId="87" priority="92">
      <formula>AND(ISLOGICAL(#REF!),#REF!=FALSE)</formula>
    </cfRule>
  </conditionalFormatting>
  <conditionalFormatting sqref="H63">
    <cfRule type="expression" dxfId="86" priority="91">
      <formula>AND(ISLOGICAL(#REF!),#REF!=FALSE)</formula>
    </cfRule>
  </conditionalFormatting>
  <conditionalFormatting sqref="H63 E63">
    <cfRule type="expression" dxfId="85" priority="90">
      <formula>AND(ISLOGICAL(#REF!),#REF!=FALSE)</formula>
    </cfRule>
  </conditionalFormatting>
  <conditionalFormatting sqref="E63 H63">
    <cfRule type="expression" dxfId="84" priority="89">
      <formula>AND(ISLOGICAL(#REF!),#REF!=FALSE)</formula>
    </cfRule>
  </conditionalFormatting>
  <conditionalFormatting sqref="H63 E63">
    <cfRule type="expression" dxfId="83" priority="88">
      <formula>AND(ISLOGICAL(#REF!),#REF!=FALSE)</formula>
    </cfRule>
  </conditionalFormatting>
  <conditionalFormatting sqref="H63 E63">
    <cfRule type="expression" dxfId="82" priority="87">
      <formula>AND(ISLOGICAL(#REF!),#REF!=FALSE)</formula>
    </cfRule>
  </conditionalFormatting>
  <conditionalFormatting sqref="H63 E63">
    <cfRule type="expression" dxfId="81" priority="86">
      <formula>AND(ISLOGICAL(#REF!),#REF!=FALSE)</formula>
    </cfRule>
  </conditionalFormatting>
  <conditionalFormatting sqref="E65 H65">
    <cfRule type="expression" dxfId="80" priority="85">
      <formula>AND(ISLOGICAL(#REF!),#REF!=FALSE)</formula>
    </cfRule>
  </conditionalFormatting>
  <conditionalFormatting sqref="H65">
    <cfRule type="expression" dxfId="79" priority="84">
      <formula>AND(ISLOGICAL(#REF!),#REF!=FALSE)</formula>
    </cfRule>
  </conditionalFormatting>
  <conditionalFormatting sqref="E65 H65">
    <cfRule type="expression" dxfId="78" priority="83">
      <formula>AND(ISLOGICAL(#REF!),#REF!=FALSE)</formula>
    </cfRule>
  </conditionalFormatting>
  <conditionalFormatting sqref="H65 E65">
    <cfRule type="expression" dxfId="77" priority="82">
      <formula>AND(ISLOGICAL(#REF!),#REF!=FALSE)</formula>
    </cfRule>
  </conditionalFormatting>
  <conditionalFormatting sqref="E65 H65">
    <cfRule type="expression" dxfId="76" priority="81">
      <formula>AND(ISLOGICAL(#REF!),#REF!=FALSE)</formula>
    </cfRule>
  </conditionalFormatting>
  <conditionalFormatting sqref="E65 H65">
    <cfRule type="expression" dxfId="75" priority="80">
      <formula>AND(ISLOGICAL(#REF!),#REF!=FALSE)</formula>
    </cfRule>
  </conditionalFormatting>
  <conditionalFormatting sqref="E65 H65">
    <cfRule type="expression" dxfId="74" priority="79">
      <formula>AND(ISLOGICAL(#REF!),#REF!=FALSE)</formula>
    </cfRule>
  </conditionalFormatting>
  <conditionalFormatting sqref="E66 H66">
    <cfRule type="expression" dxfId="73" priority="78">
      <formula>AND(ISLOGICAL(#REF!),#REF!=FALSE)</formula>
    </cfRule>
  </conditionalFormatting>
  <conditionalFormatting sqref="H66">
    <cfRule type="expression" dxfId="72" priority="77">
      <formula>AND(ISLOGICAL(#REF!),#REF!=FALSE)</formula>
    </cfRule>
  </conditionalFormatting>
  <conditionalFormatting sqref="E66 H66">
    <cfRule type="expression" dxfId="71" priority="76">
      <formula>AND(ISLOGICAL(#REF!),#REF!=FALSE)</formula>
    </cfRule>
  </conditionalFormatting>
  <conditionalFormatting sqref="H66 E66">
    <cfRule type="expression" dxfId="70" priority="75">
      <formula>AND(ISLOGICAL(#REF!),#REF!=FALSE)</formula>
    </cfRule>
  </conditionalFormatting>
  <conditionalFormatting sqref="E66 H66">
    <cfRule type="expression" dxfId="69" priority="74">
      <formula>AND(ISLOGICAL(#REF!),#REF!=FALSE)</formula>
    </cfRule>
  </conditionalFormatting>
  <conditionalFormatting sqref="E66 H66">
    <cfRule type="expression" dxfId="68" priority="73">
      <formula>AND(ISLOGICAL(#REF!),#REF!=FALSE)</formula>
    </cfRule>
  </conditionalFormatting>
  <conditionalFormatting sqref="E66 H66">
    <cfRule type="expression" dxfId="67" priority="72">
      <formula>AND(ISLOGICAL(#REF!),#REF!=FALSE)</formula>
    </cfRule>
  </conditionalFormatting>
  <conditionalFormatting sqref="H67 E67">
    <cfRule type="expression" dxfId="66" priority="71">
      <formula>AND(ISLOGICAL(#REF!),#REF!=FALSE)</formula>
    </cfRule>
  </conditionalFormatting>
  <conditionalFormatting sqref="H67">
    <cfRule type="expression" dxfId="65" priority="70">
      <formula>AND(ISLOGICAL(#REF!),#REF!=FALSE)</formula>
    </cfRule>
  </conditionalFormatting>
  <conditionalFormatting sqref="H67 E67">
    <cfRule type="expression" dxfId="64" priority="69">
      <formula>AND(ISLOGICAL(#REF!),#REF!=FALSE)</formula>
    </cfRule>
  </conditionalFormatting>
  <conditionalFormatting sqref="E67 H67">
    <cfRule type="expression" dxfId="63" priority="68">
      <formula>AND(ISLOGICAL(#REF!),#REF!=FALSE)</formula>
    </cfRule>
  </conditionalFormatting>
  <conditionalFormatting sqref="H67 E67">
    <cfRule type="expression" dxfId="62" priority="67">
      <formula>AND(ISLOGICAL(#REF!),#REF!=FALSE)</formula>
    </cfRule>
  </conditionalFormatting>
  <conditionalFormatting sqref="H67 E67">
    <cfRule type="expression" dxfId="61" priority="66">
      <formula>AND(ISLOGICAL(#REF!),#REF!=FALSE)</formula>
    </cfRule>
  </conditionalFormatting>
  <conditionalFormatting sqref="H67 E67">
    <cfRule type="expression" dxfId="60" priority="65">
      <formula>AND(ISLOGICAL(#REF!),#REF!=FALSE)</formula>
    </cfRule>
  </conditionalFormatting>
  <conditionalFormatting sqref="E68:E73 H68:H73">
    <cfRule type="expression" dxfId="59" priority="63">
      <formula>AND(ISLOGICAL(#REF!),#REF!=FALSE)</formula>
    </cfRule>
  </conditionalFormatting>
  <conditionalFormatting sqref="H68:H73">
    <cfRule type="expression" dxfId="58" priority="62">
      <formula>AND(ISLOGICAL(#REF!),#REF!=FALSE)</formula>
    </cfRule>
  </conditionalFormatting>
  <conditionalFormatting sqref="E68:E73 H68:H73">
    <cfRule type="expression" dxfId="57" priority="61">
      <formula>AND(ISLOGICAL(#REF!),#REF!=FALSE)</formula>
    </cfRule>
  </conditionalFormatting>
  <conditionalFormatting sqref="E68:E73 H68:H73">
    <cfRule type="expression" dxfId="56" priority="60">
      <formula>AND(ISLOGICAL(#REF!),#REF!=FALSE)</formula>
    </cfRule>
  </conditionalFormatting>
  <conditionalFormatting sqref="E68:E73 H68:H73">
    <cfRule type="expression" dxfId="55" priority="59">
      <formula>AND(ISLOGICAL(#REF!),#REF!=FALSE)</formula>
    </cfRule>
  </conditionalFormatting>
  <conditionalFormatting sqref="E68:E73 H68:H73">
    <cfRule type="expression" dxfId="54" priority="58">
      <formula>AND(ISLOGICAL(#REF!),#REF!=FALSE)</formula>
    </cfRule>
  </conditionalFormatting>
  <conditionalFormatting sqref="E68:E73 H68:H73">
    <cfRule type="expression" dxfId="53" priority="57">
      <formula>AND(ISLOGICAL(#REF!),#REF!=FALSE)</formula>
    </cfRule>
  </conditionalFormatting>
  <conditionalFormatting sqref="E68:E73 H68:H73">
    <cfRule type="expression" dxfId="52" priority="56">
      <formula>AND(ISLOGICAL(#REF!),#REF!=FALSE)</formula>
    </cfRule>
  </conditionalFormatting>
  <conditionalFormatting sqref="H68:H73">
    <cfRule type="expression" dxfId="51" priority="55">
      <formula>AND(ISLOGICAL(#REF!),#REF!=FALSE)</formula>
    </cfRule>
  </conditionalFormatting>
  <conditionalFormatting sqref="E68:E73 H68:H73">
    <cfRule type="expression" dxfId="50" priority="54">
      <formula>AND(ISLOGICAL(#REF!),#REF!=FALSE)</formula>
    </cfRule>
  </conditionalFormatting>
  <conditionalFormatting sqref="E68:E73 H68:H73">
    <cfRule type="expression" dxfId="49" priority="53">
      <formula>AND(ISLOGICAL(#REF!),#REF!=FALSE)</formula>
    </cfRule>
  </conditionalFormatting>
  <conditionalFormatting sqref="E68:E73 H68:H73">
    <cfRule type="expression" dxfId="48" priority="52">
      <formula>AND(ISLOGICAL(#REF!),#REF!=FALSE)</formula>
    </cfRule>
  </conditionalFormatting>
  <conditionalFormatting sqref="E68:E73 H68:H73">
    <cfRule type="expression" dxfId="47" priority="51">
      <formula>AND(ISLOGICAL(#REF!),#REF!=FALSE)</formula>
    </cfRule>
  </conditionalFormatting>
  <conditionalFormatting sqref="E68:E73 H68:H73">
    <cfRule type="expression" dxfId="46" priority="50">
      <formula>AND(ISLOGICAL(#REF!),#REF!=FALSE)</formula>
    </cfRule>
  </conditionalFormatting>
  <conditionalFormatting sqref="D83">
    <cfRule type="expression" dxfId="45" priority="49">
      <formula>AND(ISLOGICAL(#REF!),#REF!=FALSE)</formula>
    </cfRule>
  </conditionalFormatting>
  <conditionalFormatting sqref="H43">
    <cfRule type="expression" dxfId="44" priority="48">
      <formula>AND(ISLOGICAL(#REF!),#REF!=FALSE)</formula>
    </cfRule>
  </conditionalFormatting>
  <conditionalFormatting sqref="H43">
    <cfRule type="expression" dxfId="43" priority="47">
      <formula>AND(ISLOGICAL(#REF!),#REF!=FALSE)</formula>
    </cfRule>
  </conditionalFormatting>
  <conditionalFormatting sqref="H42:H73">
    <cfRule type="expression" dxfId="42" priority="46">
      <formula>AND(ISLOGICAL(#REF!),#REF!=FALSE)</formula>
    </cfRule>
  </conditionalFormatting>
  <conditionalFormatting sqref="H42:H73">
    <cfRule type="expression" dxfId="41" priority="45">
      <formula>AND(ISLOGICAL(#REF!),#REF!=FALSE)</formula>
    </cfRule>
  </conditionalFormatting>
  <conditionalFormatting sqref="D46:D49">
    <cfRule type="expression" dxfId="40" priority="44">
      <formula>AND(ISLOGICAL(#REF!),#REF!=FALSE)</formula>
    </cfRule>
  </conditionalFormatting>
  <conditionalFormatting sqref="D42">
    <cfRule type="expression" dxfId="39" priority="43">
      <formula>AND(ISLOGICAL(#REF!),#REF!=FALSE)</formula>
    </cfRule>
  </conditionalFormatting>
  <conditionalFormatting sqref="D43">
    <cfRule type="expression" dxfId="38" priority="42">
      <formula>AND(ISLOGICAL(#REF!),#REF!=FALSE)</formula>
    </cfRule>
  </conditionalFormatting>
  <conditionalFormatting sqref="D44">
    <cfRule type="expression" dxfId="37" priority="41">
      <formula>AND(ISLOGICAL(#REF!),#REF!=FALSE)</formula>
    </cfRule>
  </conditionalFormatting>
  <conditionalFormatting sqref="D69">
    <cfRule type="expression" dxfId="36" priority="38">
      <formula>AND(ISLOGICAL(#REF!),#REF!=FALSE)</formula>
    </cfRule>
  </conditionalFormatting>
  <conditionalFormatting sqref="E69">
    <cfRule type="expression" dxfId="35" priority="37">
      <formula>AND(ISLOGICAL(#REF!),#REF!=FALSE)</formula>
    </cfRule>
  </conditionalFormatting>
  <conditionalFormatting sqref="E69">
    <cfRule type="expression" dxfId="34" priority="36">
      <formula>AND(ISLOGICAL(#REF!),#REF!=FALSE)</formula>
    </cfRule>
  </conditionalFormatting>
  <conditionalFormatting sqref="E69 H69">
    <cfRule type="expression" dxfId="33" priority="35">
      <formula>AND(ISLOGICAL(#REF!),#REF!=FALSE)</formula>
    </cfRule>
  </conditionalFormatting>
  <conditionalFormatting sqref="H69">
    <cfRule type="expression" dxfId="32" priority="34">
      <formula>AND(ISLOGICAL(#REF!),#REF!=FALSE)</formula>
    </cfRule>
  </conditionalFormatting>
  <conditionalFormatting sqref="E69 H69">
    <cfRule type="expression" dxfId="31" priority="33">
      <formula>AND(ISLOGICAL(#REF!),#REF!=FALSE)</formula>
    </cfRule>
  </conditionalFormatting>
  <conditionalFormatting sqref="E69 H69">
    <cfRule type="expression" dxfId="30" priority="32">
      <formula>AND(ISLOGICAL(#REF!),#REF!=FALSE)</formula>
    </cfRule>
  </conditionalFormatting>
  <conditionalFormatting sqref="E69 H69">
    <cfRule type="expression" dxfId="29" priority="31">
      <formula>AND(ISLOGICAL(#REF!),#REF!=FALSE)</formula>
    </cfRule>
  </conditionalFormatting>
  <conditionalFormatting sqref="E69 H69">
    <cfRule type="expression" dxfId="28" priority="30">
      <formula>AND(ISLOGICAL(#REF!),#REF!=FALSE)</formula>
    </cfRule>
  </conditionalFormatting>
  <conditionalFormatting sqref="E69 H69">
    <cfRule type="expression" dxfId="27" priority="29">
      <formula>AND(ISLOGICAL(#REF!),#REF!=FALSE)</formula>
    </cfRule>
  </conditionalFormatting>
  <conditionalFormatting sqref="E69 H69">
    <cfRule type="expression" dxfId="26" priority="28">
      <formula>AND(ISLOGICAL(#REF!),#REF!=FALSE)</formula>
    </cfRule>
  </conditionalFormatting>
  <conditionalFormatting sqref="H69">
    <cfRule type="expression" dxfId="25" priority="27">
      <formula>AND(ISLOGICAL(#REF!),#REF!=FALSE)</formula>
    </cfRule>
  </conditionalFormatting>
  <conditionalFormatting sqref="E69 H69">
    <cfRule type="expression" dxfId="24" priority="26">
      <formula>AND(ISLOGICAL(#REF!),#REF!=FALSE)</formula>
    </cfRule>
  </conditionalFormatting>
  <conditionalFormatting sqref="E69 H69">
    <cfRule type="expression" dxfId="23" priority="25">
      <formula>AND(ISLOGICAL(#REF!),#REF!=FALSE)</formula>
    </cfRule>
  </conditionalFormatting>
  <conditionalFormatting sqref="E69 H69">
    <cfRule type="expression" dxfId="22" priority="24">
      <formula>AND(ISLOGICAL(#REF!),#REF!=FALSE)</formula>
    </cfRule>
  </conditionalFormatting>
  <conditionalFormatting sqref="E69 H69">
    <cfRule type="expression" dxfId="21" priority="23">
      <formula>AND(ISLOGICAL(#REF!),#REF!=FALSE)</formula>
    </cfRule>
  </conditionalFormatting>
  <conditionalFormatting sqref="E69 H69">
    <cfRule type="expression" dxfId="20" priority="22">
      <formula>AND(ISLOGICAL(#REF!),#REF!=FALSE)</formula>
    </cfRule>
  </conditionalFormatting>
  <conditionalFormatting sqref="E69 H69">
    <cfRule type="expression" dxfId="19" priority="21">
      <formula>AND(ISLOGICAL(#REF!),#REF!=FALSE)</formula>
    </cfRule>
  </conditionalFormatting>
  <conditionalFormatting sqref="H69">
    <cfRule type="expression" dxfId="18" priority="20">
      <formula>AND(ISLOGICAL(#REF!),#REF!=FALSE)</formula>
    </cfRule>
  </conditionalFormatting>
  <conditionalFormatting sqref="E69 H69">
    <cfRule type="expression" dxfId="17" priority="19">
      <formula>AND(ISLOGICAL(#REF!),#REF!=FALSE)</formula>
    </cfRule>
  </conditionalFormatting>
  <conditionalFormatting sqref="E69 H69">
    <cfRule type="expression" dxfId="16" priority="18">
      <formula>AND(ISLOGICAL(#REF!),#REF!=FALSE)</formula>
    </cfRule>
  </conditionalFormatting>
  <conditionalFormatting sqref="E69 H69">
    <cfRule type="expression" dxfId="15" priority="17">
      <formula>AND(ISLOGICAL(#REF!),#REF!=FALSE)</formula>
    </cfRule>
  </conditionalFormatting>
  <conditionalFormatting sqref="E69 H69">
    <cfRule type="expression" dxfId="14" priority="16">
      <formula>AND(ISLOGICAL(#REF!),#REF!=FALSE)</formula>
    </cfRule>
  </conditionalFormatting>
  <conditionalFormatting sqref="E69 H69">
    <cfRule type="expression" dxfId="13" priority="15">
      <formula>AND(ISLOGICAL(#REF!),#REF!=FALSE)</formula>
    </cfRule>
  </conditionalFormatting>
  <conditionalFormatting sqref="E69 H69">
    <cfRule type="expression" dxfId="12" priority="14">
      <formula>AND(ISLOGICAL(#REF!),#REF!=FALSE)</formula>
    </cfRule>
  </conditionalFormatting>
  <conditionalFormatting sqref="H69">
    <cfRule type="expression" dxfId="11" priority="13">
      <formula>AND(ISLOGICAL(#REF!),#REF!=FALSE)</formula>
    </cfRule>
  </conditionalFormatting>
  <conditionalFormatting sqref="E69 H69">
    <cfRule type="expression" dxfId="10" priority="12">
      <formula>AND(ISLOGICAL(#REF!),#REF!=FALSE)</formula>
    </cfRule>
  </conditionalFormatting>
  <conditionalFormatting sqref="E69 H69">
    <cfRule type="expression" dxfId="9" priority="11">
      <formula>AND(ISLOGICAL(#REF!),#REF!=FALSE)</formula>
    </cfRule>
  </conditionalFormatting>
  <conditionalFormatting sqref="E69 H69">
    <cfRule type="expression" dxfId="8" priority="10">
      <formula>AND(ISLOGICAL(#REF!),#REF!=FALSE)</formula>
    </cfRule>
  </conditionalFormatting>
  <conditionalFormatting sqref="E69 H69">
    <cfRule type="expression" dxfId="7" priority="9">
      <formula>AND(ISLOGICAL(#REF!),#REF!=FALSE)</formula>
    </cfRule>
  </conditionalFormatting>
  <conditionalFormatting sqref="E69 H69">
    <cfRule type="expression" dxfId="6" priority="8">
      <formula>AND(ISLOGICAL(#REF!),#REF!=FALSE)</formula>
    </cfRule>
  </conditionalFormatting>
  <conditionalFormatting sqref="H69">
    <cfRule type="expression" dxfId="5" priority="7">
      <formula>AND(ISLOGICAL(#REF!),#REF!=FALSE)</formula>
    </cfRule>
  </conditionalFormatting>
  <conditionalFormatting sqref="H69">
    <cfRule type="expression" dxfId="4" priority="6">
      <formula>AND(ISLOGICAL(#REF!),#REF!=FALSE)</formula>
    </cfRule>
  </conditionalFormatting>
  <conditionalFormatting sqref="B23:B31 B11:B17 B5">
    <cfRule type="expression" dxfId="3" priority="658">
      <formula>AND($E5&gt;0,#REF!=1)</formula>
    </cfRule>
  </conditionalFormatting>
  <conditionalFormatting sqref="B33:B37">
    <cfRule type="expression" dxfId="2" priority="661">
      <formula>AND($E33&gt;0,#REF!=1)</formula>
    </cfRule>
  </conditionalFormatting>
  <conditionalFormatting sqref="B6:B10">
    <cfRule type="expression" dxfId="1" priority="662">
      <formula>AND(#REF!&gt;0,#REF!=1)</formula>
    </cfRule>
  </conditionalFormatting>
  <conditionalFormatting sqref="B18:B22">
    <cfRule type="expression" dxfId="0" priority="663">
      <formula>AND($E6&gt;0,#REF!=1)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zoomScaleNormal="100" workbookViewId="0">
      <selection activeCell="A23" sqref="A23"/>
    </sheetView>
  </sheetViews>
  <sheetFormatPr defaultColWidth="9.140625" defaultRowHeight="15" x14ac:dyDescent="0.25"/>
  <cols>
    <col min="1" max="1" width="11.140625" style="74" customWidth="1"/>
    <col min="2" max="2" width="9.140625" style="75"/>
    <col min="3" max="3" width="11" style="75" customWidth="1"/>
    <col min="4" max="4" width="12.5703125" style="75" customWidth="1"/>
    <col min="5" max="5" width="13.42578125" style="75" customWidth="1"/>
    <col min="6" max="6" width="10" style="75" customWidth="1"/>
    <col min="7" max="7" width="12.85546875" style="75" customWidth="1"/>
    <col min="8" max="9" width="10" style="75" customWidth="1"/>
    <col min="10" max="10" width="10" style="77" customWidth="1"/>
    <col min="11" max="11" width="11.140625" style="75" customWidth="1"/>
    <col min="12" max="12" width="9.28515625" style="75" customWidth="1"/>
    <col min="13" max="14" width="11.85546875" style="75" customWidth="1"/>
    <col min="15" max="15" width="8.7109375" style="75" customWidth="1"/>
    <col min="16" max="16" width="16" style="75" customWidth="1"/>
    <col min="17" max="18" width="9.7109375" style="75" customWidth="1"/>
    <col min="19" max="19" width="9.42578125" style="75" customWidth="1"/>
    <col min="20" max="20" width="9.5703125" style="75" customWidth="1"/>
    <col min="21" max="21" width="9" style="75" customWidth="1"/>
    <col min="22" max="22" width="11" style="75" customWidth="1"/>
    <col min="23" max="24" width="9.42578125" style="75" customWidth="1"/>
    <col min="25" max="25" width="9.140625" style="75" customWidth="1"/>
    <col min="26" max="26" width="16" style="75" customWidth="1"/>
    <col min="27" max="27" width="10.7109375" style="75" customWidth="1"/>
    <col min="28" max="29" width="9.85546875" style="75" customWidth="1"/>
    <col min="30" max="30" width="11.28515625" style="75" customWidth="1"/>
    <col min="31" max="31" width="13.140625" style="75" customWidth="1"/>
    <col min="32" max="32" width="11.85546875" style="75" customWidth="1"/>
    <col min="33" max="33" width="9.5703125" style="75" customWidth="1"/>
    <col min="34" max="34" width="9.85546875" style="75" customWidth="1"/>
    <col min="35" max="35" width="9.42578125" style="75" customWidth="1"/>
    <col min="36" max="37" width="9.85546875" style="75" customWidth="1"/>
    <col min="38" max="38" width="11.140625" style="75" customWidth="1"/>
    <col min="39" max="39" width="3.42578125" style="75" customWidth="1"/>
    <col min="40" max="40" width="2.85546875" style="75" customWidth="1"/>
    <col min="41" max="16384" width="9.140625" style="75"/>
  </cols>
  <sheetData>
    <row r="1" spans="1:38" x14ac:dyDescent="0.25">
      <c r="C1" s="73" t="s">
        <v>47</v>
      </c>
      <c r="D1" s="76" t="s">
        <v>64</v>
      </c>
    </row>
    <row r="2" spans="1:38" x14ac:dyDescent="0.25">
      <c r="B2" s="78" t="s">
        <v>48</v>
      </c>
      <c r="C2" s="79"/>
      <c r="D2" s="79"/>
      <c r="E2" s="79"/>
      <c r="F2" s="79"/>
      <c r="G2" s="79"/>
      <c r="H2" s="79"/>
      <c r="I2" s="79"/>
      <c r="J2" s="80"/>
      <c r="K2" s="79"/>
      <c r="L2" s="79"/>
      <c r="M2" s="79"/>
      <c r="N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x14ac:dyDescent="0.25">
      <c r="B3" s="78" t="s">
        <v>49</v>
      </c>
      <c r="C3" s="79"/>
      <c r="D3" s="79"/>
      <c r="E3" s="79"/>
      <c r="F3" s="79"/>
      <c r="G3" s="79"/>
      <c r="H3" s="79"/>
      <c r="I3" s="79"/>
      <c r="J3" s="80"/>
      <c r="K3" s="79"/>
      <c r="L3" s="79"/>
      <c r="M3" s="79"/>
      <c r="N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x14ac:dyDescent="0.25">
      <c r="B4" s="79"/>
      <c r="C4" s="79"/>
      <c r="D4" s="79"/>
      <c r="E4" s="79"/>
      <c r="F4" s="79"/>
      <c r="G4" s="79"/>
      <c r="H4" s="79"/>
      <c r="I4" s="79"/>
      <c r="J4" s="80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38" ht="15.75" thickBot="1" x14ac:dyDescent="0.3">
      <c r="C5" s="81"/>
      <c r="D5" s="81"/>
      <c r="E5" s="81"/>
      <c r="F5" s="81"/>
      <c r="G5" s="81"/>
      <c r="H5" s="81"/>
      <c r="I5" s="81"/>
      <c r="J5" s="8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</row>
    <row r="6" spans="1:38" ht="15" customHeight="1" x14ac:dyDescent="0.25">
      <c r="B6" s="83"/>
      <c r="C6" s="84" t="s">
        <v>50</v>
      </c>
      <c r="D6" s="85"/>
      <c r="E6" s="85"/>
      <c r="F6" s="85"/>
      <c r="G6" s="85"/>
      <c r="H6" s="85"/>
      <c r="I6" s="85"/>
      <c r="J6" s="85"/>
      <c r="K6" s="86" t="s">
        <v>51</v>
      </c>
      <c r="L6" s="87"/>
      <c r="M6" s="87"/>
      <c r="N6" s="87"/>
      <c r="O6" s="87"/>
      <c r="P6" s="87"/>
      <c r="Q6" s="87"/>
      <c r="R6" s="87"/>
      <c r="S6" s="87"/>
      <c r="T6" s="231" t="s">
        <v>52</v>
      </c>
      <c r="U6" s="232"/>
      <c r="V6" s="232"/>
      <c r="W6" s="232"/>
      <c r="X6" s="232"/>
      <c r="Y6" s="232"/>
      <c r="Z6" s="232"/>
      <c r="AA6" s="232"/>
      <c r="AB6" s="232"/>
      <c r="AC6" s="233"/>
    </row>
    <row r="7" spans="1:38" ht="15" customHeight="1" x14ac:dyDescent="0.25">
      <c r="B7" s="88" t="s">
        <v>53</v>
      </c>
      <c r="C7" s="89" t="s">
        <v>54</v>
      </c>
      <c r="D7" s="90"/>
      <c r="E7" s="90"/>
      <c r="F7" s="90"/>
      <c r="G7" s="90"/>
      <c r="H7" s="90"/>
      <c r="I7" s="90"/>
      <c r="J7" s="90"/>
      <c r="K7" s="91" t="s">
        <v>55</v>
      </c>
      <c r="L7" s="92"/>
      <c r="M7" s="92"/>
      <c r="N7" s="92"/>
      <c r="O7" s="92"/>
      <c r="P7" s="92"/>
      <c r="Q7" s="92"/>
      <c r="R7" s="92"/>
      <c r="S7" s="92"/>
      <c r="T7" s="93" t="s">
        <v>55</v>
      </c>
      <c r="U7" s="94"/>
      <c r="V7" s="94"/>
      <c r="W7" s="94"/>
      <c r="X7" s="94"/>
      <c r="Y7" s="94"/>
      <c r="Z7" s="94"/>
      <c r="AA7" s="94"/>
      <c r="AB7" s="94"/>
      <c r="AC7" s="95"/>
    </row>
    <row r="8" spans="1:38" s="111" customFormat="1" ht="69" customHeight="1" thickBot="1" x14ac:dyDescent="0.3">
      <c r="A8" s="96"/>
      <c r="B8" s="97"/>
      <c r="C8" s="98" t="s">
        <v>56</v>
      </c>
      <c r="D8" s="99" t="s">
        <v>57</v>
      </c>
      <c r="E8" s="99" t="s">
        <v>58</v>
      </c>
      <c r="F8" s="99" t="s">
        <v>59</v>
      </c>
      <c r="G8" s="99" t="s">
        <v>60</v>
      </c>
      <c r="H8" s="99" t="s">
        <v>61</v>
      </c>
      <c r="I8" s="99" t="s">
        <v>62</v>
      </c>
      <c r="J8" s="100" t="s">
        <v>63</v>
      </c>
      <c r="K8" s="101" t="s">
        <v>64</v>
      </c>
      <c r="L8" s="102" t="s">
        <v>65</v>
      </c>
      <c r="M8" s="102" t="s">
        <v>66</v>
      </c>
      <c r="N8" s="102" t="s">
        <v>67</v>
      </c>
      <c r="O8" s="102" t="s">
        <v>46</v>
      </c>
      <c r="P8" s="103" t="s">
        <v>68</v>
      </c>
      <c r="Q8" s="104" t="s">
        <v>69</v>
      </c>
      <c r="R8" s="104" t="s">
        <v>70</v>
      </c>
      <c r="S8" s="103" t="s">
        <v>71</v>
      </c>
      <c r="T8" s="105" t="s">
        <v>72</v>
      </c>
      <c r="U8" s="106" t="s">
        <v>64</v>
      </c>
      <c r="V8" s="106" t="s">
        <v>65</v>
      </c>
      <c r="W8" s="106" t="s">
        <v>66</v>
      </c>
      <c r="X8" s="106" t="s">
        <v>67</v>
      </c>
      <c r="Y8" s="107" t="s">
        <v>46</v>
      </c>
      <c r="Z8" s="108" t="s">
        <v>68</v>
      </c>
      <c r="AA8" s="109" t="s">
        <v>69</v>
      </c>
      <c r="AB8" s="110" t="s">
        <v>70</v>
      </c>
      <c r="AC8" s="110" t="s">
        <v>71</v>
      </c>
    </row>
    <row r="9" spans="1:38" x14ac:dyDescent="0.25">
      <c r="B9" s="112"/>
      <c r="C9" s="113"/>
      <c r="D9" s="114"/>
      <c r="E9" s="114"/>
      <c r="F9" s="114"/>
      <c r="G9" s="114"/>
      <c r="H9" s="114"/>
      <c r="I9" s="114"/>
      <c r="J9" s="114"/>
      <c r="K9" s="115"/>
      <c r="L9" s="116"/>
      <c r="M9" s="116"/>
      <c r="N9" s="116"/>
      <c r="O9" s="116"/>
      <c r="P9" s="116"/>
      <c r="Q9" s="116"/>
      <c r="R9" s="116"/>
      <c r="S9" s="116"/>
      <c r="T9" s="117"/>
      <c r="U9" s="118"/>
      <c r="V9" s="118"/>
      <c r="W9" s="119"/>
      <c r="X9" s="119"/>
      <c r="Y9" s="119"/>
      <c r="Z9" s="119"/>
      <c r="AA9" s="119"/>
      <c r="AB9" s="119"/>
      <c r="AC9" s="120"/>
    </row>
    <row r="10" spans="1:38" ht="6" customHeight="1" x14ac:dyDescent="0.25">
      <c r="B10" s="121"/>
      <c r="C10" s="122"/>
      <c r="D10" s="123"/>
      <c r="E10" s="123"/>
      <c r="F10" s="123"/>
      <c r="G10" s="123"/>
      <c r="H10" s="123"/>
      <c r="I10" s="123"/>
      <c r="J10" s="123"/>
      <c r="K10" s="124"/>
      <c r="L10" s="125"/>
      <c r="M10" s="125"/>
      <c r="N10" s="125"/>
      <c r="O10" s="125"/>
      <c r="P10" s="125"/>
      <c r="Q10" s="125"/>
      <c r="R10" s="125"/>
      <c r="S10" s="125"/>
      <c r="T10" s="126"/>
      <c r="U10" s="127"/>
      <c r="V10" s="127"/>
      <c r="W10" s="128"/>
      <c r="X10" s="128"/>
      <c r="Y10" s="128"/>
      <c r="Z10" s="128"/>
      <c r="AA10" s="128"/>
      <c r="AB10" s="128"/>
      <c r="AC10" s="129"/>
    </row>
    <row r="11" spans="1:38" x14ac:dyDescent="0.25">
      <c r="B11" s="130">
        <v>2017</v>
      </c>
      <c r="C11" s="131">
        <v>0</v>
      </c>
      <c r="D11" s="134">
        <v>0</v>
      </c>
      <c r="E11" s="134">
        <v>0</v>
      </c>
      <c r="F11" s="134">
        <v>0</v>
      </c>
      <c r="G11" s="138">
        <v>0</v>
      </c>
      <c r="H11" s="138">
        <v>0</v>
      </c>
      <c r="I11" s="142">
        <v>0</v>
      </c>
      <c r="J11" s="143">
        <v>0</v>
      </c>
      <c r="K11" s="131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5">
        <f t="shared" ref="Q11:Q36" si="0">MIN($H11,$P11)</f>
        <v>0</v>
      </c>
      <c r="R11" s="145">
        <f t="shared" ref="R11:R36" si="1">MIN($I11,$P11)</f>
        <v>0</v>
      </c>
      <c r="S11" s="146">
        <f>MIN($J11,$P11)</f>
        <v>0</v>
      </c>
      <c r="T11" s="147">
        <v>0</v>
      </c>
      <c r="U11" s="148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50">
        <f t="shared" ref="AA11:AA36" si="2">MIN($H11,$Z11)</f>
        <v>0</v>
      </c>
      <c r="AB11" s="150">
        <f t="shared" ref="AB11:AB36" si="3">MIN($I11,$Z11)</f>
        <v>0</v>
      </c>
      <c r="AC11" s="151">
        <f>MIN($J11,$Z11)</f>
        <v>0</v>
      </c>
      <c r="AE11" s="75">
        <f>AA11-Q11</f>
        <v>0</v>
      </c>
      <c r="AF11" s="75">
        <f t="shared" ref="AF11:AF36" si="4">AB11-R11</f>
        <v>0</v>
      </c>
    </row>
    <row r="12" spans="1:38" x14ac:dyDescent="0.25">
      <c r="B12" s="152">
        <f t="shared" ref="B12:B36" si="5">B11+1</f>
        <v>2018</v>
      </c>
      <c r="C12" s="132">
        <v>0</v>
      </c>
      <c r="D12" s="135">
        <v>0</v>
      </c>
      <c r="E12" s="135">
        <v>0</v>
      </c>
      <c r="F12" s="135">
        <v>0</v>
      </c>
      <c r="G12" s="139">
        <v>0</v>
      </c>
      <c r="H12" s="139">
        <v>0</v>
      </c>
      <c r="I12" s="139">
        <v>0</v>
      </c>
      <c r="J12" s="153">
        <v>0</v>
      </c>
      <c r="K12" s="132">
        <v>0</v>
      </c>
      <c r="L12" s="154">
        <v>0</v>
      </c>
      <c r="M12" s="154">
        <v>0</v>
      </c>
      <c r="N12" s="154">
        <v>0</v>
      </c>
      <c r="O12" s="154">
        <v>0</v>
      </c>
      <c r="P12" s="149">
        <v>0</v>
      </c>
      <c r="Q12" s="154">
        <f t="shared" si="0"/>
        <v>0</v>
      </c>
      <c r="R12" s="154">
        <f t="shared" si="1"/>
        <v>0</v>
      </c>
      <c r="S12" s="155">
        <f t="shared" ref="S12:S36" si="6">MIN($J12,$P12)</f>
        <v>0</v>
      </c>
      <c r="T12" s="147">
        <v>0</v>
      </c>
      <c r="U12" s="156">
        <v>0</v>
      </c>
      <c r="V12" s="154">
        <v>0</v>
      </c>
      <c r="W12" s="154">
        <v>0</v>
      </c>
      <c r="X12" s="154">
        <v>0</v>
      </c>
      <c r="Y12" s="154">
        <v>0</v>
      </c>
      <c r="Z12" s="149">
        <v>0</v>
      </c>
      <c r="AA12" s="154">
        <f t="shared" si="2"/>
        <v>0</v>
      </c>
      <c r="AB12" s="154">
        <f t="shared" si="3"/>
        <v>0</v>
      </c>
      <c r="AC12" s="157">
        <f t="shared" ref="AC12:AC36" si="7">MIN($J12,$Z12)</f>
        <v>0</v>
      </c>
      <c r="AE12" s="75">
        <f t="shared" ref="AE12:AE36" si="8">AA12-Q12</f>
        <v>0</v>
      </c>
      <c r="AF12" s="75">
        <f t="shared" si="4"/>
        <v>0</v>
      </c>
    </row>
    <row r="13" spans="1:38" x14ac:dyDescent="0.25">
      <c r="B13" s="152">
        <v>2019</v>
      </c>
      <c r="C13" s="132">
        <v>0</v>
      </c>
      <c r="D13" s="136">
        <v>0</v>
      </c>
      <c r="E13" s="136">
        <v>0</v>
      </c>
      <c r="F13" s="136">
        <v>0</v>
      </c>
      <c r="G13" s="140">
        <v>0</v>
      </c>
      <c r="H13" s="140">
        <v>997.76199999999994</v>
      </c>
      <c r="I13" s="139">
        <v>151.44499999999999</v>
      </c>
      <c r="J13" s="158">
        <v>0</v>
      </c>
      <c r="K13" s="132">
        <v>0</v>
      </c>
      <c r="L13" s="154">
        <v>0</v>
      </c>
      <c r="M13" s="154">
        <v>0</v>
      </c>
      <c r="N13" s="154">
        <v>0</v>
      </c>
      <c r="O13" s="154">
        <v>0</v>
      </c>
      <c r="P13" s="149">
        <v>2.2600000000000002</v>
      </c>
      <c r="Q13" s="154">
        <f t="shared" si="0"/>
        <v>2.2600000000000002</v>
      </c>
      <c r="R13" s="154">
        <f t="shared" si="1"/>
        <v>2.2600000000000002</v>
      </c>
      <c r="S13" s="155">
        <f t="shared" si="6"/>
        <v>0</v>
      </c>
      <c r="T13" s="147">
        <v>0</v>
      </c>
      <c r="U13" s="156">
        <v>0</v>
      </c>
      <c r="V13" s="154">
        <v>0</v>
      </c>
      <c r="W13" s="154">
        <v>0</v>
      </c>
      <c r="X13" s="154">
        <v>0</v>
      </c>
      <c r="Y13" s="154">
        <v>0</v>
      </c>
      <c r="Z13" s="149">
        <v>2.2600000000000002</v>
      </c>
      <c r="AA13" s="154">
        <f t="shared" si="2"/>
        <v>2.2600000000000002</v>
      </c>
      <c r="AB13" s="154">
        <f t="shared" si="3"/>
        <v>2.2600000000000002</v>
      </c>
      <c r="AC13" s="157">
        <f t="shared" si="7"/>
        <v>0</v>
      </c>
      <c r="AE13" s="75">
        <f t="shared" si="8"/>
        <v>0</v>
      </c>
      <c r="AF13" s="75">
        <f t="shared" si="4"/>
        <v>0</v>
      </c>
    </row>
    <row r="14" spans="1:38" x14ac:dyDescent="0.25">
      <c r="B14" s="152">
        <f t="shared" si="5"/>
        <v>2020</v>
      </c>
      <c r="C14" s="132">
        <v>0</v>
      </c>
      <c r="D14" s="136">
        <v>0</v>
      </c>
      <c r="E14" s="136">
        <v>0</v>
      </c>
      <c r="F14" s="136">
        <v>0</v>
      </c>
      <c r="G14" s="140">
        <v>0</v>
      </c>
      <c r="H14" s="140">
        <v>719.45</v>
      </c>
      <c r="I14" s="139">
        <v>130.95999999999998</v>
      </c>
      <c r="J14" s="158">
        <v>0</v>
      </c>
      <c r="K14" s="132">
        <v>0</v>
      </c>
      <c r="L14" s="154">
        <v>0</v>
      </c>
      <c r="M14" s="154">
        <v>0</v>
      </c>
      <c r="N14" s="154">
        <v>0</v>
      </c>
      <c r="O14" s="154">
        <v>0</v>
      </c>
      <c r="P14" s="149">
        <v>14.624250000000002</v>
      </c>
      <c r="Q14" s="154">
        <f t="shared" si="0"/>
        <v>14.624250000000002</v>
      </c>
      <c r="R14" s="154">
        <f t="shared" si="1"/>
        <v>14.624250000000002</v>
      </c>
      <c r="S14" s="155">
        <f t="shared" si="6"/>
        <v>0</v>
      </c>
      <c r="T14" s="147">
        <v>100</v>
      </c>
      <c r="U14" s="156">
        <v>0</v>
      </c>
      <c r="V14" s="154">
        <v>0</v>
      </c>
      <c r="W14" s="154">
        <v>0</v>
      </c>
      <c r="X14" s="154">
        <v>0</v>
      </c>
      <c r="Y14" s="154">
        <v>0</v>
      </c>
      <c r="Z14" s="149">
        <v>114.62425</v>
      </c>
      <c r="AA14" s="154">
        <f t="shared" si="2"/>
        <v>114.62425</v>
      </c>
      <c r="AB14" s="154">
        <f t="shared" si="3"/>
        <v>114.62425</v>
      </c>
      <c r="AC14" s="157">
        <f t="shared" si="7"/>
        <v>0</v>
      </c>
      <c r="AE14" s="75">
        <f t="shared" si="8"/>
        <v>100</v>
      </c>
      <c r="AF14" s="75">
        <f t="shared" si="4"/>
        <v>100</v>
      </c>
    </row>
    <row r="15" spans="1:38" x14ac:dyDescent="0.25">
      <c r="B15" s="152">
        <f t="shared" si="5"/>
        <v>2021</v>
      </c>
      <c r="C15" s="132">
        <v>0</v>
      </c>
      <c r="D15" s="136">
        <v>0</v>
      </c>
      <c r="E15" s="136">
        <v>159.19999999999999</v>
      </c>
      <c r="F15" s="136">
        <v>0</v>
      </c>
      <c r="G15" s="140">
        <v>0</v>
      </c>
      <c r="H15" s="140">
        <v>493</v>
      </c>
      <c r="I15" s="139">
        <v>268.48</v>
      </c>
      <c r="J15" s="158">
        <v>0</v>
      </c>
      <c r="K15" s="132">
        <v>0</v>
      </c>
      <c r="L15" s="154">
        <v>0</v>
      </c>
      <c r="M15" s="154">
        <v>0</v>
      </c>
      <c r="N15" s="154">
        <v>0</v>
      </c>
      <c r="O15" s="154">
        <v>0</v>
      </c>
      <c r="P15" s="149">
        <v>22.009206500000001</v>
      </c>
      <c r="Q15" s="154">
        <f t="shared" si="0"/>
        <v>22.009206500000001</v>
      </c>
      <c r="R15" s="154">
        <f t="shared" si="1"/>
        <v>22.009206500000001</v>
      </c>
      <c r="S15" s="155">
        <f t="shared" si="6"/>
        <v>0</v>
      </c>
      <c r="T15" s="147">
        <v>100</v>
      </c>
      <c r="U15" s="156">
        <v>0</v>
      </c>
      <c r="V15" s="154">
        <v>0</v>
      </c>
      <c r="W15" s="154">
        <v>0</v>
      </c>
      <c r="X15" s="154">
        <v>0</v>
      </c>
      <c r="Y15" s="154">
        <v>0</v>
      </c>
      <c r="Z15" s="149">
        <v>122.0092065</v>
      </c>
      <c r="AA15" s="154">
        <f t="shared" si="2"/>
        <v>122.0092065</v>
      </c>
      <c r="AB15" s="154">
        <f t="shared" si="3"/>
        <v>122.0092065</v>
      </c>
      <c r="AC15" s="157">
        <f t="shared" si="7"/>
        <v>0</v>
      </c>
      <c r="AE15" s="75">
        <f t="shared" si="8"/>
        <v>100</v>
      </c>
      <c r="AF15" s="75">
        <f t="shared" si="4"/>
        <v>100</v>
      </c>
    </row>
    <row r="16" spans="1:38" x14ac:dyDescent="0.25">
      <c r="B16" s="152">
        <f t="shared" si="5"/>
        <v>2022</v>
      </c>
      <c r="C16" s="132">
        <v>0</v>
      </c>
      <c r="D16" s="136">
        <v>0</v>
      </c>
      <c r="E16" s="136">
        <v>223</v>
      </c>
      <c r="F16" s="136">
        <v>0</v>
      </c>
      <c r="G16" s="140">
        <v>0</v>
      </c>
      <c r="H16" s="140">
        <v>502.68</v>
      </c>
      <c r="I16" s="139">
        <v>303.32</v>
      </c>
      <c r="J16" s="158">
        <v>0</v>
      </c>
      <c r="K16" s="132">
        <v>0</v>
      </c>
      <c r="L16" s="154">
        <v>0</v>
      </c>
      <c r="M16" s="154">
        <v>0</v>
      </c>
      <c r="N16" s="154">
        <v>0</v>
      </c>
      <c r="O16" s="154">
        <v>0</v>
      </c>
      <c r="P16" s="149">
        <v>34.241857217499998</v>
      </c>
      <c r="Q16" s="154">
        <f t="shared" si="0"/>
        <v>34.241857217499998</v>
      </c>
      <c r="R16" s="154">
        <f t="shared" si="1"/>
        <v>34.241857217499998</v>
      </c>
      <c r="S16" s="155">
        <f t="shared" si="6"/>
        <v>0</v>
      </c>
      <c r="T16" s="147">
        <v>100</v>
      </c>
      <c r="U16" s="156">
        <v>0</v>
      </c>
      <c r="V16" s="154">
        <v>0</v>
      </c>
      <c r="W16" s="154">
        <v>0</v>
      </c>
      <c r="X16" s="154">
        <v>0</v>
      </c>
      <c r="Y16" s="154">
        <v>0</v>
      </c>
      <c r="Z16" s="149">
        <v>134.24185721750001</v>
      </c>
      <c r="AA16" s="154">
        <f t="shared" si="2"/>
        <v>134.24185721750001</v>
      </c>
      <c r="AB16" s="154">
        <f t="shared" si="3"/>
        <v>134.24185721750001</v>
      </c>
      <c r="AC16" s="157">
        <f t="shared" si="7"/>
        <v>0</v>
      </c>
      <c r="AE16" s="75">
        <f t="shared" si="8"/>
        <v>100.00000000000001</v>
      </c>
      <c r="AF16" s="75">
        <f t="shared" si="4"/>
        <v>100.00000000000001</v>
      </c>
    </row>
    <row r="17" spans="2:32" x14ac:dyDescent="0.25">
      <c r="B17" s="152">
        <f t="shared" si="5"/>
        <v>2023</v>
      </c>
      <c r="C17" s="132">
        <v>0</v>
      </c>
      <c r="D17" s="136">
        <v>0</v>
      </c>
      <c r="E17" s="136">
        <v>226.4</v>
      </c>
      <c r="F17" s="136">
        <v>0</v>
      </c>
      <c r="G17" s="140">
        <v>69.2</v>
      </c>
      <c r="H17" s="140">
        <v>497.88</v>
      </c>
      <c r="I17" s="139">
        <v>314</v>
      </c>
      <c r="J17" s="158">
        <v>0</v>
      </c>
      <c r="K17" s="132">
        <v>0</v>
      </c>
      <c r="L17" s="154">
        <v>0</v>
      </c>
      <c r="M17" s="154">
        <v>0</v>
      </c>
      <c r="N17" s="154">
        <v>0</v>
      </c>
      <c r="O17" s="154">
        <v>0</v>
      </c>
      <c r="P17" s="149">
        <v>328.25923168141259</v>
      </c>
      <c r="Q17" s="154">
        <f t="shared" si="0"/>
        <v>328.25923168141259</v>
      </c>
      <c r="R17" s="154">
        <f t="shared" si="1"/>
        <v>314</v>
      </c>
      <c r="S17" s="155">
        <f t="shared" si="6"/>
        <v>0</v>
      </c>
      <c r="T17" s="147">
        <v>100</v>
      </c>
      <c r="U17" s="156">
        <v>0</v>
      </c>
      <c r="V17" s="154">
        <v>0</v>
      </c>
      <c r="W17" s="154">
        <v>0</v>
      </c>
      <c r="X17" s="154">
        <v>0</v>
      </c>
      <c r="Y17" s="154">
        <v>0</v>
      </c>
      <c r="Z17" s="149">
        <v>428.25923168141259</v>
      </c>
      <c r="AA17" s="154">
        <f t="shared" si="2"/>
        <v>428.25923168141259</v>
      </c>
      <c r="AB17" s="154">
        <f t="shared" si="3"/>
        <v>314</v>
      </c>
      <c r="AC17" s="157">
        <f t="shared" si="7"/>
        <v>0</v>
      </c>
      <c r="AE17" s="75">
        <f t="shared" si="8"/>
        <v>100</v>
      </c>
      <c r="AF17" s="75">
        <f t="shared" si="4"/>
        <v>0</v>
      </c>
    </row>
    <row r="18" spans="2:32" x14ac:dyDescent="0.25">
      <c r="B18" s="152">
        <f t="shared" si="5"/>
        <v>2024</v>
      </c>
      <c r="C18" s="132">
        <v>0</v>
      </c>
      <c r="D18" s="136">
        <v>0</v>
      </c>
      <c r="E18" s="136">
        <v>2380.4</v>
      </c>
      <c r="F18" s="136">
        <v>0</v>
      </c>
      <c r="G18" s="140">
        <v>1989.2</v>
      </c>
      <c r="H18" s="140">
        <v>130.94999999999999</v>
      </c>
      <c r="I18" s="139">
        <v>44.274999999999999</v>
      </c>
      <c r="J18" s="158">
        <v>0</v>
      </c>
      <c r="K18" s="132">
        <v>0</v>
      </c>
      <c r="L18" s="154">
        <v>0</v>
      </c>
      <c r="M18" s="154">
        <v>327.38630627300546</v>
      </c>
      <c r="N18" s="154">
        <v>0</v>
      </c>
      <c r="O18" s="154">
        <v>4.5619499999999995</v>
      </c>
      <c r="P18" s="149">
        <v>6.2386499999999998</v>
      </c>
      <c r="Q18" s="154">
        <f t="shared" si="0"/>
        <v>6.2386499999999998</v>
      </c>
      <c r="R18" s="154">
        <f t="shared" si="1"/>
        <v>6.2386499999999998</v>
      </c>
      <c r="S18" s="155">
        <f t="shared" si="6"/>
        <v>0</v>
      </c>
      <c r="T18" s="147">
        <v>100</v>
      </c>
      <c r="U18" s="156">
        <v>0</v>
      </c>
      <c r="V18" s="154">
        <v>0</v>
      </c>
      <c r="W18" s="154">
        <v>327.38630627300546</v>
      </c>
      <c r="X18" s="154">
        <v>0</v>
      </c>
      <c r="Y18" s="154">
        <v>4.5619499999999995</v>
      </c>
      <c r="Z18" s="149">
        <v>106.23865000000001</v>
      </c>
      <c r="AA18" s="154">
        <f t="shared" si="2"/>
        <v>106.23865000000001</v>
      </c>
      <c r="AB18" s="154">
        <f t="shared" si="3"/>
        <v>44.274999999999999</v>
      </c>
      <c r="AC18" s="157">
        <f t="shared" si="7"/>
        <v>0</v>
      </c>
      <c r="AE18" s="75">
        <f t="shared" si="8"/>
        <v>100</v>
      </c>
      <c r="AF18" s="75">
        <f t="shared" si="4"/>
        <v>38.036349999999999</v>
      </c>
    </row>
    <row r="19" spans="2:32" x14ac:dyDescent="0.25">
      <c r="B19" s="152">
        <f t="shared" si="5"/>
        <v>2025</v>
      </c>
      <c r="C19" s="132">
        <v>0</v>
      </c>
      <c r="D19" s="136">
        <v>0</v>
      </c>
      <c r="E19" s="136">
        <v>2380.4</v>
      </c>
      <c r="F19" s="136">
        <v>0</v>
      </c>
      <c r="G19" s="140">
        <v>1989.2</v>
      </c>
      <c r="H19" s="140">
        <v>126.44500000000001</v>
      </c>
      <c r="I19" s="139">
        <v>50.8</v>
      </c>
      <c r="J19" s="158">
        <v>0</v>
      </c>
      <c r="K19" s="132">
        <v>0</v>
      </c>
      <c r="L19" s="154">
        <v>0</v>
      </c>
      <c r="M19" s="154">
        <v>327.38630627300546</v>
      </c>
      <c r="N19" s="154">
        <v>0</v>
      </c>
      <c r="O19" s="154">
        <v>4.5619499999999995</v>
      </c>
      <c r="P19" s="149">
        <v>6.2074567500000004</v>
      </c>
      <c r="Q19" s="154">
        <f t="shared" si="0"/>
        <v>6.2074567500000004</v>
      </c>
      <c r="R19" s="154">
        <f t="shared" si="1"/>
        <v>6.2074567500000004</v>
      </c>
      <c r="S19" s="155">
        <f t="shared" si="6"/>
        <v>0</v>
      </c>
      <c r="T19" s="147">
        <v>100</v>
      </c>
      <c r="U19" s="156">
        <v>0</v>
      </c>
      <c r="V19" s="154">
        <v>0</v>
      </c>
      <c r="W19" s="154">
        <v>327.38630627300546</v>
      </c>
      <c r="X19" s="154">
        <v>0</v>
      </c>
      <c r="Y19" s="154">
        <v>4.5619499999999995</v>
      </c>
      <c r="Z19" s="149">
        <v>106.20745675000001</v>
      </c>
      <c r="AA19" s="154">
        <f t="shared" si="2"/>
        <v>106.20745675000001</v>
      </c>
      <c r="AB19" s="154">
        <f t="shared" si="3"/>
        <v>50.8</v>
      </c>
      <c r="AC19" s="157">
        <f t="shared" si="7"/>
        <v>0</v>
      </c>
      <c r="AE19" s="75">
        <f t="shared" si="8"/>
        <v>100</v>
      </c>
      <c r="AF19" s="75">
        <f t="shared" si="4"/>
        <v>44.592543249999999</v>
      </c>
    </row>
    <row r="20" spans="2:32" x14ac:dyDescent="0.25">
      <c r="B20" s="152">
        <f t="shared" si="5"/>
        <v>2026</v>
      </c>
      <c r="C20" s="132">
        <v>184.9</v>
      </c>
      <c r="D20" s="136">
        <v>0</v>
      </c>
      <c r="E20" s="136">
        <v>2380.4</v>
      </c>
      <c r="F20" s="136">
        <v>0</v>
      </c>
      <c r="G20" s="140">
        <v>1989.2</v>
      </c>
      <c r="H20" s="140">
        <v>191.24</v>
      </c>
      <c r="I20" s="139">
        <v>52.575000000000003</v>
      </c>
      <c r="J20" s="158">
        <v>0</v>
      </c>
      <c r="K20" s="132">
        <v>0</v>
      </c>
      <c r="L20" s="154">
        <v>0</v>
      </c>
      <c r="M20" s="154">
        <v>327.38630627300546</v>
      </c>
      <c r="N20" s="154">
        <v>0</v>
      </c>
      <c r="O20" s="154">
        <v>4.5619499999999995</v>
      </c>
      <c r="P20" s="149">
        <v>6.1764194662500005</v>
      </c>
      <c r="Q20" s="154">
        <f t="shared" si="0"/>
        <v>6.1764194662500005</v>
      </c>
      <c r="R20" s="154">
        <f t="shared" si="1"/>
        <v>6.1764194662500005</v>
      </c>
      <c r="S20" s="155">
        <f t="shared" si="6"/>
        <v>0</v>
      </c>
      <c r="T20" s="147">
        <v>100</v>
      </c>
      <c r="U20" s="156">
        <v>100</v>
      </c>
      <c r="V20" s="154">
        <v>0</v>
      </c>
      <c r="W20" s="154">
        <v>327.38630627300546</v>
      </c>
      <c r="X20" s="154">
        <v>0</v>
      </c>
      <c r="Y20" s="154">
        <v>4.5619499999999995</v>
      </c>
      <c r="Z20" s="149">
        <v>6.1764194662500005</v>
      </c>
      <c r="AA20" s="154">
        <f t="shared" si="2"/>
        <v>6.1764194662500005</v>
      </c>
      <c r="AB20" s="154">
        <f t="shared" si="3"/>
        <v>6.1764194662500005</v>
      </c>
      <c r="AC20" s="157">
        <f t="shared" si="7"/>
        <v>0</v>
      </c>
      <c r="AE20" s="75">
        <f t="shared" si="8"/>
        <v>0</v>
      </c>
      <c r="AF20" s="75">
        <f t="shared" si="4"/>
        <v>0</v>
      </c>
    </row>
    <row r="21" spans="2:32" x14ac:dyDescent="0.25">
      <c r="B21" s="152">
        <f t="shared" si="5"/>
        <v>2027</v>
      </c>
      <c r="C21" s="132">
        <v>184.9</v>
      </c>
      <c r="D21" s="136">
        <v>0</v>
      </c>
      <c r="E21" s="136">
        <v>2380.4</v>
      </c>
      <c r="F21" s="136">
        <v>0</v>
      </c>
      <c r="G21" s="140">
        <v>1989.2</v>
      </c>
      <c r="H21" s="140">
        <v>264</v>
      </c>
      <c r="I21" s="139">
        <v>99.65</v>
      </c>
      <c r="J21" s="158">
        <v>0</v>
      </c>
      <c r="K21" s="132">
        <v>0</v>
      </c>
      <c r="L21" s="154">
        <v>0</v>
      </c>
      <c r="M21" s="154">
        <v>327.38630627300546</v>
      </c>
      <c r="N21" s="154">
        <v>0</v>
      </c>
      <c r="O21" s="154">
        <v>4.5619499999999995</v>
      </c>
      <c r="P21" s="149">
        <v>6.1455373689187507</v>
      </c>
      <c r="Q21" s="154">
        <f t="shared" si="0"/>
        <v>6.1455373689187507</v>
      </c>
      <c r="R21" s="154">
        <f t="shared" si="1"/>
        <v>6.1455373689187507</v>
      </c>
      <c r="S21" s="155">
        <f t="shared" si="6"/>
        <v>0</v>
      </c>
      <c r="T21" s="147">
        <v>100</v>
      </c>
      <c r="U21" s="156">
        <v>100</v>
      </c>
      <c r="V21" s="154">
        <v>0</v>
      </c>
      <c r="W21" s="154">
        <v>327.38630627300546</v>
      </c>
      <c r="X21" s="154">
        <v>0</v>
      </c>
      <c r="Y21" s="154">
        <v>4.5619499999999995</v>
      </c>
      <c r="Z21" s="149">
        <v>6.1455373689187507</v>
      </c>
      <c r="AA21" s="154">
        <f t="shared" si="2"/>
        <v>6.1455373689187507</v>
      </c>
      <c r="AB21" s="154">
        <f t="shared" si="3"/>
        <v>6.1455373689187507</v>
      </c>
      <c r="AC21" s="157">
        <f t="shared" si="7"/>
        <v>0</v>
      </c>
      <c r="AE21" s="75">
        <f t="shared" si="8"/>
        <v>0</v>
      </c>
      <c r="AF21" s="75">
        <f t="shared" si="4"/>
        <v>0</v>
      </c>
    </row>
    <row r="22" spans="2:32" x14ac:dyDescent="0.25">
      <c r="B22" s="152">
        <f t="shared" si="5"/>
        <v>2028</v>
      </c>
      <c r="C22" s="132">
        <v>184.9</v>
      </c>
      <c r="D22" s="136">
        <v>175.4447653429603</v>
      </c>
      <c r="E22" s="136">
        <v>2380.4</v>
      </c>
      <c r="F22" s="136">
        <v>0</v>
      </c>
      <c r="G22" s="140">
        <v>1989.2</v>
      </c>
      <c r="H22" s="140">
        <v>1162.54</v>
      </c>
      <c r="I22" s="139">
        <v>231.56</v>
      </c>
      <c r="J22" s="158">
        <v>0</v>
      </c>
      <c r="K22" s="132">
        <v>0</v>
      </c>
      <c r="L22" s="154">
        <v>0</v>
      </c>
      <c r="M22" s="154">
        <v>327.38630627300546</v>
      </c>
      <c r="N22" s="154">
        <v>0</v>
      </c>
      <c r="O22" s="154">
        <v>4.5619499999999995</v>
      </c>
      <c r="P22" s="149">
        <v>6.1148096820741573</v>
      </c>
      <c r="Q22" s="154">
        <f t="shared" si="0"/>
        <v>6.1148096820741573</v>
      </c>
      <c r="R22" s="154">
        <f t="shared" si="1"/>
        <v>6.1148096820741573</v>
      </c>
      <c r="S22" s="155">
        <f t="shared" si="6"/>
        <v>0</v>
      </c>
      <c r="T22" s="147">
        <v>100</v>
      </c>
      <c r="U22" s="156">
        <v>100</v>
      </c>
      <c r="V22" s="154">
        <v>0</v>
      </c>
      <c r="W22" s="154">
        <v>327.38630627300546</v>
      </c>
      <c r="X22" s="154">
        <v>0</v>
      </c>
      <c r="Y22" s="154">
        <v>4.5619499999999995</v>
      </c>
      <c r="Z22" s="149">
        <v>6.1148096820741573</v>
      </c>
      <c r="AA22" s="154">
        <f t="shared" si="2"/>
        <v>6.1148096820741573</v>
      </c>
      <c r="AB22" s="154">
        <f t="shared" si="3"/>
        <v>6.1148096820741573</v>
      </c>
      <c r="AC22" s="157">
        <f t="shared" si="7"/>
        <v>0</v>
      </c>
      <c r="AE22" s="75">
        <f t="shared" si="8"/>
        <v>0</v>
      </c>
      <c r="AF22" s="75">
        <f t="shared" si="4"/>
        <v>0</v>
      </c>
    </row>
    <row r="23" spans="2:32" x14ac:dyDescent="0.25">
      <c r="B23" s="152">
        <f t="shared" si="5"/>
        <v>2029</v>
      </c>
      <c r="C23" s="132">
        <v>184.9</v>
      </c>
      <c r="D23" s="136">
        <v>607.71162454873649</v>
      </c>
      <c r="E23" s="136">
        <v>2739.8</v>
      </c>
      <c r="F23" s="136">
        <v>9.8000000000000007</v>
      </c>
      <c r="G23" s="140">
        <v>1989.2</v>
      </c>
      <c r="H23" s="140">
        <v>1349.125</v>
      </c>
      <c r="I23" s="139">
        <v>222.2</v>
      </c>
      <c r="J23" s="158">
        <v>25.875</v>
      </c>
      <c r="K23" s="132">
        <v>0</v>
      </c>
      <c r="L23" s="154">
        <v>0</v>
      </c>
      <c r="M23" s="154">
        <v>333.47054190666921</v>
      </c>
      <c r="N23" s="154">
        <v>0</v>
      </c>
      <c r="O23" s="154">
        <v>4.5619499999999995</v>
      </c>
      <c r="P23" s="149">
        <v>0</v>
      </c>
      <c r="Q23" s="154">
        <f t="shared" si="0"/>
        <v>0</v>
      </c>
      <c r="R23" s="154">
        <f t="shared" si="1"/>
        <v>0</v>
      </c>
      <c r="S23" s="155">
        <f t="shared" si="6"/>
        <v>0</v>
      </c>
      <c r="T23" s="147">
        <v>100</v>
      </c>
      <c r="U23" s="156">
        <v>100</v>
      </c>
      <c r="V23" s="154">
        <v>0</v>
      </c>
      <c r="W23" s="154">
        <v>333.47054190666921</v>
      </c>
      <c r="X23" s="154">
        <v>0</v>
      </c>
      <c r="Y23" s="154">
        <v>4.5619499999999995</v>
      </c>
      <c r="Z23" s="149">
        <v>0</v>
      </c>
      <c r="AA23" s="154">
        <f t="shared" si="2"/>
        <v>0</v>
      </c>
      <c r="AB23" s="154">
        <f t="shared" si="3"/>
        <v>0</v>
      </c>
      <c r="AC23" s="157">
        <f t="shared" si="7"/>
        <v>0</v>
      </c>
      <c r="AE23" s="75">
        <f t="shared" si="8"/>
        <v>0</v>
      </c>
      <c r="AF23" s="75">
        <f t="shared" si="4"/>
        <v>0</v>
      </c>
    </row>
    <row r="24" spans="2:32" x14ac:dyDescent="0.25">
      <c r="B24" s="152">
        <f t="shared" si="5"/>
        <v>2030</v>
      </c>
      <c r="C24" s="132">
        <v>554.70000000000005</v>
      </c>
      <c r="D24" s="136">
        <v>607.71162454873649</v>
      </c>
      <c r="E24" s="136">
        <v>3239.7999999999997</v>
      </c>
      <c r="F24" s="136">
        <v>9.8000000000000007</v>
      </c>
      <c r="G24" s="140">
        <v>3028.7999999999997</v>
      </c>
      <c r="H24" s="140">
        <v>1199.28</v>
      </c>
      <c r="I24" s="139">
        <v>172.97000000000003</v>
      </c>
      <c r="J24" s="158">
        <v>74.349999999999994</v>
      </c>
      <c r="K24" s="132">
        <v>0</v>
      </c>
      <c r="L24" s="154">
        <v>0</v>
      </c>
      <c r="M24" s="154">
        <v>333.47054190666921</v>
      </c>
      <c r="N24" s="154">
        <v>0</v>
      </c>
      <c r="O24" s="154">
        <v>4.5619499999999995</v>
      </c>
      <c r="P24" s="149">
        <v>0</v>
      </c>
      <c r="Q24" s="154">
        <f t="shared" si="0"/>
        <v>0</v>
      </c>
      <c r="R24" s="154">
        <f t="shared" si="1"/>
        <v>0</v>
      </c>
      <c r="S24" s="155">
        <f t="shared" si="6"/>
        <v>0</v>
      </c>
      <c r="T24" s="147">
        <v>100</v>
      </c>
      <c r="U24" s="156">
        <v>100</v>
      </c>
      <c r="V24" s="154">
        <v>0</v>
      </c>
      <c r="W24" s="154">
        <v>333.47054190666921</v>
      </c>
      <c r="X24" s="154">
        <v>0</v>
      </c>
      <c r="Y24" s="154">
        <v>4.5619499999999995</v>
      </c>
      <c r="Z24" s="149">
        <v>0</v>
      </c>
      <c r="AA24" s="154">
        <f t="shared" si="2"/>
        <v>0</v>
      </c>
      <c r="AB24" s="154">
        <f t="shared" si="3"/>
        <v>0</v>
      </c>
      <c r="AC24" s="157">
        <f t="shared" si="7"/>
        <v>0</v>
      </c>
      <c r="AE24" s="75">
        <f t="shared" si="8"/>
        <v>0</v>
      </c>
      <c r="AF24" s="75">
        <f t="shared" si="4"/>
        <v>0</v>
      </c>
    </row>
    <row r="25" spans="2:32" x14ac:dyDescent="0.25">
      <c r="B25" s="152">
        <f t="shared" si="5"/>
        <v>2031</v>
      </c>
      <c r="C25" s="132">
        <v>554.70000000000005</v>
      </c>
      <c r="D25" s="136">
        <v>637.71162454873649</v>
      </c>
      <c r="E25" s="136">
        <v>3239.7999999999997</v>
      </c>
      <c r="F25" s="136">
        <v>9.8000000000000007</v>
      </c>
      <c r="G25" s="140">
        <v>3028.7999999999997</v>
      </c>
      <c r="H25" s="140">
        <v>1165.115</v>
      </c>
      <c r="I25" s="139">
        <v>191.99</v>
      </c>
      <c r="J25" s="158">
        <v>83.674999999999997</v>
      </c>
      <c r="K25" s="132">
        <v>0</v>
      </c>
      <c r="L25" s="154">
        <v>0</v>
      </c>
      <c r="M25" s="154">
        <v>333.47054190666921</v>
      </c>
      <c r="N25" s="154">
        <v>0</v>
      </c>
      <c r="O25" s="154">
        <v>4.5619499999999995</v>
      </c>
      <c r="P25" s="149">
        <v>0</v>
      </c>
      <c r="Q25" s="154">
        <f t="shared" si="0"/>
        <v>0</v>
      </c>
      <c r="R25" s="154">
        <f t="shared" si="1"/>
        <v>0</v>
      </c>
      <c r="S25" s="155">
        <f t="shared" si="6"/>
        <v>0</v>
      </c>
      <c r="T25" s="147">
        <v>100</v>
      </c>
      <c r="U25" s="156">
        <v>100</v>
      </c>
      <c r="V25" s="154">
        <v>0</v>
      </c>
      <c r="W25" s="154">
        <v>333.47054190666921</v>
      </c>
      <c r="X25" s="154">
        <v>0</v>
      </c>
      <c r="Y25" s="154">
        <v>4.5619499999999995</v>
      </c>
      <c r="Z25" s="149">
        <v>0</v>
      </c>
      <c r="AA25" s="154">
        <f t="shared" si="2"/>
        <v>0</v>
      </c>
      <c r="AB25" s="154">
        <f t="shared" si="3"/>
        <v>0</v>
      </c>
      <c r="AC25" s="157">
        <f t="shared" si="7"/>
        <v>0</v>
      </c>
      <c r="AE25" s="75">
        <f t="shared" si="8"/>
        <v>0</v>
      </c>
      <c r="AF25" s="75">
        <f t="shared" si="4"/>
        <v>0</v>
      </c>
    </row>
    <row r="26" spans="2:32" x14ac:dyDescent="0.25">
      <c r="B26" s="152">
        <f t="shared" si="5"/>
        <v>2032</v>
      </c>
      <c r="C26" s="132">
        <v>554.70000000000005</v>
      </c>
      <c r="D26" s="136">
        <v>757.71162454873649</v>
      </c>
      <c r="E26" s="136">
        <v>3239.7999999999997</v>
      </c>
      <c r="F26" s="136">
        <v>70.2</v>
      </c>
      <c r="G26" s="140">
        <v>3028.7999999999997</v>
      </c>
      <c r="H26" s="140">
        <v>1116.46</v>
      </c>
      <c r="I26" s="139">
        <v>128.03</v>
      </c>
      <c r="J26" s="158">
        <v>164.85</v>
      </c>
      <c r="K26" s="132">
        <v>0</v>
      </c>
      <c r="L26" s="154">
        <v>0</v>
      </c>
      <c r="M26" s="154">
        <v>333.47054190666921</v>
      </c>
      <c r="N26" s="154">
        <v>0</v>
      </c>
      <c r="O26" s="154">
        <v>4.5619499999999995</v>
      </c>
      <c r="P26" s="149">
        <v>0</v>
      </c>
      <c r="Q26" s="154">
        <f t="shared" si="0"/>
        <v>0</v>
      </c>
      <c r="R26" s="154">
        <f t="shared" si="1"/>
        <v>0</v>
      </c>
      <c r="S26" s="155">
        <f t="shared" si="6"/>
        <v>0</v>
      </c>
      <c r="T26" s="147">
        <v>100</v>
      </c>
      <c r="U26" s="156">
        <v>100</v>
      </c>
      <c r="V26" s="154">
        <v>0</v>
      </c>
      <c r="W26" s="154">
        <v>333.47054190666921</v>
      </c>
      <c r="X26" s="154">
        <v>0</v>
      </c>
      <c r="Y26" s="154">
        <v>4.5619499999999995</v>
      </c>
      <c r="Z26" s="149">
        <v>0</v>
      </c>
      <c r="AA26" s="154">
        <f t="shared" si="2"/>
        <v>0</v>
      </c>
      <c r="AB26" s="154">
        <f t="shared" si="3"/>
        <v>0</v>
      </c>
      <c r="AC26" s="157">
        <f t="shared" si="7"/>
        <v>0</v>
      </c>
      <c r="AE26" s="75">
        <f t="shared" si="8"/>
        <v>0</v>
      </c>
      <c r="AF26" s="75">
        <f t="shared" si="4"/>
        <v>0</v>
      </c>
    </row>
    <row r="27" spans="2:32" x14ac:dyDescent="0.25">
      <c r="B27" s="152">
        <f t="shared" si="5"/>
        <v>2033</v>
      </c>
      <c r="C27" s="132">
        <v>554.70000000000005</v>
      </c>
      <c r="D27" s="136">
        <v>757.71162454873649</v>
      </c>
      <c r="E27" s="136">
        <v>3714.7999999999997</v>
      </c>
      <c r="F27" s="136">
        <v>70.2</v>
      </c>
      <c r="G27" s="140">
        <v>3028.7999999999997</v>
      </c>
      <c r="H27" s="140">
        <v>1243.915</v>
      </c>
      <c r="I27" s="139">
        <v>62.76</v>
      </c>
      <c r="J27" s="158">
        <v>128.77500000000001</v>
      </c>
      <c r="K27" s="132">
        <v>0</v>
      </c>
      <c r="L27" s="154">
        <v>0</v>
      </c>
      <c r="M27" s="154">
        <v>333.47054190666921</v>
      </c>
      <c r="N27" s="154">
        <v>0</v>
      </c>
      <c r="O27" s="154">
        <v>4.5619499999999995</v>
      </c>
      <c r="P27" s="149">
        <v>0</v>
      </c>
      <c r="Q27" s="154">
        <f t="shared" si="0"/>
        <v>0</v>
      </c>
      <c r="R27" s="154">
        <f t="shared" si="1"/>
        <v>0</v>
      </c>
      <c r="S27" s="155">
        <f t="shared" si="6"/>
        <v>0</v>
      </c>
      <c r="T27" s="147">
        <v>100</v>
      </c>
      <c r="U27" s="156">
        <v>100</v>
      </c>
      <c r="V27" s="154">
        <v>0</v>
      </c>
      <c r="W27" s="154">
        <v>333.47054190666921</v>
      </c>
      <c r="X27" s="154">
        <v>0</v>
      </c>
      <c r="Y27" s="154">
        <v>4.5619499999999995</v>
      </c>
      <c r="Z27" s="149">
        <v>0</v>
      </c>
      <c r="AA27" s="154">
        <f t="shared" si="2"/>
        <v>0</v>
      </c>
      <c r="AB27" s="154">
        <f t="shared" si="3"/>
        <v>0</v>
      </c>
      <c r="AC27" s="157">
        <f t="shared" si="7"/>
        <v>0</v>
      </c>
      <c r="AE27" s="75">
        <f t="shared" si="8"/>
        <v>0</v>
      </c>
      <c r="AF27" s="75">
        <f t="shared" si="4"/>
        <v>0</v>
      </c>
    </row>
    <row r="28" spans="2:32" x14ac:dyDescent="0.25">
      <c r="B28" s="152">
        <f t="shared" si="5"/>
        <v>2034</v>
      </c>
      <c r="C28" s="132">
        <v>554.70000000000005</v>
      </c>
      <c r="D28" s="136">
        <v>757.71162454873649</v>
      </c>
      <c r="E28" s="136">
        <v>3714.7999999999997</v>
      </c>
      <c r="F28" s="136">
        <v>70.2</v>
      </c>
      <c r="G28" s="140">
        <v>3028.7999999999997</v>
      </c>
      <c r="H28" s="140">
        <v>1165.75</v>
      </c>
      <c r="I28" s="139">
        <v>0</v>
      </c>
      <c r="J28" s="158">
        <v>209.25</v>
      </c>
      <c r="K28" s="132">
        <v>0</v>
      </c>
      <c r="L28" s="154">
        <v>0</v>
      </c>
      <c r="M28" s="154">
        <v>333.47054190666921</v>
      </c>
      <c r="N28" s="154">
        <v>0</v>
      </c>
      <c r="O28" s="154">
        <v>4.5619499999999995</v>
      </c>
      <c r="P28" s="149">
        <v>0</v>
      </c>
      <c r="Q28" s="154">
        <f t="shared" si="0"/>
        <v>0</v>
      </c>
      <c r="R28" s="154">
        <f t="shared" si="1"/>
        <v>0</v>
      </c>
      <c r="S28" s="155">
        <f t="shared" si="6"/>
        <v>0</v>
      </c>
      <c r="T28" s="147">
        <v>100</v>
      </c>
      <c r="U28" s="156">
        <v>100</v>
      </c>
      <c r="V28" s="154">
        <v>0</v>
      </c>
      <c r="W28" s="154">
        <v>333.47054190666921</v>
      </c>
      <c r="X28" s="154">
        <v>0</v>
      </c>
      <c r="Y28" s="154">
        <v>4.5619499999999995</v>
      </c>
      <c r="Z28" s="149">
        <v>0</v>
      </c>
      <c r="AA28" s="154">
        <f t="shared" si="2"/>
        <v>0</v>
      </c>
      <c r="AB28" s="154">
        <f t="shared" si="3"/>
        <v>0</v>
      </c>
      <c r="AC28" s="157">
        <f t="shared" si="7"/>
        <v>0</v>
      </c>
      <c r="AE28" s="75">
        <f t="shared" si="8"/>
        <v>0</v>
      </c>
      <c r="AF28" s="75">
        <f t="shared" si="4"/>
        <v>0</v>
      </c>
    </row>
    <row r="29" spans="2:32" x14ac:dyDescent="0.25">
      <c r="B29" s="152">
        <f t="shared" si="5"/>
        <v>2035</v>
      </c>
      <c r="C29" s="132">
        <v>554.70000000000005</v>
      </c>
      <c r="D29" s="136">
        <v>757.71162454873649</v>
      </c>
      <c r="E29" s="136">
        <v>3714.7999999999997</v>
      </c>
      <c r="F29" s="136">
        <v>70.2</v>
      </c>
      <c r="G29" s="140">
        <v>3028.7999999999997</v>
      </c>
      <c r="H29" s="140">
        <v>1160.7550000000001</v>
      </c>
      <c r="I29" s="139">
        <v>35.4</v>
      </c>
      <c r="J29" s="158">
        <v>213.72</v>
      </c>
      <c r="K29" s="132">
        <v>0</v>
      </c>
      <c r="L29" s="154">
        <v>0</v>
      </c>
      <c r="M29" s="154">
        <v>333.47054190666921</v>
      </c>
      <c r="N29" s="154">
        <v>0</v>
      </c>
      <c r="O29" s="154">
        <v>4.5619499999999995</v>
      </c>
      <c r="P29" s="149">
        <v>0</v>
      </c>
      <c r="Q29" s="154">
        <f t="shared" si="0"/>
        <v>0</v>
      </c>
      <c r="R29" s="154">
        <f t="shared" si="1"/>
        <v>0</v>
      </c>
      <c r="S29" s="155">
        <f t="shared" si="6"/>
        <v>0</v>
      </c>
      <c r="T29" s="147">
        <v>100</v>
      </c>
      <c r="U29" s="156">
        <v>100</v>
      </c>
      <c r="V29" s="154">
        <v>0</v>
      </c>
      <c r="W29" s="154">
        <v>333.47054190666921</v>
      </c>
      <c r="X29" s="154">
        <v>0</v>
      </c>
      <c r="Y29" s="154">
        <v>4.5619499999999995</v>
      </c>
      <c r="Z29" s="149">
        <v>0</v>
      </c>
      <c r="AA29" s="154">
        <f t="shared" si="2"/>
        <v>0</v>
      </c>
      <c r="AB29" s="154">
        <f t="shared" si="3"/>
        <v>0</v>
      </c>
      <c r="AC29" s="157">
        <f t="shared" si="7"/>
        <v>0</v>
      </c>
      <c r="AE29" s="75">
        <f t="shared" si="8"/>
        <v>0</v>
      </c>
      <c r="AF29" s="75">
        <f t="shared" si="4"/>
        <v>0</v>
      </c>
    </row>
    <row r="30" spans="2:32" x14ac:dyDescent="0.25">
      <c r="B30" s="152">
        <f t="shared" si="5"/>
        <v>2036</v>
      </c>
      <c r="C30" s="132">
        <v>554.70000000000005</v>
      </c>
      <c r="D30" s="136">
        <v>757.71162454873649</v>
      </c>
      <c r="E30" s="136">
        <v>4134.2</v>
      </c>
      <c r="F30" s="136">
        <v>70.2</v>
      </c>
      <c r="G30" s="140">
        <v>3028.7999999999997</v>
      </c>
      <c r="H30" s="140">
        <v>1005.88</v>
      </c>
      <c r="I30" s="139">
        <v>0</v>
      </c>
      <c r="J30" s="158">
        <v>270.72000000000003</v>
      </c>
      <c r="K30" s="132">
        <v>0</v>
      </c>
      <c r="L30" s="154">
        <v>0</v>
      </c>
      <c r="M30" s="154">
        <v>333.47054190666921</v>
      </c>
      <c r="N30" s="154">
        <v>0</v>
      </c>
      <c r="O30" s="154">
        <v>4.5619499999999995</v>
      </c>
      <c r="P30" s="149">
        <v>0</v>
      </c>
      <c r="Q30" s="154">
        <f t="shared" si="0"/>
        <v>0</v>
      </c>
      <c r="R30" s="154">
        <f t="shared" si="1"/>
        <v>0</v>
      </c>
      <c r="S30" s="155">
        <f t="shared" si="6"/>
        <v>0</v>
      </c>
      <c r="T30" s="147">
        <v>100</v>
      </c>
      <c r="U30" s="156">
        <v>100</v>
      </c>
      <c r="V30" s="154">
        <v>0</v>
      </c>
      <c r="W30" s="154">
        <v>333.47054190666921</v>
      </c>
      <c r="X30" s="154">
        <v>0</v>
      </c>
      <c r="Y30" s="154">
        <v>4.5619499999999995</v>
      </c>
      <c r="Z30" s="149">
        <v>0</v>
      </c>
      <c r="AA30" s="154">
        <f t="shared" si="2"/>
        <v>0</v>
      </c>
      <c r="AB30" s="154">
        <f t="shared" si="3"/>
        <v>0</v>
      </c>
      <c r="AC30" s="157">
        <f t="shared" si="7"/>
        <v>0</v>
      </c>
      <c r="AE30" s="75">
        <f t="shared" si="8"/>
        <v>0</v>
      </c>
      <c r="AF30" s="75">
        <f t="shared" si="4"/>
        <v>0</v>
      </c>
    </row>
    <row r="31" spans="2:32" x14ac:dyDescent="0.25">
      <c r="B31" s="152">
        <f t="shared" si="5"/>
        <v>2037</v>
      </c>
      <c r="C31" s="132">
        <v>1872.5000000000005</v>
      </c>
      <c r="D31" s="136">
        <v>757.71162454873649</v>
      </c>
      <c r="E31" s="136">
        <v>5043.2</v>
      </c>
      <c r="F31" s="136">
        <v>80.8</v>
      </c>
      <c r="G31" s="140">
        <v>3028.7999999999997</v>
      </c>
      <c r="H31" s="140">
        <v>1031.355</v>
      </c>
      <c r="I31" s="139">
        <v>0</v>
      </c>
      <c r="J31" s="158">
        <v>343.12</v>
      </c>
      <c r="K31" s="132">
        <v>0</v>
      </c>
      <c r="L31" s="154">
        <v>0</v>
      </c>
      <c r="M31" s="154">
        <v>333.47054190666921</v>
      </c>
      <c r="N31" s="154">
        <v>0</v>
      </c>
      <c r="O31" s="154">
        <v>4.5619499999999995</v>
      </c>
      <c r="P31" s="149">
        <v>0</v>
      </c>
      <c r="Q31" s="154">
        <f t="shared" si="0"/>
        <v>0</v>
      </c>
      <c r="R31" s="154">
        <f t="shared" si="1"/>
        <v>0</v>
      </c>
      <c r="S31" s="155">
        <f t="shared" si="6"/>
        <v>0</v>
      </c>
      <c r="T31" s="147">
        <v>100</v>
      </c>
      <c r="U31" s="156">
        <v>100</v>
      </c>
      <c r="V31" s="154">
        <v>0</v>
      </c>
      <c r="W31" s="154">
        <v>333.47054190666921</v>
      </c>
      <c r="X31" s="154">
        <v>0</v>
      </c>
      <c r="Y31" s="154">
        <v>4.5619499999999995</v>
      </c>
      <c r="Z31" s="149">
        <v>0</v>
      </c>
      <c r="AA31" s="154">
        <f t="shared" si="2"/>
        <v>0</v>
      </c>
      <c r="AB31" s="154">
        <f t="shared" si="3"/>
        <v>0</v>
      </c>
      <c r="AC31" s="157">
        <f t="shared" si="7"/>
        <v>0</v>
      </c>
      <c r="AE31" s="75">
        <f t="shared" si="8"/>
        <v>0</v>
      </c>
      <c r="AF31" s="75">
        <f t="shared" si="4"/>
        <v>0</v>
      </c>
    </row>
    <row r="32" spans="2:32" x14ac:dyDescent="0.25">
      <c r="B32" s="152">
        <f t="shared" si="5"/>
        <v>2038</v>
      </c>
      <c r="C32" s="132">
        <v>1872.5000000000005</v>
      </c>
      <c r="D32" s="136">
        <v>1357.7116245487364</v>
      </c>
      <c r="E32" s="136">
        <v>5744.9999999999991</v>
      </c>
      <c r="F32" s="136">
        <v>80.8</v>
      </c>
      <c r="G32" s="140">
        <v>3028.7999999999997</v>
      </c>
      <c r="H32" s="140">
        <v>931.68000000000006</v>
      </c>
      <c r="I32" s="139">
        <v>0</v>
      </c>
      <c r="J32" s="158">
        <v>443.32</v>
      </c>
      <c r="K32" s="132">
        <v>0</v>
      </c>
      <c r="L32" s="154">
        <v>0</v>
      </c>
      <c r="M32" s="154">
        <v>333.47054190666921</v>
      </c>
      <c r="N32" s="154">
        <v>0</v>
      </c>
      <c r="O32" s="154">
        <v>4.5619499999999995</v>
      </c>
      <c r="P32" s="149">
        <v>0</v>
      </c>
      <c r="Q32" s="154">
        <f t="shared" si="0"/>
        <v>0</v>
      </c>
      <c r="R32" s="154">
        <f t="shared" si="1"/>
        <v>0</v>
      </c>
      <c r="S32" s="155">
        <f t="shared" si="6"/>
        <v>0</v>
      </c>
      <c r="T32" s="147">
        <v>100</v>
      </c>
      <c r="U32" s="156">
        <v>100</v>
      </c>
      <c r="V32" s="154">
        <v>0</v>
      </c>
      <c r="W32" s="154">
        <v>333.47054190666921</v>
      </c>
      <c r="X32" s="154">
        <v>0</v>
      </c>
      <c r="Y32" s="154">
        <v>4.5619499999999995</v>
      </c>
      <c r="Z32" s="149">
        <v>0</v>
      </c>
      <c r="AA32" s="154">
        <f t="shared" si="2"/>
        <v>0</v>
      </c>
      <c r="AB32" s="154">
        <f t="shared" si="3"/>
        <v>0</v>
      </c>
      <c r="AC32" s="157">
        <f t="shared" si="7"/>
        <v>0</v>
      </c>
      <c r="AE32" s="75">
        <f t="shared" si="8"/>
        <v>0</v>
      </c>
      <c r="AF32" s="75">
        <f t="shared" si="4"/>
        <v>0</v>
      </c>
    </row>
    <row r="33" spans="1:32" x14ac:dyDescent="0.25">
      <c r="B33" s="152">
        <f t="shared" si="5"/>
        <v>2039</v>
      </c>
      <c r="C33" s="132">
        <v>1872.5000000000005</v>
      </c>
      <c r="D33" s="136">
        <v>1357.7116245487364</v>
      </c>
      <c r="E33" s="136">
        <v>5744.9999999999991</v>
      </c>
      <c r="F33" s="136">
        <v>80.8</v>
      </c>
      <c r="G33" s="140">
        <v>3028.7999999999997</v>
      </c>
      <c r="H33" s="140">
        <v>0</v>
      </c>
      <c r="I33" s="139">
        <v>0</v>
      </c>
      <c r="J33" s="158">
        <v>0</v>
      </c>
      <c r="K33" s="132">
        <v>0</v>
      </c>
      <c r="L33" s="154">
        <v>0</v>
      </c>
      <c r="M33" s="154">
        <v>333.47054190666921</v>
      </c>
      <c r="N33" s="154">
        <v>0</v>
      </c>
      <c r="O33" s="154">
        <v>4.5619499999999995</v>
      </c>
      <c r="P33" s="149">
        <v>0</v>
      </c>
      <c r="Q33" s="154">
        <f t="shared" si="0"/>
        <v>0</v>
      </c>
      <c r="R33" s="154">
        <f t="shared" si="1"/>
        <v>0</v>
      </c>
      <c r="S33" s="155">
        <f t="shared" si="6"/>
        <v>0</v>
      </c>
      <c r="T33" s="147">
        <v>100</v>
      </c>
      <c r="U33" s="156">
        <v>100</v>
      </c>
      <c r="V33" s="154">
        <v>0</v>
      </c>
      <c r="W33" s="154">
        <v>333.47054190666921</v>
      </c>
      <c r="X33" s="154">
        <v>0</v>
      </c>
      <c r="Y33" s="154">
        <v>4.5619499999999995</v>
      </c>
      <c r="Z33" s="149">
        <v>0</v>
      </c>
      <c r="AA33" s="154">
        <f t="shared" si="2"/>
        <v>0</v>
      </c>
      <c r="AB33" s="154">
        <f t="shared" si="3"/>
        <v>0</v>
      </c>
      <c r="AC33" s="157">
        <f t="shared" si="7"/>
        <v>0</v>
      </c>
      <c r="AE33" s="75">
        <f t="shared" si="8"/>
        <v>0</v>
      </c>
      <c r="AF33" s="75">
        <f t="shared" si="4"/>
        <v>0</v>
      </c>
    </row>
    <row r="34" spans="1:32" x14ac:dyDescent="0.25">
      <c r="B34" s="152">
        <f t="shared" si="5"/>
        <v>2040</v>
      </c>
      <c r="C34" s="132">
        <v>1872.5000000000005</v>
      </c>
      <c r="D34" s="136">
        <v>1357.7116245487364</v>
      </c>
      <c r="E34" s="136">
        <v>5744.9999999999991</v>
      </c>
      <c r="F34" s="136">
        <v>80.8</v>
      </c>
      <c r="G34" s="140">
        <v>3028.7999999999997</v>
      </c>
      <c r="H34" s="140">
        <v>0</v>
      </c>
      <c r="I34" s="139">
        <v>0</v>
      </c>
      <c r="J34" s="158">
        <v>0</v>
      </c>
      <c r="K34" s="132">
        <v>0</v>
      </c>
      <c r="L34" s="154">
        <v>0</v>
      </c>
      <c r="M34" s="154">
        <v>333.47054190666921</v>
      </c>
      <c r="N34" s="154">
        <v>0</v>
      </c>
      <c r="O34" s="154">
        <v>4.5619499999999995</v>
      </c>
      <c r="P34" s="149">
        <v>0</v>
      </c>
      <c r="Q34" s="154">
        <f t="shared" si="0"/>
        <v>0</v>
      </c>
      <c r="R34" s="154">
        <f t="shared" si="1"/>
        <v>0</v>
      </c>
      <c r="S34" s="155">
        <f t="shared" si="6"/>
        <v>0</v>
      </c>
      <c r="T34" s="147">
        <v>100</v>
      </c>
      <c r="U34" s="156">
        <v>100</v>
      </c>
      <c r="V34" s="154">
        <v>0</v>
      </c>
      <c r="W34" s="154">
        <v>333.47054190666921</v>
      </c>
      <c r="X34" s="154">
        <v>0</v>
      </c>
      <c r="Y34" s="154">
        <v>4.5619499999999995</v>
      </c>
      <c r="Z34" s="149">
        <v>0</v>
      </c>
      <c r="AA34" s="154">
        <f t="shared" si="2"/>
        <v>0</v>
      </c>
      <c r="AB34" s="154">
        <f t="shared" si="3"/>
        <v>0</v>
      </c>
      <c r="AC34" s="157">
        <f t="shared" si="7"/>
        <v>0</v>
      </c>
      <c r="AE34" s="75">
        <f t="shared" si="8"/>
        <v>0</v>
      </c>
      <c r="AF34" s="75">
        <f t="shared" si="4"/>
        <v>0</v>
      </c>
    </row>
    <row r="35" spans="1:32" x14ac:dyDescent="0.25">
      <c r="B35" s="152">
        <f t="shared" si="5"/>
        <v>2041</v>
      </c>
      <c r="C35" s="132">
        <v>1872.5000000000005</v>
      </c>
      <c r="D35" s="136">
        <v>1357.7116245487364</v>
      </c>
      <c r="E35" s="136">
        <v>5744.9999999999991</v>
      </c>
      <c r="F35" s="136">
        <v>80.8</v>
      </c>
      <c r="G35" s="140">
        <v>3028.7999999999997</v>
      </c>
      <c r="H35" s="140">
        <v>0</v>
      </c>
      <c r="I35" s="139">
        <v>0</v>
      </c>
      <c r="J35" s="158">
        <v>0</v>
      </c>
      <c r="K35" s="132">
        <v>0</v>
      </c>
      <c r="L35" s="154">
        <v>0</v>
      </c>
      <c r="M35" s="154">
        <v>333.47054190666921</v>
      </c>
      <c r="N35" s="154">
        <v>0</v>
      </c>
      <c r="O35" s="154">
        <v>4.5619499999999995</v>
      </c>
      <c r="P35" s="149">
        <v>0</v>
      </c>
      <c r="Q35" s="154">
        <f t="shared" si="0"/>
        <v>0</v>
      </c>
      <c r="R35" s="154">
        <f t="shared" si="1"/>
        <v>0</v>
      </c>
      <c r="S35" s="155">
        <f t="shared" si="6"/>
        <v>0</v>
      </c>
      <c r="T35" s="147">
        <v>100</v>
      </c>
      <c r="U35" s="156">
        <v>100</v>
      </c>
      <c r="V35" s="154">
        <v>0</v>
      </c>
      <c r="W35" s="154">
        <v>333.47054190666921</v>
      </c>
      <c r="X35" s="154">
        <v>0</v>
      </c>
      <c r="Y35" s="154">
        <v>4.5619499999999995</v>
      </c>
      <c r="Z35" s="149">
        <v>0</v>
      </c>
      <c r="AA35" s="154">
        <f t="shared" si="2"/>
        <v>0</v>
      </c>
      <c r="AB35" s="154">
        <f t="shared" si="3"/>
        <v>0</v>
      </c>
      <c r="AC35" s="157">
        <f t="shared" si="7"/>
        <v>0</v>
      </c>
      <c r="AE35" s="75">
        <f t="shared" si="8"/>
        <v>0</v>
      </c>
      <c r="AF35" s="75">
        <f t="shared" si="4"/>
        <v>0</v>
      </c>
    </row>
    <row r="36" spans="1:32" ht="15.75" thickBot="1" x14ac:dyDescent="0.3">
      <c r="B36" s="159">
        <f t="shared" si="5"/>
        <v>2042</v>
      </c>
      <c r="C36" s="133">
        <v>1872.5000000000005</v>
      </c>
      <c r="D36" s="137">
        <v>1357.7116245487364</v>
      </c>
      <c r="E36" s="137">
        <v>5744.9999999999991</v>
      </c>
      <c r="F36" s="137">
        <v>80.8</v>
      </c>
      <c r="G36" s="141">
        <v>3028.7999999999997</v>
      </c>
      <c r="H36" s="141">
        <v>0</v>
      </c>
      <c r="I36" s="160">
        <v>0</v>
      </c>
      <c r="J36" s="161">
        <v>0</v>
      </c>
      <c r="K36" s="133">
        <v>0</v>
      </c>
      <c r="L36" s="162">
        <v>0</v>
      </c>
      <c r="M36" s="162">
        <v>333.47054190666921</v>
      </c>
      <c r="N36" s="162">
        <v>0</v>
      </c>
      <c r="O36" s="162">
        <v>4.5619499999999995</v>
      </c>
      <c r="P36" s="163">
        <v>0</v>
      </c>
      <c r="Q36" s="162">
        <f t="shared" si="0"/>
        <v>0</v>
      </c>
      <c r="R36" s="162">
        <f t="shared" si="1"/>
        <v>0</v>
      </c>
      <c r="S36" s="164">
        <f t="shared" si="6"/>
        <v>0</v>
      </c>
      <c r="T36" s="165">
        <v>100</v>
      </c>
      <c r="U36" s="166">
        <v>100</v>
      </c>
      <c r="V36" s="162">
        <v>0</v>
      </c>
      <c r="W36" s="162">
        <v>333.47054190666921</v>
      </c>
      <c r="X36" s="162">
        <v>0</v>
      </c>
      <c r="Y36" s="162">
        <v>4.5619499999999995</v>
      </c>
      <c r="Z36" s="163">
        <v>0</v>
      </c>
      <c r="AA36" s="162">
        <f t="shared" si="2"/>
        <v>0</v>
      </c>
      <c r="AB36" s="162">
        <f t="shared" si="3"/>
        <v>0</v>
      </c>
      <c r="AC36" s="167">
        <f t="shared" si="7"/>
        <v>0</v>
      </c>
      <c r="AE36" s="75">
        <f t="shared" si="8"/>
        <v>0</v>
      </c>
      <c r="AF36" s="75">
        <f t="shared" si="4"/>
        <v>0</v>
      </c>
    </row>
    <row r="37" spans="1:32" ht="20.25" customHeight="1" thickBot="1" x14ac:dyDescent="0.3">
      <c r="M37" s="73"/>
      <c r="N37" s="73"/>
    </row>
    <row r="38" spans="1:32" ht="15.75" thickBot="1" x14ac:dyDescent="0.3">
      <c r="A38" s="168"/>
      <c r="B38" s="169" t="s">
        <v>44</v>
      </c>
      <c r="C38" s="170"/>
      <c r="D38" s="170"/>
      <c r="E38" s="170"/>
      <c r="F38" s="170"/>
      <c r="G38" s="170"/>
      <c r="H38" s="170"/>
      <c r="I38" s="170" t="s">
        <v>73</v>
      </c>
      <c r="J38" s="171"/>
      <c r="K38" s="172" t="s">
        <v>74</v>
      </c>
      <c r="L38" s="173"/>
      <c r="Q38" s="173"/>
      <c r="R38" s="173"/>
      <c r="S38" s="173"/>
    </row>
    <row r="39" spans="1:32" x14ac:dyDescent="0.25">
      <c r="B39" s="174" t="s">
        <v>75</v>
      </c>
      <c r="C39" s="175"/>
      <c r="D39" s="175"/>
      <c r="E39" s="175"/>
      <c r="F39" s="175"/>
      <c r="G39" s="175"/>
      <c r="H39" s="175"/>
      <c r="I39" s="175">
        <f>Base_Case</f>
        <v>338.82</v>
      </c>
      <c r="J39" s="176"/>
      <c r="K39" s="176">
        <f>AC_Case</f>
        <v>438.82</v>
      </c>
      <c r="L39" s="177"/>
      <c r="Q39" s="177"/>
      <c r="R39" s="177"/>
      <c r="S39" s="177"/>
    </row>
    <row r="40" spans="1:32" x14ac:dyDescent="0.25">
      <c r="B40" s="178" t="s">
        <v>76</v>
      </c>
      <c r="C40" s="179"/>
      <c r="D40" s="179"/>
      <c r="E40" s="179"/>
      <c r="F40" s="179"/>
      <c r="G40" s="179"/>
      <c r="H40" s="179"/>
      <c r="I40" s="179">
        <f>+I43+I48+I51+I54</f>
        <v>338.03249190666924</v>
      </c>
      <c r="J40" s="180"/>
      <c r="K40" s="180">
        <f>+K43+K48+K51+K54</f>
        <v>438.03249190666924</v>
      </c>
      <c r="L40" s="177"/>
      <c r="Q40" s="177"/>
      <c r="R40" s="177"/>
      <c r="S40" s="177"/>
    </row>
    <row r="41" spans="1:32" ht="15.75" thickBot="1" x14ac:dyDescent="0.3">
      <c r="J41" s="75"/>
      <c r="S41" s="181"/>
      <c r="T41" s="181"/>
      <c r="U41" s="181"/>
      <c r="V41" s="181"/>
      <c r="W41" s="181"/>
      <c r="X41" s="181"/>
    </row>
    <row r="42" spans="1:32" s="111" customFormat="1" ht="62.45" customHeight="1" thickBot="1" x14ac:dyDescent="0.3">
      <c r="A42" s="182"/>
      <c r="B42" s="169" t="str">
        <f>"CCCT Partial Displacement in  "&amp;A42</f>
        <v xml:space="preserve">CCCT Partial Displacement in  </v>
      </c>
      <c r="C42" s="183"/>
      <c r="D42" s="183"/>
      <c r="E42" s="183"/>
      <c r="F42" s="183"/>
      <c r="G42" s="183"/>
      <c r="H42" s="183"/>
      <c r="I42" s="183" t="s">
        <v>73</v>
      </c>
      <c r="J42" s="184"/>
      <c r="K42" s="185" t="s">
        <v>74</v>
      </c>
      <c r="L42" s="186"/>
    </row>
    <row r="43" spans="1:32" x14ac:dyDescent="0.25">
      <c r="A43" s="74" t="s">
        <v>77</v>
      </c>
      <c r="B43" s="178" t="s">
        <v>76</v>
      </c>
      <c r="C43" s="179"/>
      <c r="D43" s="179"/>
      <c r="E43" s="179"/>
      <c r="F43" s="179"/>
      <c r="G43" s="179"/>
      <c r="H43" s="179"/>
      <c r="I43" s="179">
        <f>MAX($K$11:$K$36)</f>
        <v>0</v>
      </c>
      <c r="J43" s="180"/>
      <c r="K43" s="180">
        <f>MAX($U$11:$U$36)</f>
        <v>100</v>
      </c>
      <c r="L43" s="177"/>
      <c r="M43" s="75">
        <f>K43-I43</f>
        <v>100</v>
      </c>
      <c r="P43" s="187"/>
      <c r="Q43" s="177"/>
      <c r="R43" s="177"/>
      <c r="S43" s="177"/>
      <c r="T43" s="181"/>
      <c r="U43" s="181"/>
    </row>
    <row r="44" spans="1:32" s="111" customFormat="1" ht="33.75" hidden="1" customHeight="1" thickBot="1" x14ac:dyDescent="0.3">
      <c r="A44" s="182"/>
      <c r="B44" s="188" t="str">
        <f>"Geothermal Partial Displacement in  "&amp;A44</f>
        <v xml:space="preserve">Geothermal Partial Displacement in  </v>
      </c>
      <c r="C44" s="183"/>
      <c r="D44" s="183"/>
      <c r="E44" s="183"/>
      <c r="F44" s="183"/>
      <c r="G44" s="183"/>
      <c r="H44" s="183"/>
      <c r="I44" s="183" t="s">
        <v>73</v>
      </c>
      <c r="J44" s="184"/>
      <c r="K44" s="185" t="s">
        <v>74</v>
      </c>
      <c r="L44" s="186"/>
    </row>
    <row r="45" spans="1:32" ht="15" hidden="1" customHeight="1" x14ac:dyDescent="0.25">
      <c r="A45" s="74" t="s">
        <v>78</v>
      </c>
      <c r="B45" s="178" t="s">
        <v>76</v>
      </c>
      <c r="C45" s="179"/>
      <c r="D45" s="179"/>
      <c r="E45" s="179"/>
      <c r="F45" s="179"/>
      <c r="G45" s="179"/>
      <c r="H45" s="179"/>
      <c r="I45" s="179" t="e">
        <f>ROUND(INDEX(#REF!,MATCH($A$44,$B$11:$B$36,0),1),2)</f>
        <v>#REF!</v>
      </c>
      <c r="J45" s="180"/>
      <c r="K45" s="180" t="e">
        <f>ROUND(INDEX(#REF!,MATCH($A$44,$B$11:$B$36,0),1),2)</f>
        <v>#REF!</v>
      </c>
      <c r="L45" s="177"/>
    </row>
    <row r="46" spans="1:32" ht="15.75" thickBot="1" x14ac:dyDescent="0.3">
      <c r="J46" s="75"/>
      <c r="P46" s="75" t="s">
        <v>79</v>
      </c>
      <c r="R46" s="75" t="s">
        <v>80</v>
      </c>
      <c r="U46" s="75" t="s">
        <v>81</v>
      </c>
      <c r="W46" s="75" t="s">
        <v>82</v>
      </c>
      <c r="Y46" s="75" t="s">
        <v>83</v>
      </c>
      <c r="AD46" s="181"/>
    </row>
    <row r="47" spans="1:32" ht="15.75" customHeight="1" thickBot="1" x14ac:dyDescent="0.3">
      <c r="A47" s="189"/>
      <c r="B47" s="169" t="str">
        <f>"Solar Partial Displacement in  "&amp;A47</f>
        <v xml:space="preserve">Solar Partial Displacement in  </v>
      </c>
      <c r="C47" s="183"/>
      <c r="D47" s="183"/>
      <c r="E47" s="183"/>
      <c r="F47" s="183"/>
      <c r="G47" s="183"/>
      <c r="H47" s="183"/>
      <c r="I47" s="183" t="s">
        <v>73</v>
      </c>
      <c r="J47" s="171"/>
      <c r="K47" s="172" t="s">
        <v>74</v>
      </c>
      <c r="L47" s="173"/>
      <c r="P47" s="171" t="s">
        <v>73</v>
      </c>
      <c r="Q47" s="172" t="s">
        <v>74</v>
      </c>
      <c r="R47" s="172" t="s">
        <v>73</v>
      </c>
      <c r="S47" s="171"/>
      <c r="T47" s="172" t="s">
        <v>74</v>
      </c>
      <c r="U47" s="171" t="s">
        <v>73</v>
      </c>
      <c r="V47" s="172" t="s">
        <v>74</v>
      </c>
      <c r="W47" s="171" t="s">
        <v>73</v>
      </c>
      <c r="X47" s="172" t="s">
        <v>74</v>
      </c>
      <c r="Y47" s="171" t="s">
        <v>73</v>
      </c>
      <c r="Z47" s="190" t="s">
        <v>74</v>
      </c>
      <c r="AD47" s="173"/>
    </row>
    <row r="48" spans="1:32" x14ac:dyDescent="0.25">
      <c r="A48" s="74" t="s">
        <v>66</v>
      </c>
      <c r="B48" s="178" t="s">
        <v>76</v>
      </c>
      <c r="C48" s="179"/>
      <c r="D48" s="179"/>
      <c r="E48" s="179"/>
      <c r="F48" s="179"/>
      <c r="G48" s="179"/>
      <c r="H48" s="179"/>
      <c r="I48" s="179">
        <f>MAX($M$11:$M$36)</f>
        <v>333.47054190666921</v>
      </c>
      <c r="J48" s="180"/>
      <c r="K48" s="180">
        <f>MAX($W$11:$W$36)</f>
        <v>333.47054190666921</v>
      </c>
      <c r="L48" s="177"/>
      <c r="M48" s="75">
        <f>K48-I48</f>
        <v>0</v>
      </c>
      <c r="P48" s="75">
        <v>69.754554751005216</v>
      </c>
      <c r="Q48" s="75">
        <v>69.754554751005216</v>
      </c>
      <c r="R48" s="75">
        <v>103.24157670252767</v>
      </c>
      <c r="T48" s="75">
        <v>103.24157670252767</v>
      </c>
      <c r="U48" s="75">
        <v>99.774632180130894</v>
      </c>
      <c r="V48" s="75">
        <v>99.774632180130894</v>
      </c>
      <c r="W48" s="75">
        <v>60.699778273005435</v>
      </c>
      <c r="X48" s="75">
        <v>60.699778273005435</v>
      </c>
      <c r="Y48" s="75">
        <v>0</v>
      </c>
      <c r="Z48" s="75">
        <v>0</v>
      </c>
      <c r="AD48" s="181"/>
    </row>
    <row r="49" spans="1:33" ht="15.75" thickBot="1" x14ac:dyDescent="0.3">
      <c r="J49" s="75"/>
      <c r="P49" s="191"/>
      <c r="Q49" s="191">
        <f>Q48-P48</f>
        <v>0</v>
      </c>
      <c r="R49" s="191"/>
      <c r="S49" s="191"/>
      <c r="T49" s="191">
        <f>T48-R48</f>
        <v>0</v>
      </c>
      <c r="U49" s="191"/>
      <c r="V49" s="191">
        <f>V48-U48</f>
        <v>0</v>
      </c>
      <c r="W49" s="191"/>
      <c r="X49" s="191">
        <f>X48-W48</f>
        <v>0</v>
      </c>
      <c r="Y49" s="191"/>
      <c r="Z49" s="191">
        <f>Z48-Y48</f>
        <v>0</v>
      </c>
    </row>
    <row r="50" spans="1:33" ht="15.75" customHeight="1" thickBot="1" x14ac:dyDescent="0.3">
      <c r="A50" s="189"/>
      <c r="B50" s="169" t="str">
        <f>"Wind Partial Displacement in  "&amp;A50</f>
        <v xml:space="preserve">Wind Partial Displacement in  </v>
      </c>
      <c r="C50" s="170"/>
      <c r="D50" s="170"/>
      <c r="E50" s="170"/>
      <c r="F50" s="170"/>
      <c r="G50" s="170"/>
      <c r="H50" s="170"/>
      <c r="I50" s="170" t="s">
        <v>73</v>
      </c>
      <c r="J50" s="171"/>
      <c r="K50" s="172" t="s">
        <v>74</v>
      </c>
      <c r="L50" s="173"/>
      <c r="P50" s="192" t="s">
        <v>84</v>
      </c>
      <c r="R50" s="75" t="s">
        <v>85</v>
      </c>
      <c r="S50" s="193"/>
      <c r="U50" s="193" t="s">
        <v>86</v>
      </c>
      <c r="W50" s="193" t="s">
        <v>87</v>
      </c>
      <c r="Y50" s="193" t="s">
        <v>88</v>
      </c>
      <c r="AA50" s="181"/>
      <c r="AB50" s="194"/>
      <c r="AC50" s="194"/>
      <c r="AD50" s="181"/>
      <c r="AE50" s="181"/>
    </row>
    <row r="51" spans="1:33" ht="15.75" thickBot="1" x14ac:dyDescent="0.3">
      <c r="A51" s="74" t="s">
        <v>46</v>
      </c>
      <c r="B51" s="178" t="s">
        <v>76</v>
      </c>
      <c r="C51" s="179"/>
      <c r="D51" s="179"/>
      <c r="E51" s="179"/>
      <c r="F51" s="179"/>
      <c r="G51" s="179"/>
      <c r="H51" s="179"/>
      <c r="I51" s="179">
        <f>MAX($O$11:$O$36)</f>
        <v>4.5619499999999995</v>
      </c>
      <c r="J51" s="180"/>
      <c r="K51" s="180">
        <f>MAX($Y$11:$Y$36)</f>
        <v>4.5619499999999995</v>
      </c>
      <c r="L51" s="177"/>
      <c r="M51" s="75">
        <f>K51-I51</f>
        <v>0</v>
      </c>
      <c r="P51" s="171" t="s">
        <v>73</v>
      </c>
      <c r="Q51" s="172" t="s">
        <v>74</v>
      </c>
      <c r="R51" s="172" t="s">
        <v>73</v>
      </c>
      <c r="S51" s="171"/>
      <c r="T51" s="172" t="s">
        <v>74</v>
      </c>
      <c r="U51" s="171" t="s">
        <v>73</v>
      </c>
      <c r="V51" s="172" t="s">
        <v>74</v>
      </c>
      <c r="W51" s="171" t="s">
        <v>73</v>
      </c>
      <c r="X51" s="172" t="s">
        <v>74</v>
      </c>
      <c r="Y51" s="171" t="s">
        <v>73</v>
      </c>
      <c r="Z51" s="172" t="s">
        <v>74</v>
      </c>
      <c r="AA51" s="173"/>
      <c r="AB51" s="173"/>
      <c r="AC51" s="173"/>
      <c r="AD51" s="173"/>
      <c r="AE51" s="181"/>
    </row>
    <row r="52" spans="1:33" ht="15.75" thickBot="1" x14ac:dyDescent="0.3">
      <c r="B52" s="187"/>
      <c r="C52" s="195"/>
      <c r="D52" s="195"/>
      <c r="E52" s="195"/>
      <c r="F52" s="195"/>
      <c r="G52" s="195"/>
      <c r="H52" s="195"/>
      <c r="I52" s="195"/>
      <c r="J52" s="177"/>
      <c r="K52" s="177"/>
      <c r="L52" s="177"/>
      <c r="P52" s="75">
        <v>0</v>
      </c>
      <c r="Q52" s="75">
        <v>0</v>
      </c>
      <c r="R52" s="75">
        <v>0</v>
      </c>
      <c r="T52" s="75">
        <v>0</v>
      </c>
      <c r="U52" s="75">
        <v>4.5619499999999995</v>
      </c>
      <c r="V52" s="75">
        <v>4.5619499999999995</v>
      </c>
      <c r="W52" s="75">
        <v>0</v>
      </c>
      <c r="X52" s="75">
        <v>0</v>
      </c>
      <c r="Y52" s="75">
        <v>0</v>
      </c>
      <c r="Z52" s="75">
        <v>0</v>
      </c>
      <c r="AA52" s="181"/>
      <c r="AB52" s="181"/>
      <c r="AC52" s="181"/>
      <c r="AD52" s="181"/>
      <c r="AE52" s="181"/>
    </row>
    <row r="53" spans="1:33" ht="15.75" thickBot="1" x14ac:dyDescent="0.3">
      <c r="A53" s="74" t="s">
        <v>65</v>
      </c>
      <c r="B53" s="169" t="str">
        <f>"Battery Partial Displacement in  "&amp;A53</f>
        <v>Battery Partial Displacement in  Battery</v>
      </c>
      <c r="C53" s="170"/>
      <c r="D53" s="170"/>
      <c r="E53" s="170"/>
      <c r="F53" s="170"/>
      <c r="G53" s="170"/>
      <c r="H53" s="170"/>
      <c r="I53" s="170" t="s">
        <v>73</v>
      </c>
      <c r="J53" s="171"/>
      <c r="K53" s="172" t="s">
        <v>74</v>
      </c>
      <c r="L53" s="173"/>
      <c r="P53" s="196"/>
      <c r="Q53" s="191">
        <f>Q52-P52</f>
        <v>0</v>
      </c>
      <c r="R53" s="191"/>
      <c r="S53" s="191"/>
      <c r="T53" s="191">
        <f>T52-R52</f>
        <v>0</v>
      </c>
      <c r="U53" s="191"/>
      <c r="V53" s="191">
        <f>V52-U52</f>
        <v>0</v>
      </c>
      <c r="W53" s="191"/>
      <c r="X53" s="191">
        <f>X52-W52</f>
        <v>0</v>
      </c>
      <c r="Y53" s="191"/>
      <c r="Z53" s="191">
        <f>Z52-Y52</f>
        <v>0</v>
      </c>
      <c r="AA53" s="181"/>
      <c r="AB53" s="181"/>
      <c r="AC53" s="181"/>
      <c r="AD53" s="181"/>
      <c r="AE53" s="181"/>
    </row>
    <row r="54" spans="1:33" ht="15.75" thickBot="1" x14ac:dyDescent="0.3">
      <c r="B54" s="178" t="s">
        <v>76</v>
      </c>
      <c r="C54" s="179"/>
      <c r="D54" s="179"/>
      <c r="E54" s="179"/>
      <c r="F54" s="179"/>
      <c r="G54" s="179"/>
      <c r="H54" s="179"/>
      <c r="I54" s="179">
        <f>MAX($L$11:$L$36)</f>
        <v>0</v>
      </c>
      <c r="J54" s="180"/>
      <c r="K54" s="180">
        <f>MAX($V$11:$V$36)</f>
        <v>0</v>
      </c>
      <c r="L54" s="177"/>
      <c r="M54" s="75">
        <f>K54-I54</f>
        <v>0</v>
      </c>
      <c r="P54" s="75" t="s">
        <v>89</v>
      </c>
      <c r="R54" s="75" t="s">
        <v>90</v>
      </c>
      <c r="U54" s="75" t="s">
        <v>91</v>
      </c>
      <c r="W54" s="75" t="s">
        <v>92</v>
      </c>
      <c r="Y54" s="75" t="s">
        <v>93</v>
      </c>
      <c r="AA54" s="75" t="s">
        <v>94</v>
      </c>
      <c r="AD54" s="75" t="s">
        <v>95</v>
      </c>
      <c r="AF54" s="75" t="s">
        <v>96</v>
      </c>
    </row>
    <row r="55" spans="1:33" ht="15.75" thickBot="1" x14ac:dyDescent="0.3">
      <c r="B55" s="187"/>
      <c r="C55" s="195"/>
      <c r="D55" s="195"/>
      <c r="E55" s="195"/>
      <c r="F55" s="195"/>
      <c r="G55" s="195"/>
      <c r="H55" s="195"/>
      <c r="I55" s="195"/>
      <c r="J55" s="177"/>
      <c r="K55" s="177"/>
      <c r="L55" s="177"/>
      <c r="P55" s="171" t="s">
        <v>73</v>
      </c>
      <c r="Q55" s="172" t="s">
        <v>74</v>
      </c>
      <c r="R55" s="172" t="s">
        <v>73</v>
      </c>
      <c r="S55" s="171"/>
      <c r="T55" s="172" t="s">
        <v>74</v>
      </c>
      <c r="U55" s="171" t="s">
        <v>73</v>
      </c>
      <c r="V55" s="172" t="s">
        <v>74</v>
      </c>
      <c r="W55" s="171" t="s">
        <v>73</v>
      </c>
      <c r="X55" s="172" t="s">
        <v>74</v>
      </c>
      <c r="Y55" s="171" t="s">
        <v>73</v>
      </c>
      <c r="Z55" s="172" t="s">
        <v>74</v>
      </c>
      <c r="AA55" s="171" t="s">
        <v>73</v>
      </c>
      <c r="AB55" s="172" t="s">
        <v>74</v>
      </c>
      <c r="AC55" s="172"/>
      <c r="AD55" s="171" t="s">
        <v>73</v>
      </c>
      <c r="AE55" s="172" t="s">
        <v>74</v>
      </c>
      <c r="AF55" s="171" t="s">
        <v>73</v>
      </c>
      <c r="AG55" s="172" t="s">
        <v>74</v>
      </c>
    </row>
    <row r="56" spans="1:33" ht="15.75" thickBot="1" x14ac:dyDescent="0.3">
      <c r="A56" s="189"/>
      <c r="B56" s="169" t="str">
        <f>"Wind Partial Displacement in  "&amp;A56</f>
        <v xml:space="preserve">Wind Partial Displacement in  </v>
      </c>
      <c r="C56" s="170"/>
      <c r="D56" s="170"/>
      <c r="E56" s="170"/>
      <c r="F56" s="170"/>
      <c r="G56" s="170"/>
      <c r="H56" s="170"/>
      <c r="I56" s="170" t="s">
        <v>73</v>
      </c>
      <c r="J56" s="171"/>
      <c r="K56" s="172" t="s">
        <v>74</v>
      </c>
      <c r="L56" s="173"/>
      <c r="P56" s="75">
        <v>0</v>
      </c>
      <c r="Q56" s="75">
        <v>0</v>
      </c>
      <c r="R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D56" s="75">
        <v>0</v>
      </c>
      <c r="AE56" s="75">
        <v>0</v>
      </c>
      <c r="AF56" s="75">
        <v>0</v>
      </c>
      <c r="AG56" s="75">
        <v>0</v>
      </c>
    </row>
    <row r="57" spans="1:33" x14ac:dyDescent="0.25">
      <c r="A57" s="74" t="s">
        <v>67</v>
      </c>
      <c r="B57" s="178" t="s">
        <v>76</v>
      </c>
      <c r="C57" s="179"/>
      <c r="D57" s="179"/>
      <c r="E57" s="179"/>
      <c r="F57" s="179"/>
      <c r="G57" s="179"/>
      <c r="H57" s="179"/>
      <c r="I57" s="179">
        <f>MAX($N$11:$N$36)</f>
        <v>0</v>
      </c>
      <c r="J57" s="180"/>
      <c r="K57" s="180">
        <f>MAX($X$11:$X$36)</f>
        <v>0</v>
      </c>
      <c r="L57" s="177"/>
      <c r="M57" s="75">
        <f>K57-I57</f>
        <v>0</v>
      </c>
      <c r="Q57" s="75">
        <f>Q56-P56</f>
        <v>0</v>
      </c>
      <c r="T57" s="75">
        <f>T56-R56</f>
        <v>0</v>
      </c>
      <c r="V57" s="75">
        <f>V56-U56</f>
        <v>0</v>
      </c>
      <c r="X57" s="75">
        <f>X56-W56</f>
        <v>0</v>
      </c>
      <c r="Z57" s="75">
        <f>Z56-Y56</f>
        <v>0</v>
      </c>
      <c r="AB57" s="75">
        <f>AB56-AA56</f>
        <v>0</v>
      </c>
      <c r="AE57" s="75">
        <f>AE56-AD56</f>
        <v>0</v>
      </c>
      <c r="AG57" s="75">
        <f>AG56-AF56</f>
        <v>0</v>
      </c>
    </row>
    <row r="58" spans="1:33" ht="75.75" thickBot="1" x14ac:dyDescent="0.3">
      <c r="B58" s="187"/>
      <c r="C58" s="195"/>
      <c r="D58" s="195"/>
      <c r="E58" s="195"/>
      <c r="F58" s="195"/>
      <c r="G58" s="195"/>
      <c r="H58" s="195"/>
      <c r="I58" s="195"/>
      <c r="J58" s="177"/>
      <c r="K58" s="177"/>
      <c r="L58" s="177"/>
      <c r="P58" s="111" t="s">
        <v>111</v>
      </c>
      <c r="R58" s="186" t="s">
        <v>112</v>
      </c>
      <c r="T58" s="186" t="s">
        <v>113</v>
      </c>
      <c r="V58" s="197" t="s">
        <v>97</v>
      </c>
      <c r="X58" s="186" t="s">
        <v>98</v>
      </c>
      <c r="Y58" s="198"/>
      <c r="Z58" s="186" t="s">
        <v>99</v>
      </c>
      <c r="AB58" s="197" t="s">
        <v>100</v>
      </c>
      <c r="AD58" s="197" t="s">
        <v>101</v>
      </c>
      <c r="AE58" s="173"/>
      <c r="AF58" s="173"/>
      <c r="AG58" s="173"/>
    </row>
    <row r="59" spans="1:33" ht="15.75" thickBot="1" x14ac:dyDescent="0.3">
      <c r="B59" s="187"/>
      <c r="C59" s="195"/>
      <c r="D59" s="195"/>
      <c r="E59" s="195"/>
      <c r="F59" s="195"/>
      <c r="G59" s="195"/>
      <c r="H59" s="195"/>
      <c r="I59" s="195"/>
      <c r="J59" s="177"/>
      <c r="K59" s="177"/>
      <c r="L59" s="177"/>
      <c r="P59" s="171" t="s">
        <v>73</v>
      </c>
      <c r="Q59" s="172" t="s">
        <v>74</v>
      </c>
      <c r="R59" s="171" t="s">
        <v>73</v>
      </c>
      <c r="S59" s="172" t="s">
        <v>74</v>
      </c>
      <c r="T59" s="171" t="s">
        <v>73</v>
      </c>
      <c r="U59" s="172" t="s">
        <v>74</v>
      </c>
      <c r="V59" s="171" t="s">
        <v>73</v>
      </c>
      <c r="W59" s="172" t="s">
        <v>74</v>
      </c>
      <c r="X59" s="171" t="s">
        <v>73</v>
      </c>
      <c r="Y59" s="172" t="s">
        <v>74</v>
      </c>
      <c r="Z59" s="171" t="s">
        <v>73</v>
      </c>
      <c r="AA59" s="172" t="s">
        <v>74</v>
      </c>
      <c r="AB59" s="171" t="s">
        <v>73</v>
      </c>
      <c r="AC59" s="172" t="s">
        <v>74</v>
      </c>
      <c r="AD59" s="171" t="s">
        <v>73</v>
      </c>
      <c r="AE59" s="172" t="s">
        <v>74</v>
      </c>
      <c r="AF59" s="173"/>
      <c r="AG59" s="173"/>
    </row>
    <row r="60" spans="1:33" x14ac:dyDescent="0.25">
      <c r="B60" s="187"/>
      <c r="C60" s="195"/>
      <c r="D60" s="195"/>
      <c r="E60" s="195"/>
      <c r="F60" s="195"/>
      <c r="G60" s="195"/>
      <c r="H60" s="195"/>
      <c r="I60" s="195"/>
      <c r="J60" s="177"/>
      <c r="K60" s="177"/>
      <c r="L60" s="177"/>
      <c r="P60" s="75">
        <v>0</v>
      </c>
      <c r="Q60" s="75">
        <v>0</v>
      </c>
      <c r="R60" s="75">
        <v>0</v>
      </c>
      <c r="S60" s="75">
        <v>100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173"/>
      <c r="AG60" s="173"/>
    </row>
    <row r="61" spans="1:33" x14ac:dyDescent="0.25">
      <c r="B61" s="187"/>
      <c r="C61" s="195"/>
      <c r="D61" s="195"/>
      <c r="E61" s="195"/>
      <c r="F61" s="195"/>
      <c r="G61" s="195"/>
      <c r="H61" s="195"/>
      <c r="I61" s="195"/>
      <c r="J61" s="177"/>
      <c r="K61" s="177"/>
      <c r="L61" s="177"/>
      <c r="P61" s="191"/>
      <c r="Q61" s="191">
        <f>Q60-P60</f>
        <v>0</v>
      </c>
      <c r="R61" s="191"/>
      <c r="S61" s="191">
        <f>S60-R60</f>
        <v>100</v>
      </c>
      <c r="T61" s="191"/>
      <c r="U61" s="191">
        <f>U60-T60</f>
        <v>0</v>
      </c>
      <c r="V61" s="191"/>
      <c r="W61" s="191">
        <f>W60-V60</f>
        <v>0</v>
      </c>
      <c r="X61" s="191"/>
      <c r="Y61" s="191">
        <f>Y60-X60</f>
        <v>0</v>
      </c>
      <c r="Z61" s="191"/>
      <c r="AA61" s="191">
        <f>AA60-Z60</f>
        <v>0</v>
      </c>
      <c r="AB61" s="191"/>
      <c r="AC61" s="191">
        <f>AC60-AB60</f>
        <v>0</v>
      </c>
      <c r="AD61" s="191"/>
      <c r="AE61" s="191">
        <f>AE60-AD60</f>
        <v>0</v>
      </c>
      <c r="AF61" s="173"/>
      <c r="AG61" s="173"/>
    </row>
    <row r="63" spans="1:33" x14ac:dyDescent="0.25">
      <c r="E63" s="73" t="s">
        <v>102</v>
      </c>
      <c r="F63" s="73"/>
    </row>
    <row r="64" spans="1:33" ht="15" customHeight="1" x14ac:dyDescent="0.25">
      <c r="A64" s="199" t="s">
        <v>103</v>
      </c>
      <c r="B64" s="199"/>
      <c r="C64" s="199"/>
      <c r="D64" s="200"/>
      <c r="E64" s="73"/>
      <c r="F64" s="73"/>
      <c r="K64" s="201">
        <v>1700</v>
      </c>
      <c r="L64" s="201"/>
      <c r="M64" s="75" t="s">
        <v>104</v>
      </c>
      <c r="Q64" s="202"/>
      <c r="R64" s="202"/>
      <c r="S64" s="202"/>
    </row>
    <row r="65" spans="1:19" ht="15" customHeight="1" x14ac:dyDescent="0.25">
      <c r="A65" s="199" t="s">
        <v>105</v>
      </c>
      <c r="B65" s="199"/>
      <c r="C65" s="199"/>
      <c r="D65" s="203"/>
      <c r="E65" s="73"/>
      <c r="F65" s="73"/>
      <c r="K65" s="201">
        <v>0</v>
      </c>
      <c r="L65" s="201"/>
      <c r="Q65" s="202"/>
      <c r="R65" s="202"/>
      <c r="S65" s="202"/>
    </row>
    <row r="66" spans="1:19" x14ac:dyDescent="0.25">
      <c r="E66" s="204" t="s">
        <v>73</v>
      </c>
      <c r="F66" s="204"/>
      <c r="G66" s="204" t="s">
        <v>74</v>
      </c>
      <c r="H66" s="205" t="s">
        <v>106</v>
      </c>
      <c r="I66" s="205"/>
    </row>
    <row r="67" spans="1:19" ht="48.75" customHeight="1" x14ac:dyDescent="0.25">
      <c r="A67" s="234" t="s">
        <v>107</v>
      </c>
      <c r="B67" s="234"/>
      <c r="C67" s="234"/>
      <c r="D67" s="235"/>
      <c r="E67" s="206">
        <v>1</v>
      </c>
      <c r="F67" s="206"/>
      <c r="G67" s="207">
        <v>1</v>
      </c>
      <c r="H67" s="205"/>
      <c r="I67" s="205"/>
      <c r="J67" s="208"/>
    </row>
    <row r="68" spans="1:19" ht="27.75" customHeight="1" x14ac:dyDescent="0.25">
      <c r="A68" s="236" t="s">
        <v>108</v>
      </c>
      <c r="B68" s="236"/>
      <c r="C68" s="236"/>
      <c r="D68" s="237"/>
      <c r="E68" s="204">
        <f>$K$64*E67-($K$65*(1-E67))</f>
        <v>1700</v>
      </c>
      <c r="F68" s="204"/>
      <c r="G68" s="204">
        <f>$K$64*G67-($K$65*(1-G67))</f>
        <v>1700</v>
      </c>
      <c r="H68" s="205">
        <f>G68-E68</f>
        <v>0</v>
      </c>
      <c r="I68" s="205"/>
    </row>
    <row r="70" spans="1:19" x14ac:dyDescent="0.25">
      <c r="A70" s="209" t="s">
        <v>109</v>
      </c>
      <c r="B70" s="210"/>
      <c r="C70" s="210"/>
      <c r="D70" s="210"/>
      <c r="E70" s="210"/>
      <c r="F70" s="210"/>
      <c r="G70" s="210"/>
      <c r="H70" s="210"/>
      <c r="I70" s="210"/>
      <c r="J70" s="211"/>
    </row>
    <row r="71" spans="1:19" x14ac:dyDescent="0.25">
      <c r="A71" s="212"/>
      <c r="B71" s="210"/>
      <c r="C71" s="210"/>
      <c r="D71" s="210"/>
      <c r="E71" s="211">
        <f>$K$64</f>
        <v>1700</v>
      </c>
      <c r="F71" s="211"/>
      <c r="G71" s="211">
        <f>$K$64</f>
        <v>1700</v>
      </c>
      <c r="H71" s="210"/>
      <c r="I71" s="210"/>
      <c r="J71" s="211"/>
      <c r="M71" s="77"/>
      <c r="N71" s="77"/>
    </row>
    <row r="72" spans="1:19" x14ac:dyDescent="0.25">
      <c r="A72" s="209"/>
      <c r="B72" s="210"/>
      <c r="C72" s="210"/>
      <c r="D72" s="210"/>
      <c r="E72" s="210"/>
      <c r="F72" s="210"/>
      <c r="G72" s="210"/>
      <c r="H72" s="210"/>
      <c r="I72" s="210"/>
      <c r="J72" s="211"/>
    </row>
    <row r="73" spans="1:19" x14ac:dyDescent="0.25">
      <c r="A73" s="212"/>
      <c r="B73" s="210"/>
      <c r="C73" s="210"/>
      <c r="D73" s="210"/>
      <c r="E73" s="211"/>
      <c r="F73" s="211"/>
      <c r="G73" s="211"/>
      <c r="H73" s="210"/>
      <c r="I73" s="210"/>
      <c r="J73" s="211"/>
    </row>
    <row r="74" spans="1:19" s="73" customFormat="1" x14ac:dyDescent="0.25">
      <c r="A74" s="213" t="s">
        <v>110</v>
      </c>
      <c r="B74" s="214"/>
      <c r="C74" s="214"/>
      <c r="D74" s="214"/>
      <c r="E74" s="215"/>
      <c r="F74" s="215"/>
      <c r="G74" s="215"/>
      <c r="H74" s="214"/>
      <c r="I74" s="214"/>
      <c r="J74" s="215"/>
      <c r="M74" s="216"/>
      <c r="N74" s="216"/>
    </row>
    <row r="75" spans="1:19" s="73" customFormat="1" x14ac:dyDescent="0.25">
      <c r="A75" s="213"/>
      <c r="B75" s="214"/>
      <c r="C75" s="214"/>
      <c r="D75" s="214"/>
      <c r="E75" s="215">
        <f>+E68</f>
        <v>1700</v>
      </c>
      <c r="F75" s="215"/>
      <c r="G75" s="215">
        <f>G68</f>
        <v>1700</v>
      </c>
      <c r="H75" s="214"/>
      <c r="I75" s="214"/>
      <c r="J75" s="215"/>
      <c r="M75" s="216"/>
      <c r="N75" s="216"/>
    </row>
    <row r="76" spans="1:19" x14ac:dyDescent="0.25">
      <c r="A76" s="213"/>
      <c r="B76" s="217"/>
      <c r="C76" s="217"/>
      <c r="D76" s="217"/>
      <c r="E76" s="217"/>
      <c r="F76" s="217"/>
      <c r="G76" s="217"/>
      <c r="H76" s="217"/>
      <c r="I76" s="217"/>
      <c r="J76" s="218"/>
    </row>
    <row r="77" spans="1:19" x14ac:dyDescent="0.25">
      <c r="A77" s="219"/>
      <c r="B77" s="217"/>
      <c r="C77" s="217"/>
      <c r="D77" s="217"/>
      <c r="E77" s="218"/>
      <c r="F77" s="218"/>
      <c r="G77" s="218"/>
      <c r="H77" s="217"/>
      <c r="I77" s="217"/>
      <c r="J77" s="218"/>
    </row>
  </sheetData>
  <mergeCells count="3">
    <mergeCell ref="T6:AC6"/>
    <mergeCell ref="A67:D67"/>
    <mergeCell ref="A68:D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Queue</vt:lpstr>
      <vt:lpstr>Displacement</vt:lpstr>
      <vt:lpstr>AC_Case</vt:lpstr>
      <vt:lpstr>Base_Case</vt:lpstr>
      <vt:lpstr>Queue!Print_Area</vt:lpstr>
      <vt:lpstr>Queue!Signed_MW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2019-12-23T01:53:09Z</dcterms:created>
  <dcterms:modified xsi:type="dcterms:W3CDTF">2020-01-10T23:37:07Z</dcterms:modified>
</cp:coreProperties>
</file>