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 tabRatio="928" firstSheet="4" activeTab="7"/>
  </bookViews>
  <sheets>
    <sheet name="Table 1 Preferred Portfolio" sheetId="63" r:id="rId1"/>
    <sheet name="Table 2 QF Signed Queue" sheetId="64" r:id="rId2"/>
    <sheet name="Table 3 Comparison" sheetId="13" r:id="rId3"/>
    <sheet name="Table 4 Gas Price" sheetId="29" r:id="rId4"/>
    <sheet name=" Table 5 Electric Price" sheetId="32" r:id="rId5"/>
    <sheet name="Table6 Integration" sheetId="59" r:id="rId6"/>
    <sheet name="--- Do Not Print ---&gt;" sheetId="37" r:id="rId7"/>
    <sheet name="Tariff Page" sheetId="36" r:id="rId8"/>
    <sheet name="Tariff Page Solar Fixed" sheetId="44" r:id="rId9"/>
    <sheet name="Tariff Page Solar Tracking" sheetId="45" r:id="rId10"/>
    <sheet name="Tariff Page Wind" sheetId="39" r:id="rId11"/>
    <sheet name="OFPC Source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200_SCCT_UtahN" localSheetId="11">'[1]Table 1'!$I$19</definedName>
    <definedName name="_200_SCCT_UtahN">'[2]Table 1'!$I$19</definedName>
    <definedName name="_200_SCCT_WYNE" localSheetId="11">#REF!</definedName>
    <definedName name="_200_SCCT_WYNE">#REF!</definedName>
    <definedName name="_30_Geo_West" localSheetId="11">'[1]Table 1'!$I$17</definedName>
    <definedName name="_30_Geo_West">'[2]Table 1'!$I$17</definedName>
    <definedName name="_436_CCCT_WestMain" localSheetId="11">'[1]Table 1'!$I$18</definedName>
    <definedName name="_436_CCCT_WestMain">'[2]Table 1'!$I$18</definedName>
    <definedName name="_477_CCCT_WestMain" localSheetId="5">#REF!</definedName>
    <definedName name="_477_CCCT_WestMain">'[3]Table 1'!$I$18</definedName>
    <definedName name="_477_CCCT_WYNE" localSheetId="11">#REF!</definedName>
    <definedName name="_477_CCCT_WYNE">#REF!</definedName>
    <definedName name="_635_CCCT_UtahS" localSheetId="5">#REF!</definedName>
    <definedName name="_635_CCCT_UtahS">'[3]Table 1'!$I$19</definedName>
    <definedName name="_635_CCCT_WyoNE" localSheetId="5">#REF!</definedName>
    <definedName name="_635_CCCT_WyoNE">'[3]Table 1'!$I$17</definedName>
    <definedName name="_774_Wind_IDGoshen" localSheetId="11">#REF!</definedName>
    <definedName name="_774_Wind_IDGoshen">#REF!</definedName>
    <definedName name="_85_Wind_DJ_2031" localSheetId="11">#REF!</definedName>
    <definedName name="_85_Wind_DJ_2031">#REF!</definedName>
    <definedName name="_Discount_Rate">[4]Comparison!$M$33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1">#REF!</definedName>
    <definedName name="_Percent_Last_CCCT">#REF!</definedName>
    <definedName name="_UtahS_Solar_2031" localSheetId="11">#REF!</definedName>
    <definedName name="_UtahS_Solar_2031">#REF!</definedName>
    <definedName name="_UtahS_Solar_2032" localSheetId="11">#REF!</definedName>
    <definedName name="_UtahS_Solar_2032">#REF!</definedName>
    <definedName name="_UtahS_Solar_2033" localSheetId="11">#REF!</definedName>
    <definedName name="_UtahS_Solar_2033">#REF!</definedName>
    <definedName name="_UtahS_Solar_2034" localSheetId="11">#REF!</definedName>
    <definedName name="_UtahS_Solar_2034">#REF!</definedName>
    <definedName name="_UtahS_Solar_2035" localSheetId="11">#REF!</definedName>
    <definedName name="_UtahS_Solar_2035">#REF!</definedName>
    <definedName name="_UtahS_Solar_2036" localSheetId="11">#REF!</definedName>
    <definedName name="_UtahS_Solar_2036">#REF!</definedName>
    <definedName name="_Yakima_Solar_2028" localSheetId="11">#REF!</definedName>
    <definedName name="_Yakima_Solar_2028">#REF!</definedName>
    <definedName name="_Yakima_Solar_2029" localSheetId="11">#REF!</definedName>
    <definedName name="_Yakima_Solar_2029">#REF!</definedName>
    <definedName name="_Yakima_Solar_2031" localSheetId="11">#REF!</definedName>
    <definedName name="_Yakima_Solar_2031">#REF!</definedName>
    <definedName name="_Yakima_Solar_2032" localSheetId="11">#REF!</definedName>
    <definedName name="_Yakima_Solar_2032">#REF!</definedName>
    <definedName name="_Yakima_Solar_2033" localSheetId="11">#REF!</definedName>
    <definedName name="_Yakima_Solar_2033">#REF!</definedName>
    <definedName name="_Yakima_Solar_2034" localSheetId="11">#REF!</definedName>
    <definedName name="_Yakima_Solar_2034">#REF!</definedName>
    <definedName name="a" localSheetId="5" hidden="1">'[5]DSM Output'!$J$21:$J$23</definedName>
    <definedName name="a" hidden="1">'[6]DSM Output'!$J$21:$J$23</definedName>
    <definedName name="above">OFFSET(!A1,-1,0)</definedName>
    <definedName name="AC_Case" localSheetId="11">'[7]Table 2 QF Queue'!#REF!</definedName>
    <definedName name="AC_Case">#REF!</definedName>
    <definedName name="Active_CF">[8]!Active_CF</definedName>
    <definedName name="Active_Deg_Method">[8]!Active_Deg_Method</definedName>
    <definedName name="Active_Deg_Rate">[8]!Active_Deg_Rate</definedName>
    <definedName name="Active_Delivery_Point">[8]!Active_Delivery_Point</definedName>
    <definedName name="Active_MW">[8]!Active_MW</definedName>
    <definedName name="Active_Name_Conf">[8]!Active_Name_Conf</definedName>
    <definedName name="Active_Online">[8]!Active_Online</definedName>
    <definedName name="Active_QF_Name">[8]!Active_QF_Name</definedName>
    <definedName name="Active_QF_Queue_Date">[8]!Active_QF_Queue_Date</definedName>
    <definedName name="Active_Status">[8]!Active_Status</definedName>
    <definedName name="anscount" hidden="1">1</definedName>
    <definedName name="Base_Case">#REF!</definedName>
    <definedName name="below">OFFSET(!A1,1,0)</definedName>
    <definedName name="Capacity_Contr_Solar_Fixed" localSheetId="11">#REF!</definedName>
    <definedName name="Capacity_Contr_Solar_Fixed">#REF!</definedName>
    <definedName name="Capacity_Contr_Solar_Tracking" localSheetId="11">#REF!</definedName>
    <definedName name="Capacity_Contr_Solar_Tracking">#REF!</definedName>
    <definedName name="Capacity_Contr_Wind" localSheetId="11">#REF!</definedName>
    <definedName name="Capacity_Contr_Wind">#REF!</definedName>
    <definedName name="CC_E_Fixed">#REF!</definedName>
    <definedName name="CC_E_Gas">#REF!</definedName>
    <definedName name="CC_E_Hydro">#REF!</definedName>
    <definedName name="CC_E_Tracking">#REF!</definedName>
    <definedName name="CC_E_Wind">#REF!</definedName>
    <definedName name="CC_OR_Solar">'Table 2 QF Signed Queue'!$F$106</definedName>
    <definedName name="CC_W_Fixed">#REF!</definedName>
    <definedName name="CC_W_Gas">#REF!</definedName>
    <definedName name="CC_W_Hydro">#REF!</definedName>
    <definedName name="CC_W_Tracking">#REF!</definedName>
    <definedName name="CC_W_Wind">#REF!</definedName>
    <definedName name="dateTable">'[9]on off peak hours'!$C$15:$ED$15</definedName>
    <definedName name="daysMonth" localSheetId="11">#REF!</definedName>
    <definedName name="daysMonth">#REF!</definedName>
    <definedName name="Discount_Rate" localSheetId="11">'[1]Table 1'!$I$42</definedName>
    <definedName name="Discount_Rate" localSheetId="5">#REF!</definedName>
    <definedName name="Discount_Rate">'[2]Table 1'!$I$42</definedName>
    <definedName name="Discount_Rate_2015_IRP">'[10]Table 7 to 8'!$AE$43</definedName>
    <definedName name="DispatchSum">"GRID Thermal Generation!R2C1:R4C2"</definedName>
    <definedName name="FixedSolar_Capacity_Contr">'[10]Exhibit 3- Std FixedSolar QF'!$G$53</definedName>
    <definedName name="HolidayObserved" localSheetId="11">#REF!</definedName>
    <definedName name="HolidayObserved">#REF!</definedName>
    <definedName name="Holidays" localSheetId="11">#REF!</definedName>
    <definedName name="Holidays">#REF!</definedName>
    <definedName name="HoursHoliday">'[9]on off peak hours'!$C$16:$ED$20</definedName>
    <definedName name="HoursNoHoliday" localSheetId="11">#REF!</definedName>
    <definedName name="HoursNoHoliday">#REF!</definedName>
    <definedName name="Incr_Reserve" localSheetId="11">[11]ImportData!$G$45</definedName>
    <definedName name="Incr_Reserve">[12]ImportData!$G$45</definedName>
    <definedName name="Incremental_Coal_Costing" localSheetId="11">[11]ImportData!$B$37</definedName>
    <definedName name="Incremental_Coal_Costing">[12]ImportData!$B$37</definedName>
    <definedName name="left">OFFSET(!A1,0,-1)</definedName>
    <definedName name="limcount" hidden="1">1</definedName>
    <definedName name="Market">'[10]OFPC Source'!$J$8:$M$295</definedName>
    <definedName name="MidC_Flat">[13]Market_Price!#REF!</definedName>
    <definedName name="Monthly_Discount_Rate" localSheetId="11">[14]SourceEnergy!$N$4</definedName>
    <definedName name="Monthly_Discount_Rate" localSheetId="5">[15]SourceEnergy!$N$4</definedName>
    <definedName name="Monthly_Discount_Rate">[16]SourceEnergy!$N$4</definedName>
    <definedName name="OR_AC_price" localSheetId="11">#REF!</definedName>
    <definedName name="OR_AC_price">#REF!</definedName>
    <definedName name="_xlnm.Print_Area" localSheetId="4">' Table 5 Electric Price'!$A$1:$G$33</definedName>
    <definedName name="_xlnm.Print_Area" localSheetId="2">'Table 3 Comparison'!$A$1:$O$51</definedName>
    <definedName name="_xlnm.Print_Area" localSheetId="3">'Table 4 Gas Price'!$A$1:$E$37</definedName>
    <definedName name="_xlnm.Print_Area" localSheetId="5">'Table6 Integration'!$A$1:$D$35</definedName>
    <definedName name="_xlnm.Print_Area" localSheetId="7">'Tariff Page'!$A$1:$G$36</definedName>
    <definedName name="_xlnm.Print_Area" localSheetId="8">'Tariff Page Solar Fixed'!$A$1:$F$44</definedName>
    <definedName name="_xlnm.Print_Area" localSheetId="9">'Tariff Page Solar Tracking'!$A$1:$F$45</definedName>
    <definedName name="_xlnm.Print_Area" localSheetId="10">'Tariff Page Wind'!$A$1:$F$47</definedName>
    <definedName name="PSATable" localSheetId="11">[11]Hermiston!$A$35:$E$41</definedName>
    <definedName name="PSATable">[12]Hermiston!$A$35:$E$41</definedName>
    <definedName name="QF_CF" localSheetId="11">#REF!</definedName>
    <definedName name="QF_CF">#REF!</definedName>
    <definedName name="RampLossMonthlyDemand" localSheetId="11">'[17]Source - Ramp Losses'!$O$46:$P$57</definedName>
    <definedName name="RampLossMonthlyDemand">'[18]Source - Ramp Losses'!$O$46:$P$57</definedName>
    <definedName name="RenewableMarketShape">'[10]OFPC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 localSheetId="11">'[14]Monthly Levelized'!$K$9</definedName>
    <definedName name="Shape_Annually" localSheetId="5">'[15]Monthly Levelized'!$K$9</definedName>
    <definedName name="Shape_Annually">'[16]Monthly Levelized'!$K$9</definedName>
    <definedName name="Shape_Start" localSheetId="11">'[14]Monthly Levelized'!$L$9</definedName>
    <definedName name="Shape_Start" localSheetId="5">'[15]Monthly Levelized'!$L$9</definedName>
    <definedName name="Shape_Start">'[16]Monthly Levelized'!$L$9</definedName>
    <definedName name="Solar_Fixed_integr_cost" localSheetId="11">'[19]Table 12'!$B$46</definedName>
    <definedName name="Solar_Fixed_integr_cost">#REF!</definedName>
    <definedName name="Solar_HLH">'[10]OFPC Source'!$U$48</definedName>
    <definedName name="Solar_LLH">'[10]OFPC Source'!$V$48</definedName>
    <definedName name="Solar_Tracking_integr_cost" localSheetId="11">'[19]Table 12'!$B$45</definedName>
    <definedName name="Solar_Tracking_integr_cost">#REF!</definedName>
    <definedName name="SSMonthlyDemand" localSheetId="11">'[17]Source - Station Use'!$H$78:$H$89</definedName>
    <definedName name="SSMonthlyDemand">'[18]Source - Station Use'!$H$78:$H$89</definedName>
    <definedName name="Study_Cap_Adj" localSheetId="11">'[1]Table 1'!$I$8</definedName>
    <definedName name="Study_Cap_Adj" localSheetId="5">#REF!</definedName>
    <definedName name="Study_Cap_Adj">'[2]Table 1'!$I$8</definedName>
    <definedName name="Study_CF" localSheetId="11">'[1]Table 5'!$M$7</definedName>
    <definedName name="Study_CF">'[2]Table 5'!$M$7</definedName>
    <definedName name="Study_MW" localSheetId="11">'[1]Table 5'!$M$6</definedName>
    <definedName name="Study_MW">'[2]Table 5'!$M$6</definedName>
    <definedName name="Study_Name">[9]ImportData!$D$7</definedName>
    <definedName name="ValuationDate" localSheetId="11">#REF!</definedName>
    <definedName name="ValuationDate">#REF!</definedName>
    <definedName name="Wind_Capacity_Contr">'[10]Exhibit 2- Std Wind QF '!$E$57</definedName>
    <definedName name="Wind_Integration_Charge">'[10]Exhibit 2- Std Wind QF '!$E$45</definedName>
    <definedName name="y" localSheetId="5" hidden="1">'[5]DSM Output'!$B$21:$B$23</definedName>
    <definedName name="y" hidden="1">'[6]DSM Output'!$B$21:$B$23</definedName>
    <definedName name="z" localSheetId="5" hidden="1">'[5]DSM Output'!$G$21:$G$23</definedName>
    <definedName name="z" hidden="1">'[6]DSM Output'!$G$21:$G$23</definedName>
  </definedNames>
  <calcPr calcId="152511"/>
</workbook>
</file>

<file path=xl/calcChain.xml><?xml version="1.0" encoding="utf-8"?>
<calcChain xmlns="http://schemas.openxmlformats.org/spreadsheetml/2006/main">
  <c r="B10" i="39" l="1"/>
  <c r="D28" i="59" l="1"/>
  <c r="C28" i="59"/>
  <c r="D27" i="59"/>
  <c r="C27" i="59"/>
  <c r="D26" i="59"/>
  <c r="C26" i="59"/>
  <c r="D25" i="59"/>
  <c r="C25" i="59"/>
  <c r="D24" i="59"/>
  <c r="C24" i="59"/>
  <c r="D23" i="59"/>
  <c r="C23" i="59"/>
  <c r="D22" i="59"/>
  <c r="C22" i="59"/>
  <c r="D21" i="59"/>
  <c r="C21" i="59"/>
  <c r="D20" i="59"/>
  <c r="C20" i="59"/>
  <c r="D19" i="59"/>
  <c r="C19" i="59"/>
  <c r="D18" i="59"/>
  <c r="C18" i="59"/>
  <c r="D17" i="59"/>
  <c r="C17" i="59"/>
  <c r="D16" i="59"/>
  <c r="C16" i="59"/>
  <c r="D15" i="59"/>
  <c r="C15" i="59"/>
  <c r="D14" i="59"/>
  <c r="C14" i="59"/>
  <c r="D13" i="59"/>
  <c r="C13" i="59"/>
  <c r="D12" i="59"/>
  <c r="C12" i="59"/>
  <c r="D11" i="59"/>
  <c r="C11" i="59"/>
  <c r="D10" i="59"/>
  <c r="C10" i="59"/>
  <c r="I36" i="45"/>
  <c r="I35" i="45"/>
  <c r="I34" i="45"/>
  <c r="I34" i="44"/>
  <c r="B15" i="44"/>
  <c r="B14" i="39"/>
  <c r="B15" i="45"/>
  <c r="B34" i="44"/>
  <c r="K41" i="44"/>
  <c r="B34" i="36"/>
  <c r="B42" i="13" l="1"/>
  <c r="B39" i="13"/>
  <c r="B36" i="13"/>
  <c r="B12" i="39"/>
  <c r="B13" i="39" s="1"/>
  <c r="B30" i="13"/>
  <c r="D30" i="13"/>
  <c r="B31" i="13"/>
  <c r="B15" i="39" l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34" i="39"/>
  <c r="B27" i="39" l="1"/>
  <c r="B28" i="39" s="1"/>
  <c r="B29" i="39" s="1"/>
  <c r="B30" i="39" s="1"/>
  <c r="B29" i="13"/>
  <c r="E13" i="64" l="1"/>
  <c r="D13" i="64" l="1"/>
  <c r="O250" i="62" l="1"/>
  <c r="O240" i="62" s="1"/>
  <c r="N250" i="62"/>
  <c r="N247" i="62" s="1"/>
  <c r="S247" i="62"/>
  <c r="S246" i="62"/>
  <c r="N246" i="62"/>
  <c r="S245" i="62"/>
  <c r="S244" i="62"/>
  <c r="N244" i="62"/>
  <c r="S243" i="62"/>
  <c r="S242" i="62"/>
  <c r="N242" i="62"/>
  <c r="S241" i="62"/>
  <c r="S240" i="62"/>
  <c r="N240" i="62"/>
  <c r="S239" i="62"/>
  <c r="N239" i="62"/>
  <c r="S238" i="62"/>
  <c r="N238" i="62"/>
  <c r="S237" i="62"/>
  <c r="N237" i="62"/>
  <c r="S236" i="62"/>
  <c r="O236" i="62"/>
  <c r="N236" i="62"/>
  <c r="S235" i="62"/>
  <c r="N235" i="62"/>
  <c r="S234" i="62"/>
  <c r="N234" i="62"/>
  <c r="S233" i="62"/>
  <c r="N233" i="62"/>
  <c r="S232" i="62"/>
  <c r="O232" i="62"/>
  <c r="N232" i="62"/>
  <c r="S231" i="62"/>
  <c r="N231" i="62"/>
  <c r="S230" i="62"/>
  <c r="N230" i="62"/>
  <c r="S229" i="62"/>
  <c r="N229" i="62"/>
  <c r="S228" i="62"/>
  <c r="O228" i="62"/>
  <c r="N228" i="62"/>
  <c r="S227" i="62"/>
  <c r="N227" i="62"/>
  <c r="S226" i="62"/>
  <c r="N226" i="62"/>
  <c r="S225" i="62"/>
  <c r="N225" i="62"/>
  <c r="S224" i="62"/>
  <c r="N224" i="62"/>
  <c r="S223" i="62"/>
  <c r="N223" i="62"/>
  <c r="S222" i="62"/>
  <c r="N222" i="62"/>
  <c r="S221" i="62"/>
  <c r="N221" i="62"/>
  <c r="S220" i="62"/>
  <c r="O220" i="62"/>
  <c r="N220" i="62"/>
  <c r="S219" i="62"/>
  <c r="N219" i="62"/>
  <c r="S218" i="62"/>
  <c r="N218" i="62"/>
  <c r="S217" i="62"/>
  <c r="N217" i="62"/>
  <c r="S216" i="62"/>
  <c r="O216" i="62"/>
  <c r="N216" i="62"/>
  <c r="S215" i="62"/>
  <c r="N215" i="62"/>
  <c r="S214" i="62"/>
  <c r="N214" i="62"/>
  <c r="S213" i="62"/>
  <c r="N213" i="62"/>
  <c r="S212" i="62"/>
  <c r="O212" i="62"/>
  <c r="N212" i="62"/>
  <c r="S211" i="62"/>
  <c r="N211" i="62"/>
  <c r="S210" i="62"/>
  <c r="N210" i="62"/>
  <c r="S209" i="62"/>
  <c r="N209" i="62"/>
  <c r="S208" i="62"/>
  <c r="N208" i="62"/>
  <c r="S207" i="62"/>
  <c r="N207" i="62"/>
  <c r="S206" i="62"/>
  <c r="N206" i="62"/>
  <c r="S205" i="62"/>
  <c r="N205" i="62"/>
  <c r="S204" i="62"/>
  <c r="O204" i="62"/>
  <c r="N204" i="62"/>
  <c r="S203" i="62"/>
  <c r="N203" i="62"/>
  <c r="S202" i="62"/>
  <c r="N202" i="62"/>
  <c r="S201" i="62"/>
  <c r="N201" i="62"/>
  <c r="S200" i="62"/>
  <c r="O200" i="62"/>
  <c r="N200" i="62"/>
  <c r="S199" i="62"/>
  <c r="N199" i="62"/>
  <c r="S198" i="62"/>
  <c r="N198" i="62"/>
  <c r="S197" i="62"/>
  <c r="N197" i="62"/>
  <c r="S196" i="62"/>
  <c r="O196" i="62"/>
  <c r="N196" i="62"/>
  <c r="S195" i="62"/>
  <c r="N195" i="62"/>
  <c r="S194" i="62"/>
  <c r="N194" i="62"/>
  <c r="S193" i="62"/>
  <c r="N193" i="62"/>
  <c r="S192" i="62"/>
  <c r="O192" i="62"/>
  <c r="N192" i="62"/>
  <c r="S191" i="62"/>
  <c r="N191" i="62"/>
  <c r="S190" i="62"/>
  <c r="N190" i="62"/>
  <c r="S189" i="62"/>
  <c r="N189" i="62"/>
  <c r="S188" i="62"/>
  <c r="O188" i="62"/>
  <c r="N188" i="62"/>
  <c r="S187" i="62"/>
  <c r="N187" i="62"/>
  <c r="S186" i="62"/>
  <c r="N186" i="62"/>
  <c r="S185" i="62"/>
  <c r="N185" i="62"/>
  <c r="S184" i="62"/>
  <c r="O184" i="62"/>
  <c r="N184" i="62"/>
  <c r="S183" i="62"/>
  <c r="N183" i="62"/>
  <c r="S182" i="62"/>
  <c r="N182" i="62"/>
  <c r="S181" i="62"/>
  <c r="N181" i="62"/>
  <c r="S180" i="62"/>
  <c r="O180" i="62"/>
  <c r="N180" i="62"/>
  <c r="S179" i="62"/>
  <c r="N179" i="62"/>
  <c r="S178" i="62"/>
  <c r="N178" i="62"/>
  <c r="S177" i="62"/>
  <c r="N177" i="62"/>
  <c r="S176" i="62"/>
  <c r="O176" i="62"/>
  <c r="N176" i="62"/>
  <c r="S175" i="62"/>
  <c r="N175" i="62"/>
  <c r="S174" i="62"/>
  <c r="N174" i="62"/>
  <c r="S173" i="62"/>
  <c r="N173" i="62"/>
  <c r="S172" i="62"/>
  <c r="O172" i="62"/>
  <c r="N172" i="62"/>
  <c r="S171" i="62"/>
  <c r="N171" i="62"/>
  <c r="S170" i="62"/>
  <c r="N170" i="62"/>
  <c r="S169" i="62"/>
  <c r="N169" i="62"/>
  <c r="S168" i="62"/>
  <c r="O168" i="62"/>
  <c r="N168" i="62"/>
  <c r="S167" i="62"/>
  <c r="N167" i="62"/>
  <c r="S166" i="62"/>
  <c r="N166" i="62"/>
  <c r="S165" i="62"/>
  <c r="N165" i="62"/>
  <c r="S164" i="62"/>
  <c r="O164" i="62"/>
  <c r="N164" i="62"/>
  <c r="S163" i="62"/>
  <c r="N163" i="62"/>
  <c r="S162" i="62"/>
  <c r="N162" i="62"/>
  <c r="S161" i="62"/>
  <c r="N161" i="62"/>
  <c r="S160" i="62"/>
  <c r="O160" i="62"/>
  <c r="N160" i="62"/>
  <c r="S159" i="62"/>
  <c r="N159" i="62"/>
  <c r="S158" i="62"/>
  <c r="N158" i="62"/>
  <c r="S157" i="62"/>
  <c r="N157" i="62"/>
  <c r="S156" i="62"/>
  <c r="O156" i="62"/>
  <c r="N156" i="62"/>
  <c r="S155" i="62"/>
  <c r="N155" i="62"/>
  <c r="S154" i="62"/>
  <c r="N154" i="62"/>
  <c r="S153" i="62"/>
  <c r="N153" i="62"/>
  <c r="S152" i="62"/>
  <c r="O152" i="62"/>
  <c r="N152" i="62"/>
  <c r="S151" i="62"/>
  <c r="N151" i="62"/>
  <c r="S150" i="62"/>
  <c r="N150" i="62"/>
  <c r="S149" i="62"/>
  <c r="N149" i="62"/>
  <c r="S148" i="62"/>
  <c r="O148" i="62"/>
  <c r="N148" i="62"/>
  <c r="S147" i="62"/>
  <c r="N147" i="62"/>
  <c r="S146" i="62"/>
  <c r="N146" i="62"/>
  <c r="S145" i="62"/>
  <c r="N145" i="62"/>
  <c r="S144" i="62"/>
  <c r="O144" i="62"/>
  <c r="N144" i="62"/>
  <c r="S143" i="62"/>
  <c r="N143" i="62"/>
  <c r="S142" i="62"/>
  <c r="N142" i="62"/>
  <c r="S141" i="62"/>
  <c r="N141" i="62"/>
  <c r="S140" i="62"/>
  <c r="O140" i="62"/>
  <c r="N140" i="62"/>
  <c r="S139" i="62"/>
  <c r="N139" i="62"/>
  <c r="S138" i="62"/>
  <c r="O138" i="62"/>
  <c r="N138" i="62"/>
  <c r="S137" i="62"/>
  <c r="O137" i="62"/>
  <c r="N137" i="62"/>
  <c r="S136" i="62"/>
  <c r="O136" i="62"/>
  <c r="N136" i="62"/>
  <c r="S135" i="62"/>
  <c r="O135" i="62"/>
  <c r="N135" i="62"/>
  <c r="S134" i="62"/>
  <c r="O134" i="62"/>
  <c r="N134" i="62"/>
  <c r="S133" i="62"/>
  <c r="O133" i="62"/>
  <c r="N133" i="62"/>
  <c r="S132" i="62"/>
  <c r="O132" i="62"/>
  <c r="N132" i="62"/>
  <c r="S131" i="62"/>
  <c r="O131" i="62"/>
  <c r="N131" i="62"/>
  <c r="S130" i="62"/>
  <c r="O130" i="62"/>
  <c r="N130" i="62"/>
  <c r="S129" i="62"/>
  <c r="O129" i="62"/>
  <c r="N129" i="62"/>
  <c r="S128" i="62"/>
  <c r="O128" i="62"/>
  <c r="N128" i="62"/>
  <c r="S127" i="62"/>
  <c r="O127" i="62"/>
  <c r="N127" i="62"/>
  <c r="S126" i="62"/>
  <c r="O126" i="62"/>
  <c r="N126" i="62"/>
  <c r="S125" i="62"/>
  <c r="O125" i="62"/>
  <c r="N125" i="62"/>
  <c r="S124" i="62"/>
  <c r="O124" i="62"/>
  <c r="N124" i="62"/>
  <c r="S123" i="62"/>
  <c r="O123" i="62"/>
  <c r="N123" i="62"/>
  <c r="S122" i="62"/>
  <c r="O122" i="62"/>
  <c r="N122" i="62"/>
  <c r="S121" i="62"/>
  <c r="O121" i="62"/>
  <c r="N121" i="62"/>
  <c r="S120" i="62"/>
  <c r="O120" i="62"/>
  <c r="N120" i="62"/>
  <c r="S119" i="62"/>
  <c r="O119" i="62"/>
  <c r="N119" i="62"/>
  <c r="S118" i="62"/>
  <c r="O118" i="62"/>
  <c r="N118" i="62"/>
  <c r="S117" i="62"/>
  <c r="O117" i="62"/>
  <c r="N117" i="62"/>
  <c r="S116" i="62"/>
  <c r="O116" i="62"/>
  <c r="N116" i="62"/>
  <c r="S115" i="62"/>
  <c r="O115" i="62"/>
  <c r="N115" i="62"/>
  <c r="S114" i="62"/>
  <c r="O114" i="62"/>
  <c r="N114" i="62"/>
  <c r="S113" i="62"/>
  <c r="O113" i="62"/>
  <c r="N113" i="62"/>
  <c r="S112" i="62"/>
  <c r="O112" i="62"/>
  <c r="N112" i="62"/>
  <c r="S111" i="62"/>
  <c r="O111" i="62"/>
  <c r="N111" i="62"/>
  <c r="S110" i="62"/>
  <c r="O110" i="62"/>
  <c r="N110" i="62"/>
  <c r="S109" i="62"/>
  <c r="O109" i="62"/>
  <c r="N109" i="62"/>
  <c r="S108" i="62"/>
  <c r="O108" i="62"/>
  <c r="N108" i="62"/>
  <c r="S107" i="62"/>
  <c r="O107" i="62"/>
  <c r="N107" i="62"/>
  <c r="S106" i="62"/>
  <c r="O106" i="62"/>
  <c r="N106" i="62"/>
  <c r="S105" i="62"/>
  <c r="O105" i="62"/>
  <c r="N105" i="62"/>
  <c r="S104" i="62"/>
  <c r="O104" i="62"/>
  <c r="N104" i="62"/>
  <c r="S103" i="62"/>
  <c r="O103" i="62"/>
  <c r="N103" i="62"/>
  <c r="S102" i="62"/>
  <c r="O102" i="62"/>
  <c r="N102" i="62"/>
  <c r="S101" i="62"/>
  <c r="O101" i="62"/>
  <c r="N101" i="62"/>
  <c r="S100" i="62"/>
  <c r="O100" i="62"/>
  <c r="N100" i="62"/>
  <c r="S99" i="62"/>
  <c r="O99" i="62"/>
  <c r="N99" i="62"/>
  <c r="S98" i="62"/>
  <c r="O98" i="62"/>
  <c r="N98" i="62"/>
  <c r="S97" i="62"/>
  <c r="O97" i="62"/>
  <c r="N97" i="62"/>
  <c r="S96" i="62"/>
  <c r="O96" i="62"/>
  <c r="N96" i="62"/>
  <c r="S95" i="62"/>
  <c r="O95" i="62"/>
  <c r="N95" i="62"/>
  <c r="S94" i="62"/>
  <c r="O94" i="62"/>
  <c r="N94" i="62"/>
  <c r="S93" i="62"/>
  <c r="O93" i="62"/>
  <c r="N93" i="62"/>
  <c r="S92" i="62"/>
  <c r="O92" i="62"/>
  <c r="N92" i="62"/>
  <c r="S91" i="62"/>
  <c r="O91" i="62"/>
  <c r="N91" i="62"/>
  <c r="S90" i="62"/>
  <c r="O90" i="62"/>
  <c r="N90" i="62"/>
  <c r="S89" i="62"/>
  <c r="O89" i="62"/>
  <c r="N89" i="62"/>
  <c r="S88" i="62"/>
  <c r="O88" i="62"/>
  <c r="N88" i="62"/>
  <c r="S87" i="62"/>
  <c r="O87" i="62"/>
  <c r="N87" i="62"/>
  <c r="S86" i="62"/>
  <c r="O86" i="62"/>
  <c r="N86" i="62"/>
  <c r="S85" i="62"/>
  <c r="O85" i="62"/>
  <c r="N85" i="62"/>
  <c r="S84" i="62"/>
  <c r="O84" i="62"/>
  <c r="N84" i="62"/>
  <c r="S83" i="62"/>
  <c r="O83" i="62"/>
  <c r="N83" i="62"/>
  <c r="S82" i="62"/>
  <c r="O82" i="62"/>
  <c r="N82" i="62"/>
  <c r="S81" i="62"/>
  <c r="O81" i="62"/>
  <c r="N81" i="62"/>
  <c r="S80" i="62"/>
  <c r="O80" i="62"/>
  <c r="N80" i="62"/>
  <c r="S79" i="62"/>
  <c r="O79" i="62"/>
  <c r="N79" i="62"/>
  <c r="S78" i="62"/>
  <c r="O78" i="62"/>
  <c r="N78" i="62"/>
  <c r="S77" i="62"/>
  <c r="O77" i="62"/>
  <c r="N77" i="62"/>
  <c r="S76" i="62"/>
  <c r="O76" i="62"/>
  <c r="N76" i="62"/>
  <c r="S75" i="62"/>
  <c r="O75" i="62"/>
  <c r="N75" i="62"/>
  <c r="S74" i="62"/>
  <c r="O74" i="62"/>
  <c r="N74" i="62"/>
  <c r="S73" i="62"/>
  <c r="O73" i="62"/>
  <c r="N73" i="62"/>
  <c r="S72" i="62"/>
  <c r="O72" i="62"/>
  <c r="N72" i="62"/>
  <c r="S71" i="62"/>
  <c r="O71" i="62"/>
  <c r="N71" i="62"/>
  <c r="S70" i="62"/>
  <c r="O70" i="62"/>
  <c r="N70" i="62"/>
  <c r="S69" i="62"/>
  <c r="O69" i="62"/>
  <c r="N69" i="62"/>
  <c r="S68" i="62"/>
  <c r="O68" i="62"/>
  <c r="N68" i="62"/>
  <c r="S67" i="62"/>
  <c r="O67" i="62"/>
  <c r="N67" i="62"/>
  <c r="S66" i="62"/>
  <c r="O66" i="62"/>
  <c r="N66" i="62"/>
  <c r="S65" i="62"/>
  <c r="O65" i="62"/>
  <c r="N65" i="62"/>
  <c r="S64" i="62"/>
  <c r="O64" i="62"/>
  <c r="N64" i="62"/>
  <c r="S63" i="62"/>
  <c r="O63" i="62"/>
  <c r="N63" i="62"/>
  <c r="S62" i="62"/>
  <c r="O62" i="62"/>
  <c r="N62" i="62"/>
  <c r="S61" i="62"/>
  <c r="O61" i="62"/>
  <c r="N61" i="62"/>
  <c r="S60" i="62"/>
  <c r="O60" i="62"/>
  <c r="N60" i="62"/>
  <c r="S59" i="62"/>
  <c r="O59" i="62"/>
  <c r="N59" i="62"/>
  <c r="S58" i="62"/>
  <c r="O58" i="62"/>
  <c r="N58" i="62"/>
  <c r="S57" i="62"/>
  <c r="O57" i="62"/>
  <c r="N57" i="62"/>
  <c r="S56" i="62"/>
  <c r="O56" i="62"/>
  <c r="N56" i="62"/>
  <c r="S55" i="62"/>
  <c r="O55" i="62"/>
  <c r="N55" i="62"/>
  <c r="S54" i="62"/>
  <c r="O54" i="62"/>
  <c r="N54" i="62"/>
  <c r="S53" i="62"/>
  <c r="O53" i="62"/>
  <c r="N53" i="62"/>
  <c r="S52" i="62"/>
  <c r="O52" i="62"/>
  <c r="N52" i="62"/>
  <c r="S51" i="62"/>
  <c r="O51" i="62"/>
  <c r="N51" i="62"/>
  <c r="S50" i="62"/>
  <c r="O50" i="62"/>
  <c r="N50" i="62"/>
  <c r="S49" i="62"/>
  <c r="O49" i="62"/>
  <c r="N49" i="62"/>
  <c r="S48" i="62"/>
  <c r="O48" i="62"/>
  <c r="N48" i="62"/>
  <c r="S47" i="62"/>
  <c r="O47" i="62"/>
  <c r="N47" i="62"/>
  <c r="S46" i="62"/>
  <c r="O46" i="62"/>
  <c r="N46" i="62"/>
  <c r="S45" i="62"/>
  <c r="O45" i="62"/>
  <c r="N45" i="62"/>
  <c r="S44" i="62"/>
  <c r="O44" i="62"/>
  <c r="N44" i="62"/>
  <c r="S43" i="62"/>
  <c r="O43" i="62"/>
  <c r="N43" i="62"/>
  <c r="S42" i="62"/>
  <c r="O42" i="62"/>
  <c r="N42" i="62"/>
  <c r="S41" i="62"/>
  <c r="O41" i="62"/>
  <c r="N41" i="62"/>
  <c r="S40" i="62"/>
  <c r="O40" i="62"/>
  <c r="N40" i="62"/>
  <c r="S39" i="62"/>
  <c r="O39" i="62"/>
  <c r="N39" i="62"/>
  <c r="S38" i="62"/>
  <c r="O38" i="62"/>
  <c r="N38" i="62"/>
  <c r="S37" i="62"/>
  <c r="O37" i="62"/>
  <c r="N37" i="62"/>
  <c r="S36" i="62"/>
  <c r="O36" i="62"/>
  <c r="N36" i="62"/>
  <c r="S35" i="62"/>
  <c r="O35" i="62"/>
  <c r="N35" i="62"/>
  <c r="S34" i="62"/>
  <c r="O34" i="62"/>
  <c r="N34" i="62"/>
  <c r="S33" i="62"/>
  <c r="O33" i="62"/>
  <c r="N33" i="62"/>
  <c r="S32" i="62"/>
  <c r="O32" i="62"/>
  <c r="N32" i="62"/>
  <c r="S31" i="62"/>
  <c r="O31" i="62"/>
  <c r="N31" i="62"/>
  <c r="S30" i="62"/>
  <c r="O30" i="62"/>
  <c r="N30" i="62"/>
  <c r="S29" i="62"/>
  <c r="O29" i="62"/>
  <c r="N29" i="62"/>
  <c r="S28" i="62"/>
  <c r="O28" i="62"/>
  <c r="N28" i="62"/>
  <c r="S27" i="62"/>
  <c r="O27" i="62"/>
  <c r="N27" i="62"/>
  <c r="S26" i="62"/>
  <c r="O26" i="62"/>
  <c r="N26" i="62"/>
  <c r="S25" i="62"/>
  <c r="O25" i="62"/>
  <c r="N25" i="62"/>
  <c r="S24" i="62"/>
  <c r="O24" i="62"/>
  <c r="N24" i="62"/>
  <c r="S23" i="62"/>
  <c r="O23" i="62"/>
  <c r="N23" i="62"/>
  <c r="S22" i="62"/>
  <c r="O22" i="62"/>
  <c r="N22" i="62"/>
  <c r="S21" i="62"/>
  <c r="O21" i="62"/>
  <c r="N21" i="62"/>
  <c r="S20" i="62"/>
  <c r="O20" i="62"/>
  <c r="N20" i="62"/>
  <c r="S19" i="62"/>
  <c r="O19" i="62"/>
  <c r="N19" i="62"/>
  <c r="S18" i="62"/>
  <c r="O18" i="62"/>
  <c r="N18" i="62"/>
  <c r="S17" i="62"/>
  <c r="O17" i="62"/>
  <c r="N17" i="62"/>
  <c r="S16" i="62"/>
  <c r="O16" i="62"/>
  <c r="N16" i="62"/>
  <c r="S15" i="62"/>
  <c r="O15" i="62"/>
  <c r="N15" i="62"/>
  <c r="S14" i="62"/>
  <c r="O14" i="62"/>
  <c r="N14" i="62"/>
  <c r="S13" i="62"/>
  <c r="O13" i="62"/>
  <c r="N13" i="62"/>
  <c r="S12" i="62"/>
  <c r="O12" i="62"/>
  <c r="N12" i="62"/>
  <c r="S11" i="62"/>
  <c r="O11" i="62"/>
  <c r="N11" i="62"/>
  <c r="S10" i="62"/>
  <c r="O10" i="62"/>
  <c r="N10" i="62"/>
  <c r="S9" i="62"/>
  <c r="O9" i="62"/>
  <c r="N9" i="62"/>
  <c r="S8" i="62"/>
  <c r="O8" i="62"/>
  <c r="N8" i="62"/>
  <c r="D250" i="62"/>
  <c r="D243" i="62" s="1"/>
  <c r="C250" i="62"/>
  <c r="C247" i="62" s="1"/>
  <c r="C4" i="62"/>
  <c r="F6" i="59" s="1"/>
  <c r="C38" i="62" l="1"/>
  <c r="D50" i="62"/>
  <c r="D66" i="62"/>
  <c r="D26" i="62"/>
  <c r="D10" i="62"/>
  <c r="D62" i="62"/>
  <c r="D38" i="62"/>
  <c r="D105" i="62"/>
  <c r="C111" i="62"/>
  <c r="C11" i="62"/>
  <c r="C16" i="62"/>
  <c r="C45" i="62"/>
  <c r="C75" i="62"/>
  <c r="C27" i="62"/>
  <c r="C54" i="62"/>
  <c r="D30" i="62"/>
  <c r="D54" i="62"/>
  <c r="D116" i="62"/>
  <c r="D18" i="62"/>
  <c r="D34" i="62"/>
  <c r="D46" i="62"/>
  <c r="D58" i="62"/>
  <c r="D82" i="62"/>
  <c r="D183" i="62"/>
  <c r="C21" i="62"/>
  <c r="C83" i="62"/>
  <c r="C13" i="62"/>
  <c r="C70" i="62"/>
  <c r="D14" i="62"/>
  <c r="D22" i="62"/>
  <c r="C32" i="62"/>
  <c r="D42" i="62"/>
  <c r="C53" i="62"/>
  <c r="C59" i="62"/>
  <c r="D70" i="62"/>
  <c r="D90" i="62"/>
  <c r="D172" i="62"/>
  <c r="C22" i="62"/>
  <c r="C48" i="62"/>
  <c r="C78" i="62"/>
  <c r="C101" i="62"/>
  <c r="C133" i="62"/>
  <c r="C61" i="62"/>
  <c r="C69" i="62"/>
  <c r="C77" i="62"/>
  <c r="C87" i="62"/>
  <c r="C125" i="62"/>
  <c r="C29" i="62"/>
  <c r="C37" i="62"/>
  <c r="C43" i="62"/>
  <c r="C64" i="62"/>
  <c r="C93" i="62"/>
  <c r="C115" i="62"/>
  <c r="C147" i="62"/>
  <c r="C8" i="62"/>
  <c r="C14" i="62"/>
  <c r="C19" i="62"/>
  <c r="C24" i="62"/>
  <c r="C30" i="62"/>
  <c r="C35" i="62"/>
  <c r="C40" i="62"/>
  <c r="C46" i="62"/>
  <c r="C51" i="62"/>
  <c r="C56" i="62"/>
  <c r="C62" i="62"/>
  <c r="C67" i="62"/>
  <c r="C72" i="62"/>
  <c r="C80" i="62"/>
  <c r="C107" i="62"/>
  <c r="C119" i="62"/>
  <c r="C151" i="62"/>
  <c r="D200" i="62"/>
  <c r="D130" i="62"/>
  <c r="D152" i="62"/>
  <c r="D96" i="62"/>
  <c r="D121" i="62"/>
  <c r="D138" i="62"/>
  <c r="D162" i="62"/>
  <c r="D87" i="62"/>
  <c r="D95" i="62"/>
  <c r="D104" i="62"/>
  <c r="D109" i="62"/>
  <c r="D120" i="62"/>
  <c r="D129" i="62"/>
  <c r="D135" i="62"/>
  <c r="D145" i="62"/>
  <c r="D159" i="62"/>
  <c r="D168" i="62"/>
  <c r="D178" i="62"/>
  <c r="D194" i="62"/>
  <c r="D92" i="62"/>
  <c r="D100" i="62"/>
  <c r="D112" i="62"/>
  <c r="D117" i="62"/>
  <c r="D140" i="62"/>
  <c r="D148" i="62"/>
  <c r="D153" i="62"/>
  <c r="D164" i="62"/>
  <c r="D173" i="62"/>
  <c r="D184" i="62"/>
  <c r="C205" i="62"/>
  <c r="D74" i="62"/>
  <c r="D78" i="62"/>
  <c r="D108" i="62"/>
  <c r="D113" i="62"/>
  <c r="D125" i="62"/>
  <c r="D133" i="62"/>
  <c r="D144" i="62"/>
  <c r="D149" i="62"/>
  <c r="D157" i="62"/>
  <c r="D167" i="62"/>
  <c r="D177" i="62"/>
  <c r="D193" i="62"/>
  <c r="D223" i="62"/>
  <c r="C183" i="62"/>
  <c r="C213" i="62"/>
  <c r="C165" i="62"/>
  <c r="C197" i="62"/>
  <c r="C229" i="62"/>
  <c r="D12" i="62"/>
  <c r="D36" i="62"/>
  <c r="D68" i="62"/>
  <c r="D84" i="62"/>
  <c r="D88" i="62"/>
  <c r="D114" i="62"/>
  <c r="D154" i="62"/>
  <c r="D160" i="62"/>
  <c r="D207" i="62"/>
  <c r="D20" i="62"/>
  <c r="D28" i="62"/>
  <c r="D44" i="62"/>
  <c r="D52" i="62"/>
  <c r="D60" i="62"/>
  <c r="D76" i="62"/>
  <c r="D97" i="62"/>
  <c r="D101" i="62"/>
  <c r="D106" i="62"/>
  <c r="D122" i="62"/>
  <c r="D127" i="62"/>
  <c r="D132" i="62"/>
  <c r="D136" i="62"/>
  <c r="D141" i="62"/>
  <c r="D146" i="62"/>
  <c r="D169" i="62"/>
  <c r="D175" i="62"/>
  <c r="D180" i="62"/>
  <c r="D188" i="62"/>
  <c r="D8" i="62"/>
  <c r="D16" i="62"/>
  <c r="D24" i="62"/>
  <c r="D32" i="62"/>
  <c r="D40" i="62"/>
  <c r="D48" i="62"/>
  <c r="D56" i="62"/>
  <c r="D64" i="62"/>
  <c r="D72" i="62"/>
  <c r="D80" i="62"/>
  <c r="D85" i="62"/>
  <c r="D89" i="62"/>
  <c r="D93" i="62"/>
  <c r="D98" i="62"/>
  <c r="D103" i="62"/>
  <c r="D111" i="62"/>
  <c r="D119" i="62"/>
  <c r="D124" i="62"/>
  <c r="D128" i="62"/>
  <c r="D137" i="62"/>
  <c r="D143" i="62"/>
  <c r="D151" i="62"/>
  <c r="D156" i="62"/>
  <c r="D161" i="62"/>
  <c r="D165" i="62"/>
  <c r="D170" i="62"/>
  <c r="D176" i="62"/>
  <c r="D189" i="62"/>
  <c r="D197" i="62"/>
  <c r="D209" i="62"/>
  <c r="D181" i="62"/>
  <c r="D185" i="62"/>
  <c r="D191" i="62"/>
  <c r="D196" i="62"/>
  <c r="D202" i="62"/>
  <c r="D241" i="62"/>
  <c r="D186" i="62"/>
  <c r="D192" i="62"/>
  <c r="D215" i="62"/>
  <c r="D201" i="62"/>
  <c r="D205" i="62"/>
  <c r="D210" i="62"/>
  <c r="D217" i="62"/>
  <c r="D225" i="62"/>
  <c r="D233" i="62"/>
  <c r="D242" i="62"/>
  <c r="D212" i="62"/>
  <c r="D218" i="62"/>
  <c r="D226" i="62"/>
  <c r="D234" i="62"/>
  <c r="D244" i="62"/>
  <c r="D199" i="62"/>
  <c r="D204" i="62"/>
  <c r="D208" i="62"/>
  <c r="D220" i="62"/>
  <c r="D228" i="62"/>
  <c r="D236" i="62"/>
  <c r="D231" i="62"/>
  <c r="D239" i="62"/>
  <c r="N241" i="62"/>
  <c r="N243" i="62"/>
  <c r="N245" i="62"/>
  <c r="C179" i="62"/>
  <c r="C17" i="62"/>
  <c r="C20" i="62"/>
  <c r="C10" i="62"/>
  <c r="C15" i="62"/>
  <c r="C18" i="62"/>
  <c r="C23" i="62"/>
  <c r="C26" i="62"/>
  <c r="C31" i="62"/>
  <c r="C34" i="62"/>
  <c r="C39" i="62"/>
  <c r="C42" i="62"/>
  <c r="C47" i="62"/>
  <c r="C50" i="62"/>
  <c r="C55" i="62"/>
  <c r="C58" i="62"/>
  <c r="C63" i="62"/>
  <c r="C66" i="62"/>
  <c r="C71" i="62"/>
  <c r="C74" i="62"/>
  <c r="C79" i="62"/>
  <c r="C82" i="62"/>
  <c r="C85" i="62"/>
  <c r="C99" i="62"/>
  <c r="C103" i="62"/>
  <c r="C117" i="62"/>
  <c r="C131" i="62"/>
  <c r="C135" i="62"/>
  <c r="C149" i="62"/>
  <c r="C163" i="62"/>
  <c r="C167" i="62"/>
  <c r="C181" i="62"/>
  <c r="C195" i="62"/>
  <c r="C199" i="62"/>
  <c r="C207" i="62"/>
  <c r="C221" i="62"/>
  <c r="C237" i="62"/>
  <c r="C139" i="62"/>
  <c r="C143" i="62"/>
  <c r="C157" i="62"/>
  <c r="C171" i="62"/>
  <c r="C175" i="62"/>
  <c r="C189" i="62"/>
  <c r="C223" i="62"/>
  <c r="C239" i="62"/>
  <c r="C9" i="62"/>
  <c r="C12" i="62"/>
  <c r="C25" i="62"/>
  <c r="C28" i="62"/>
  <c r="C33" i="62"/>
  <c r="C36" i="62"/>
  <c r="C41" i="62"/>
  <c r="C44" i="62"/>
  <c r="C49" i="62"/>
  <c r="C52" i="62"/>
  <c r="C57" i="62"/>
  <c r="C60" i="62"/>
  <c r="C65" i="62"/>
  <c r="C68" i="62"/>
  <c r="C73" i="62"/>
  <c r="C76" i="62"/>
  <c r="C81" i="62"/>
  <c r="C91" i="62"/>
  <c r="C95" i="62"/>
  <c r="C109" i="62"/>
  <c r="C123" i="62"/>
  <c r="C127" i="62"/>
  <c r="C141" i="62"/>
  <c r="C155" i="62"/>
  <c r="C159" i="62"/>
  <c r="C173" i="62"/>
  <c r="C187" i="62"/>
  <c r="C191" i="62"/>
  <c r="C215" i="62"/>
  <c r="C231" i="62"/>
  <c r="C211" i="62"/>
  <c r="D216" i="62"/>
  <c r="C219" i="62"/>
  <c r="D224" i="62"/>
  <c r="C227" i="62"/>
  <c r="D232" i="62"/>
  <c r="D237" i="62"/>
  <c r="D240" i="62"/>
  <c r="D9" i="62"/>
  <c r="D11" i="62"/>
  <c r="D13" i="62"/>
  <c r="D15" i="62"/>
  <c r="D17" i="62"/>
  <c r="D19" i="62"/>
  <c r="D21" i="62"/>
  <c r="D23" i="62"/>
  <c r="D25" i="62"/>
  <c r="D27" i="62"/>
  <c r="D29" i="62"/>
  <c r="D31" i="62"/>
  <c r="D33" i="62"/>
  <c r="D35" i="62"/>
  <c r="D37" i="62"/>
  <c r="D39" i="62"/>
  <c r="D41" i="62"/>
  <c r="D43" i="62"/>
  <c r="D45" i="62"/>
  <c r="D47" i="62"/>
  <c r="D49" i="62"/>
  <c r="D51" i="62"/>
  <c r="D53" i="62"/>
  <c r="D55" i="62"/>
  <c r="D57" i="62"/>
  <c r="D59" i="62"/>
  <c r="D61" i="62"/>
  <c r="D63" i="62"/>
  <c r="D65" i="62"/>
  <c r="D67" i="62"/>
  <c r="D69" i="62"/>
  <c r="D71" i="62"/>
  <c r="D73" i="62"/>
  <c r="D75" i="62"/>
  <c r="D77" i="62"/>
  <c r="D79" i="62"/>
  <c r="D81" i="62"/>
  <c r="D83" i="62"/>
  <c r="D86" i="62"/>
  <c r="C89" i="62"/>
  <c r="D91" i="62"/>
  <c r="D94" i="62"/>
  <c r="C97" i="62"/>
  <c r="D99" i="62"/>
  <c r="D102" i="62"/>
  <c r="C105" i="62"/>
  <c r="D107" i="62"/>
  <c r="D110" i="62"/>
  <c r="C113" i="62"/>
  <c r="D115" i="62"/>
  <c r="D118" i="62"/>
  <c r="C121" i="62"/>
  <c r="D123" i="62"/>
  <c r="D126" i="62"/>
  <c r="C129" i="62"/>
  <c r="D131" i="62"/>
  <c r="D134" i="62"/>
  <c r="C137" i="62"/>
  <c r="D139" i="62"/>
  <c r="D142" i="62"/>
  <c r="C145" i="62"/>
  <c r="D147" i="62"/>
  <c r="D150" i="62"/>
  <c r="C153" i="62"/>
  <c r="D155" i="62"/>
  <c r="D158" i="62"/>
  <c r="C161" i="62"/>
  <c r="D163" i="62"/>
  <c r="D166" i="62"/>
  <c r="C169" i="62"/>
  <c r="D171" i="62"/>
  <c r="D174" i="62"/>
  <c r="C177" i="62"/>
  <c r="D179" i="62"/>
  <c r="D182" i="62"/>
  <c r="C185" i="62"/>
  <c r="D187" i="62"/>
  <c r="D190" i="62"/>
  <c r="C193" i="62"/>
  <c r="D195" i="62"/>
  <c r="D198" i="62"/>
  <c r="C201" i="62"/>
  <c r="D203" i="62"/>
  <c r="D206" i="62"/>
  <c r="C209" i="62"/>
  <c r="D211" i="62"/>
  <c r="D214" i="62"/>
  <c r="C217" i="62"/>
  <c r="D219" i="62"/>
  <c r="D222" i="62"/>
  <c r="C225" i="62"/>
  <c r="D227" i="62"/>
  <c r="D230" i="62"/>
  <c r="C233" i="62"/>
  <c r="D235" i="62"/>
  <c r="D238" i="62"/>
  <c r="C241" i="62"/>
  <c r="C244" i="62"/>
  <c r="C242" i="62"/>
  <c r="C240" i="62"/>
  <c r="C238" i="62"/>
  <c r="C236" i="62"/>
  <c r="C234" i="62"/>
  <c r="C232" i="62"/>
  <c r="C230" i="62"/>
  <c r="C228" i="62"/>
  <c r="C226" i="62"/>
  <c r="C224" i="62"/>
  <c r="C222" i="62"/>
  <c r="C220" i="62"/>
  <c r="C218" i="62"/>
  <c r="C216" i="62"/>
  <c r="C214" i="62"/>
  <c r="C212" i="62"/>
  <c r="C210" i="62"/>
  <c r="C208" i="62"/>
  <c r="C206" i="62"/>
  <c r="C204" i="62"/>
  <c r="C202" i="62"/>
  <c r="C200" i="62"/>
  <c r="C198" i="62"/>
  <c r="C196" i="62"/>
  <c r="C194" i="62"/>
  <c r="C192" i="62"/>
  <c r="C190" i="62"/>
  <c r="C188" i="62"/>
  <c r="C186" i="62"/>
  <c r="C184" i="62"/>
  <c r="C182" i="62"/>
  <c r="C180" i="62"/>
  <c r="C178" i="62"/>
  <c r="C176" i="62"/>
  <c r="C174" i="62"/>
  <c r="C172" i="62"/>
  <c r="C170" i="62"/>
  <c r="C168" i="62"/>
  <c r="C166" i="62"/>
  <c r="C164" i="62"/>
  <c r="C162" i="62"/>
  <c r="C160" i="62"/>
  <c r="C158" i="62"/>
  <c r="C156" i="62"/>
  <c r="C154" i="62"/>
  <c r="C152" i="62"/>
  <c r="C150" i="62"/>
  <c r="C148" i="62"/>
  <c r="C146" i="62"/>
  <c r="C144" i="62"/>
  <c r="C142" i="62"/>
  <c r="C140" i="62"/>
  <c r="C138" i="62"/>
  <c r="C136" i="62"/>
  <c r="C134" i="62"/>
  <c r="C132" i="62"/>
  <c r="C130" i="62"/>
  <c r="C128" i="62"/>
  <c r="C126" i="62"/>
  <c r="C124" i="62"/>
  <c r="C122" i="62"/>
  <c r="C120" i="62"/>
  <c r="C118" i="62"/>
  <c r="C116" i="62"/>
  <c r="C114" i="62"/>
  <c r="C112" i="62"/>
  <c r="C110" i="62"/>
  <c r="C108" i="62"/>
  <c r="C106" i="62"/>
  <c r="C104" i="62"/>
  <c r="C102" i="62"/>
  <c r="C100" i="62"/>
  <c r="C98" i="62"/>
  <c r="C96" i="62"/>
  <c r="C94" i="62"/>
  <c r="C92" i="62"/>
  <c r="C90" i="62"/>
  <c r="C88" i="62"/>
  <c r="C86" i="62"/>
  <c r="C84" i="62"/>
  <c r="C245" i="62"/>
  <c r="D247" i="62"/>
  <c r="D245" i="62"/>
  <c r="D246" i="62"/>
  <c r="C203" i="62"/>
  <c r="D213" i="62"/>
  <c r="D221" i="62"/>
  <c r="D229" i="62"/>
  <c r="C235" i="62"/>
  <c r="C243" i="62"/>
  <c r="C246" i="62"/>
  <c r="O208" i="62"/>
  <c r="O224" i="62"/>
  <c r="O247" i="62"/>
  <c r="O243" i="62"/>
  <c r="O239" i="62"/>
  <c r="O235" i="62"/>
  <c r="O231" i="62"/>
  <c r="O227" i="62"/>
  <c r="O223" i="62"/>
  <c r="O219" i="62"/>
  <c r="O215" i="62"/>
  <c r="O211" i="62"/>
  <c r="O207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O155" i="62"/>
  <c r="O151" i="62"/>
  <c r="O147" i="62"/>
  <c r="O143" i="62"/>
  <c r="O139" i="62"/>
  <c r="O246" i="62"/>
  <c r="O242" i="62"/>
  <c r="O238" i="62"/>
  <c r="O234" i="62"/>
  <c r="O230" i="62"/>
  <c r="O226" i="62"/>
  <c r="O222" i="62"/>
  <c r="O218" i="62"/>
  <c r="O214" i="62"/>
  <c r="O210" i="62"/>
  <c r="O206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O154" i="62"/>
  <c r="O150" i="62"/>
  <c r="O146" i="62"/>
  <c r="O142" i="62"/>
  <c r="O245" i="62"/>
  <c r="O241" i="62"/>
  <c r="O237" i="62"/>
  <c r="O233" i="62"/>
  <c r="O229" i="62"/>
  <c r="O225" i="62"/>
  <c r="O221" i="62"/>
  <c r="O217" i="62"/>
  <c r="O213" i="62"/>
  <c r="O209" i="62"/>
  <c r="O205" i="62"/>
  <c r="O201" i="62"/>
  <c r="O197" i="62"/>
  <c r="O193" i="62"/>
  <c r="O189" i="62"/>
  <c r="O185" i="62"/>
  <c r="O181" i="62"/>
  <c r="O177" i="62"/>
  <c r="O173" i="62"/>
  <c r="O169" i="62"/>
  <c r="O165" i="62"/>
  <c r="O161" i="62"/>
  <c r="O157" i="62"/>
  <c r="O153" i="62"/>
  <c r="O149" i="62"/>
  <c r="O145" i="62"/>
  <c r="O141" i="62"/>
  <c r="O244" i="62"/>
  <c r="N252" i="62" l="1"/>
  <c r="C252" i="62"/>
  <c r="D252" i="62"/>
  <c r="O252" i="62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43" i="13" l="1"/>
  <c r="D37" i="13"/>
  <c r="D40" i="13"/>
  <c r="F15" i="44"/>
  <c r="E15" i="44"/>
  <c r="D15" i="44"/>
  <c r="C15" i="44"/>
  <c r="F14" i="44"/>
  <c r="E14" i="44"/>
  <c r="D14" i="44"/>
  <c r="C14" i="44"/>
  <c r="F13" i="44"/>
  <c r="E13" i="44"/>
  <c r="D13" i="44"/>
  <c r="C13" i="44"/>
  <c r="F12" i="44"/>
  <c r="E12" i="44"/>
  <c r="D12" i="44"/>
  <c r="C12" i="44"/>
  <c r="F11" i="44"/>
  <c r="E11" i="44"/>
  <c r="D11" i="44"/>
  <c r="C11" i="44"/>
  <c r="F11" i="45" l="1"/>
  <c r="E11" i="45"/>
  <c r="D11" i="45"/>
  <c r="C11" i="45"/>
  <c r="B10" i="45"/>
  <c r="F10" i="45" s="1"/>
  <c r="B10" i="44"/>
  <c r="C10" i="45" l="1"/>
  <c r="F10" i="44"/>
  <c r="C10" i="44"/>
  <c r="E10" i="44"/>
  <c r="D10" i="44"/>
  <c r="D10" i="45"/>
  <c r="E10" i="45"/>
  <c r="F11" i="36" l="1"/>
  <c r="E11" i="36"/>
  <c r="D11" i="36"/>
  <c r="C11" i="36"/>
  <c r="B10" i="36"/>
  <c r="E10" i="36" s="1"/>
  <c r="D10" i="36" l="1"/>
  <c r="F10" i="36"/>
  <c r="C10" i="36"/>
  <c r="B33" i="29"/>
  <c r="D6" i="29"/>
  <c r="C6" i="29"/>
  <c r="D50" i="13"/>
  <c r="D49" i="13"/>
  <c r="D48" i="13"/>
  <c r="D47" i="13"/>
  <c r="AI253" i="62" l="1"/>
  <c r="AJ253" i="62" s="1"/>
  <c r="AE253" i="62"/>
  <c r="AD253" i="62"/>
  <c r="AI252" i="62"/>
  <c r="AJ252" i="62" s="1"/>
  <c r="AE252" i="62"/>
  <c r="AD252" i="62"/>
  <c r="AI251" i="62"/>
  <c r="AJ251" i="62" s="1"/>
  <c r="AE251" i="62"/>
  <c r="AD251" i="62"/>
  <c r="AI250" i="62"/>
  <c r="AJ250" i="62" s="1"/>
  <c r="AE250" i="62"/>
  <c r="AD250" i="62"/>
  <c r="Q250" i="62"/>
  <c r="P250" i="62"/>
  <c r="AI249" i="62"/>
  <c r="AJ249" i="62" s="1"/>
  <c r="AE249" i="62"/>
  <c r="AD249" i="62"/>
  <c r="AI248" i="62"/>
  <c r="AJ248" i="62" s="1"/>
  <c r="AE248" i="62"/>
  <c r="AD248" i="62"/>
  <c r="AI247" i="62"/>
  <c r="AJ247" i="62" s="1"/>
  <c r="AE247" i="62"/>
  <c r="AD247" i="62" s="1"/>
  <c r="AJ246" i="62"/>
  <c r="AI246" i="62"/>
  <c r="AE246" i="62"/>
  <c r="AD246" i="62"/>
  <c r="AI245" i="62"/>
  <c r="AJ245" i="62" s="1"/>
  <c r="AE245" i="62"/>
  <c r="AD245" i="62" s="1"/>
  <c r="AJ244" i="62"/>
  <c r="AI244" i="62"/>
  <c r="AE244" i="62"/>
  <c r="AD244" i="62"/>
  <c r="AI243" i="62"/>
  <c r="AJ243" i="62" s="1"/>
  <c r="AE243" i="62"/>
  <c r="AD243" i="62" s="1"/>
  <c r="AJ242" i="62"/>
  <c r="AI242" i="62"/>
  <c r="AE242" i="62"/>
  <c r="AD242" i="62"/>
  <c r="AI241" i="62"/>
  <c r="AJ241" i="62" s="1"/>
  <c r="AE241" i="62"/>
  <c r="AD241" i="62" s="1"/>
  <c r="AJ240" i="62"/>
  <c r="AI240" i="62"/>
  <c r="AE240" i="62"/>
  <c r="AD240" i="62"/>
  <c r="AI239" i="62"/>
  <c r="AJ239" i="62" s="1"/>
  <c r="AE239" i="62"/>
  <c r="AD239" i="62" s="1"/>
  <c r="AJ238" i="62"/>
  <c r="AI238" i="62"/>
  <c r="AE238" i="62"/>
  <c r="AD238" i="62"/>
  <c r="AI237" i="62"/>
  <c r="AJ237" i="62" s="1"/>
  <c r="AE237" i="62"/>
  <c r="AD237" i="62" s="1"/>
  <c r="AJ236" i="62"/>
  <c r="AI236" i="62"/>
  <c r="AE236" i="62"/>
  <c r="AD236" i="62"/>
  <c r="AI235" i="62"/>
  <c r="AJ235" i="62" s="1"/>
  <c r="AE235" i="62"/>
  <c r="AD235" i="62" s="1"/>
  <c r="AJ234" i="62"/>
  <c r="AI234" i="62"/>
  <c r="AE234" i="62"/>
  <c r="AD234" i="62"/>
  <c r="AI233" i="62"/>
  <c r="AJ233" i="62" s="1"/>
  <c r="AE233" i="62"/>
  <c r="AD233" i="62" s="1"/>
  <c r="AJ232" i="62"/>
  <c r="AI232" i="62"/>
  <c r="AE232" i="62"/>
  <c r="AD232" i="62"/>
  <c r="AI231" i="62"/>
  <c r="AJ231" i="62" s="1"/>
  <c r="AE231" i="62"/>
  <c r="AD231" i="62" s="1"/>
  <c r="AJ230" i="62"/>
  <c r="AI230" i="62"/>
  <c r="AE230" i="62"/>
  <c r="AD230" i="62"/>
  <c r="AI229" i="62"/>
  <c r="AJ229" i="62" s="1"/>
  <c r="AE229" i="62"/>
  <c r="AD229" i="62" s="1"/>
  <c r="AJ228" i="62"/>
  <c r="AI228" i="62"/>
  <c r="AE228" i="62"/>
  <c r="AD228" i="62"/>
  <c r="AJ227" i="62"/>
  <c r="AI227" i="62"/>
  <c r="AE227" i="62"/>
  <c r="AD227" i="62"/>
  <c r="AI226" i="62"/>
  <c r="AJ226" i="62" s="1"/>
  <c r="AE226" i="62"/>
  <c r="AD226" i="62" s="1"/>
  <c r="AJ225" i="62"/>
  <c r="AI225" i="62"/>
  <c r="AE225" i="62"/>
  <c r="AD225" i="62"/>
  <c r="AI224" i="62"/>
  <c r="AJ224" i="62" s="1"/>
  <c r="AE224" i="62"/>
  <c r="AD224" i="62" s="1"/>
  <c r="AJ223" i="62"/>
  <c r="AI223" i="62"/>
  <c r="AE223" i="62"/>
  <c r="AD223" i="62"/>
  <c r="AI222" i="62"/>
  <c r="AJ222" i="62" s="1"/>
  <c r="AE222" i="62"/>
  <c r="AD222" i="62" s="1"/>
  <c r="AJ221" i="62"/>
  <c r="AI221" i="62"/>
  <c r="AE221" i="62"/>
  <c r="AD221" i="62"/>
  <c r="AI220" i="62"/>
  <c r="AJ220" i="62" s="1"/>
  <c r="AE220" i="62"/>
  <c r="AD220" i="62" s="1"/>
  <c r="AJ219" i="62"/>
  <c r="AI219" i="62"/>
  <c r="AE219" i="62"/>
  <c r="AD219" i="62"/>
  <c r="AI218" i="62"/>
  <c r="AJ218" i="62" s="1"/>
  <c r="AE218" i="62"/>
  <c r="AD218" i="62" s="1"/>
  <c r="AJ217" i="62"/>
  <c r="AI217" i="62"/>
  <c r="AE217" i="62"/>
  <c r="AD217" i="62"/>
  <c r="AI216" i="62"/>
  <c r="AJ216" i="62" s="1"/>
  <c r="AE216" i="62"/>
  <c r="AD216" i="62" s="1"/>
  <c r="AJ215" i="62"/>
  <c r="AI215" i="62"/>
  <c r="AE215" i="62"/>
  <c r="AD215" i="62"/>
  <c r="AI214" i="62"/>
  <c r="AJ214" i="62" s="1"/>
  <c r="AE214" i="62"/>
  <c r="AD214" i="62" s="1"/>
  <c r="AJ213" i="62"/>
  <c r="AI213" i="62"/>
  <c r="AE213" i="62"/>
  <c r="AD213" i="62"/>
  <c r="AI212" i="62"/>
  <c r="AJ212" i="62" s="1"/>
  <c r="AE212" i="62"/>
  <c r="AD212" i="62" s="1"/>
  <c r="AJ211" i="62"/>
  <c r="AI211" i="62"/>
  <c r="AE211" i="62"/>
  <c r="AD211" i="62"/>
  <c r="AI210" i="62"/>
  <c r="AJ210" i="62" s="1"/>
  <c r="AE210" i="62"/>
  <c r="AD210" i="62" s="1"/>
  <c r="AJ209" i="62"/>
  <c r="AI209" i="62"/>
  <c r="AE209" i="62"/>
  <c r="AD209" i="62"/>
  <c r="AI208" i="62"/>
  <c r="AJ208" i="62" s="1"/>
  <c r="AE208" i="62"/>
  <c r="AD208" i="62" s="1"/>
  <c r="AJ207" i="62"/>
  <c r="AI207" i="62"/>
  <c r="AE207" i="62"/>
  <c r="AD207" i="62"/>
  <c r="AI206" i="62"/>
  <c r="AJ206" i="62" s="1"/>
  <c r="AE206" i="62"/>
  <c r="AD206" i="62" s="1"/>
  <c r="AJ205" i="62"/>
  <c r="AI205" i="62"/>
  <c r="AE205" i="62"/>
  <c r="AD205" i="62"/>
  <c r="AI204" i="62"/>
  <c r="AJ204" i="62" s="1"/>
  <c r="AE204" i="62"/>
  <c r="AD204" i="62" s="1"/>
  <c r="AJ203" i="62"/>
  <c r="AI203" i="62"/>
  <c r="AE203" i="62"/>
  <c r="AD203" i="62"/>
  <c r="AI202" i="62"/>
  <c r="AJ202" i="62" s="1"/>
  <c r="AE202" i="62"/>
  <c r="AD202" i="62" s="1"/>
  <c r="AJ201" i="62"/>
  <c r="AI201" i="62"/>
  <c r="AE201" i="62"/>
  <c r="AD201" i="62"/>
  <c r="AI200" i="62"/>
  <c r="AJ200" i="62" s="1"/>
  <c r="AE200" i="62"/>
  <c r="AD200" i="62" s="1"/>
  <c r="AJ199" i="62"/>
  <c r="AI199" i="62"/>
  <c r="AE199" i="62"/>
  <c r="AD199" i="62" s="1"/>
  <c r="AJ198" i="62"/>
  <c r="AI198" i="62"/>
  <c r="AE198" i="62"/>
  <c r="AD198" i="62" s="1"/>
  <c r="AJ197" i="62"/>
  <c r="AI197" i="62"/>
  <c r="AE197" i="62"/>
  <c r="AD197" i="62" s="1"/>
  <c r="AJ196" i="62"/>
  <c r="AI196" i="62"/>
  <c r="AE196" i="62"/>
  <c r="AD196" i="62" s="1"/>
  <c r="AJ195" i="62"/>
  <c r="AI195" i="62"/>
  <c r="AE195" i="62"/>
  <c r="AD195" i="62" s="1"/>
  <c r="AJ194" i="62"/>
  <c r="AI194" i="62"/>
  <c r="AE194" i="62"/>
  <c r="AD194" i="62" s="1"/>
  <c r="AJ193" i="62"/>
  <c r="AI193" i="62"/>
  <c r="AE193" i="62"/>
  <c r="AD193" i="62" s="1"/>
  <c r="AJ192" i="62"/>
  <c r="AI192" i="62"/>
  <c r="AE192" i="62"/>
  <c r="AD192" i="62" s="1"/>
  <c r="AJ191" i="62"/>
  <c r="AI191" i="62"/>
  <c r="AE191" i="62"/>
  <c r="AD191" i="62" s="1"/>
  <c r="AJ190" i="62"/>
  <c r="AI190" i="62"/>
  <c r="AE190" i="62"/>
  <c r="AD190" i="62" s="1"/>
  <c r="AJ189" i="62"/>
  <c r="AI189" i="62"/>
  <c r="AE189" i="62"/>
  <c r="AD189" i="62" s="1"/>
  <c r="AJ188" i="62"/>
  <c r="AI188" i="62"/>
  <c r="AE188" i="62"/>
  <c r="AD188" i="62" s="1"/>
  <c r="AJ187" i="62"/>
  <c r="AI187" i="62"/>
  <c r="AE187" i="62"/>
  <c r="AD187" i="62" s="1"/>
  <c r="AJ186" i="62"/>
  <c r="AI186" i="62"/>
  <c r="AE186" i="62"/>
  <c r="AD186" i="62" s="1"/>
  <c r="AJ185" i="62"/>
  <c r="AI185" i="62"/>
  <c r="AE185" i="62"/>
  <c r="AD185" i="62" s="1"/>
  <c r="AJ184" i="62"/>
  <c r="AI184" i="62"/>
  <c r="AE184" i="62"/>
  <c r="AD184" i="62" s="1"/>
  <c r="AJ183" i="62"/>
  <c r="AI183" i="62"/>
  <c r="AE183" i="62"/>
  <c r="AD183" i="62" s="1"/>
  <c r="AJ182" i="62"/>
  <c r="AI182" i="62"/>
  <c r="AE182" i="62"/>
  <c r="AD182" i="62" s="1"/>
  <c r="AJ181" i="62"/>
  <c r="AI181" i="62"/>
  <c r="AE181" i="62"/>
  <c r="AD181" i="62" s="1"/>
  <c r="AJ180" i="62"/>
  <c r="AI180" i="62"/>
  <c r="AE180" i="62"/>
  <c r="AD180" i="62" s="1"/>
  <c r="AJ179" i="62"/>
  <c r="AI179" i="62"/>
  <c r="AE179" i="62"/>
  <c r="AD179" i="62" s="1"/>
  <c r="AJ178" i="62"/>
  <c r="AI178" i="62"/>
  <c r="AE178" i="62"/>
  <c r="AD178" i="62" s="1"/>
  <c r="AJ177" i="62"/>
  <c r="AI177" i="62"/>
  <c r="AE177" i="62"/>
  <c r="AD177" i="62" s="1"/>
  <c r="AJ176" i="62"/>
  <c r="AI176" i="62"/>
  <c r="AE176" i="62"/>
  <c r="AD176" i="62" s="1"/>
  <c r="AJ175" i="62"/>
  <c r="AI175" i="62"/>
  <c r="AE175" i="62"/>
  <c r="AD175" i="62" s="1"/>
  <c r="AJ174" i="62"/>
  <c r="AI174" i="62"/>
  <c r="AE174" i="62"/>
  <c r="AD174" i="62" s="1"/>
  <c r="AJ173" i="62"/>
  <c r="AI173" i="62"/>
  <c r="AE173" i="62"/>
  <c r="AD173" i="62" s="1"/>
  <c r="AJ172" i="62"/>
  <c r="AI172" i="62"/>
  <c r="AE172" i="62"/>
  <c r="AD172" i="62" s="1"/>
  <c r="AJ171" i="62"/>
  <c r="AI171" i="62"/>
  <c r="AE171" i="62"/>
  <c r="AD171" i="62" s="1"/>
  <c r="AJ170" i="62"/>
  <c r="AI170" i="62"/>
  <c r="AE170" i="62"/>
  <c r="AD170" i="62" s="1"/>
  <c r="AJ169" i="62"/>
  <c r="AI169" i="62"/>
  <c r="AE169" i="62"/>
  <c r="AD169" i="62" s="1"/>
  <c r="AJ168" i="62"/>
  <c r="AI168" i="62"/>
  <c r="AE168" i="62"/>
  <c r="AD168" i="62" s="1"/>
  <c r="AJ167" i="62"/>
  <c r="AI167" i="62"/>
  <c r="AE167" i="62"/>
  <c r="AD167" i="62" s="1"/>
  <c r="AJ166" i="62"/>
  <c r="AI166" i="62"/>
  <c r="AE166" i="62"/>
  <c r="AD166" i="62" s="1"/>
  <c r="AJ165" i="62"/>
  <c r="AI165" i="62"/>
  <c r="AE165" i="62"/>
  <c r="AD165" i="62" s="1"/>
  <c r="AJ164" i="62"/>
  <c r="AI164" i="62"/>
  <c r="AE164" i="62"/>
  <c r="AD164" i="62" s="1"/>
  <c r="AJ163" i="62"/>
  <c r="AI163" i="62"/>
  <c r="AE163" i="62"/>
  <c r="AD163" i="62" s="1"/>
  <c r="AJ162" i="62"/>
  <c r="AI162" i="62"/>
  <c r="AE162" i="62"/>
  <c r="AD162" i="62" s="1"/>
  <c r="AJ161" i="62"/>
  <c r="AI161" i="62"/>
  <c r="AE161" i="62"/>
  <c r="AD161" i="62" s="1"/>
  <c r="AJ160" i="62"/>
  <c r="AI160" i="62"/>
  <c r="AE160" i="62"/>
  <c r="AD160" i="62" s="1"/>
  <c r="AJ159" i="62"/>
  <c r="AI159" i="62"/>
  <c r="AE159" i="62"/>
  <c r="AD159" i="62" s="1"/>
  <c r="AJ158" i="62"/>
  <c r="AI158" i="62"/>
  <c r="AE158" i="62"/>
  <c r="AD158" i="62" s="1"/>
  <c r="AJ157" i="62"/>
  <c r="AI157" i="62"/>
  <c r="AE157" i="62"/>
  <c r="AD157" i="62" s="1"/>
  <c r="AJ156" i="62"/>
  <c r="AI156" i="62"/>
  <c r="AE156" i="62"/>
  <c r="AD156" i="62" s="1"/>
  <c r="AJ155" i="62"/>
  <c r="AI155" i="62"/>
  <c r="AE155" i="62"/>
  <c r="AD155" i="62" s="1"/>
  <c r="AJ154" i="62"/>
  <c r="AI154" i="62"/>
  <c r="AE154" i="62"/>
  <c r="AD154" i="62" s="1"/>
  <c r="AJ153" i="62"/>
  <c r="AI153" i="62"/>
  <c r="AE153" i="62"/>
  <c r="AD153" i="62" s="1"/>
  <c r="AJ152" i="62"/>
  <c r="AI152" i="62"/>
  <c r="AE152" i="62"/>
  <c r="AD152" i="62" s="1"/>
  <c r="AJ151" i="62"/>
  <c r="AI151" i="62"/>
  <c r="AE151" i="62"/>
  <c r="AD151" i="62" s="1"/>
  <c r="AJ150" i="62"/>
  <c r="AI150" i="62"/>
  <c r="AE150" i="62"/>
  <c r="AD150" i="62" s="1"/>
  <c r="AJ149" i="62"/>
  <c r="AI149" i="62"/>
  <c r="AE149" i="62"/>
  <c r="AD149" i="62" s="1"/>
  <c r="AJ148" i="62"/>
  <c r="AI148" i="62"/>
  <c r="AE148" i="62"/>
  <c r="AD148" i="62" s="1"/>
  <c r="AJ147" i="62"/>
  <c r="AI147" i="62"/>
  <c r="AE147" i="62"/>
  <c r="AD147" i="62" s="1"/>
  <c r="AJ146" i="62"/>
  <c r="AI146" i="62"/>
  <c r="AE146" i="62"/>
  <c r="AD146" i="62" s="1"/>
  <c r="AI145" i="62"/>
  <c r="AJ145" i="62" s="1"/>
  <c r="AE145" i="62"/>
  <c r="AD145" i="62"/>
  <c r="AI144" i="62"/>
  <c r="AJ144" i="62" s="1"/>
  <c r="AE144" i="62"/>
  <c r="AD144" i="62"/>
  <c r="AI143" i="62"/>
  <c r="AJ143" i="62" s="1"/>
  <c r="AE143" i="62"/>
  <c r="AD143" i="62"/>
  <c r="AJ142" i="62"/>
  <c r="AI142" i="62"/>
  <c r="AE142" i="62"/>
  <c r="AD142" i="62"/>
  <c r="AI141" i="62"/>
  <c r="AJ141" i="62" s="1"/>
  <c r="AE141" i="62"/>
  <c r="AD141" i="62"/>
  <c r="AI140" i="62"/>
  <c r="AJ140" i="62" s="1"/>
  <c r="AE140" i="62"/>
  <c r="AD140" i="62"/>
  <c r="AI139" i="62"/>
  <c r="AJ139" i="62" s="1"/>
  <c r="AE139" i="62"/>
  <c r="AD139" i="62" s="1"/>
  <c r="AI138" i="62"/>
  <c r="AJ138" i="62" s="1"/>
  <c r="AE138" i="62"/>
  <c r="AD138" i="62"/>
  <c r="AI137" i="62"/>
  <c r="AJ137" i="62" s="1"/>
  <c r="AE137" i="62"/>
  <c r="AD137" i="62"/>
  <c r="AI136" i="62"/>
  <c r="AJ136" i="62" s="1"/>
  <c r="AE136" i="62"/>
  <c r="AD136" i="62"/>
  <c r="AI135" i="62"/>
  <c r="AJ135" i="62" s="1"/>
  <c r="AE135" i="62"/>
  <c r="AD135" i="62"/>
  <c r="AJ134" i="62"/>
  <c r="AI134" i="62"/>
  <c r="AE134" i="62"/>
  <c r="AD134" i="62"/>
  <c r="AI133" i="62"/>
  <c r="AJ133" i="62" s="1"/>
  <c r="AE133" i="62"/>
  <c r="AD133" i="62"/>
  <c r="AI132" i="62"/>
  <c r="AJ132" i="62" s="1"/>
  <c r="AE132" i="62"/>
  <c r="AD132" i="62"/>
  <c r="AI131" i="62"/>
  <c r="AJ131" i="62" s="1"/>
  <c r="AE131" i="62"/>
  <c r="AD131" i="62" s="1"/>
  <c r="AI130" i="62"/>
  <c r="AJ130" i="62" s="1"/>
  <c r="AE130" i="62"/>
  <c r="AD130" i="62"/>
  <c r="AI129" i="62"/>
  <c r="AJ129" i="62" s="1"/>
  <c r="AE129" i="62"/>
  <c r="AD129" i="62"/>
  <c r="AI128" i="62"/>
  <c r="AJ128" i="62" s="1"/>
  <c r="AE128" i="62"/>
  <c r="AD128" i="62"/>
  <c r="AI127" i="62"/>
  <c r="AJ127" i="62" s="1"/>
  <c r="AE127" i="62"/>
  <c r="AD127" i="62"/>
  <c r="AJ126" i="62"/>
  <c r="AI126" i="62"/>
  <c r="AE126" i="62"/>
  <c r="AD126" i="62"/>
  <c r="AI125" i="62"/>
  <c r="AJ125" i="62" s="1"/>
  <c r="AE125" i="62"/>
  <c r="AD125" i="62"/>
  <c r="AI124" i="62"/>
  <c r="AJ124" i="62" s="1"/>
  <c r="AE124" i="62"/>
  <c r="AD124" i="62"/>
  <c r="AI123" i="62"/>
  <c r="AJ123" i="62" s="1"/>
  <c r="AE123" i="62"/>
  <c r="AD123" i="62" s="1"/>
  <c r="AI122" i="62"/>
  <c r="AJ122" i="62" s="1"/>
  <c r="AE122" i="62"/>
  <c r="AD122" i="62"/>
  <c r="AI121" i="62"/>
  <c r="AJ121" i="62" s="1"/>
  <c r="AE121" i="62"/>
  <c r="AD121" i="62"/>
  <c r="AI120" i="62"/>
  <c r="AJ120" i="62" s="1"/>
  <c r="AE120" i="62"/>
  <c r="AD120" i="62"/>
  <c r="AI119" i="62"/>
  <c r="AJ119" i="62" s="1"/>
  <c r="AE119" i="62"/>
  <c r="AD119" i="62"/>
  <c r="AJ118" i="62"/>
  <c r="AI118" i="62"/>
  <c r="AE118" i="62"/>
  <c r="AD118" i="62"/>
  <c r="AI117" i="62"/>
  <c r="AJ117" i="62" s="1"/>
  <c r="AE117" i="62"/>
  <c r="AD117" i="62"/>
  <c r="AI116" i="62"/>
  <c r="AJ116" i="62" s="1"/>
  <c r="AE116" i="62"/>
  <c r="AD116" i="62"/>
  <c r="AI115" i="62"/>
  <c r="AJ115" i="62" s="1"/>
  <c r="AE115" i="62"/>
  <c r="AD115" i="62" s="1"/>
  <c r="AI114" i="62"/>
  <c r="AJ114" i="62" s="1"/>
  <c r="AE114" i="62"/>
  <c r="AD114" i="62"/>
  <c r="AI113" i="62"/>
  <c r="AJ113" i="62" s="1"/>
  <c r="AE113" i="62"/>
  <c r="AD113" i="62"/>
  <c r="AI112" i="62"/>
  <c r="AJ112" i="62" s="1"/>
  <c r="AE112" i="62"/>
  <c r="AD112" i="62"/>
  <c r="AI111" i="62"/>
  <c r="AJ111" i="62" s="1"/>
  <c r="AE111" i="62"/>
  <c r="AD111" i="62"/>
  <c r="AJ110" i="62"/>
  <c r="AI110" i="62"/>
  <c r="AE110" i="62"/>
  <c r="AD110" i="62"/>
  <c r="AI109" i="62"/>
  <c r="AJ109" i="62" s="1"/>
  <c r="AE109" i="62"/>
  <c r="AD109" i="62"/>
  <c r="AI108" i="62"/>
  <c r="AJ108" i="62" s="1"/>
  <c r="AE108" i="62"/>
  <c r="AD108" i="62"/>
  <c r="AI107" i="62"/>
  <c r="AJ107" i="62" s="1"/>
  <c r="AE107" i="62"/>
  <c r="AD107" i="62" s="1"/>
  <c r="AI106" i="62"/>
  <c r="AJ106" i="62" s="1"/>
  <c r="AE106" i="62"/>
  <c r="AD106" i="62"/>
  <c r="AI105" i="62"/>
  <c r="AJ105" i="62" s="1"/>
  <c r="AE105" i="62"/>
  <c r="AD105" i="62"/>
  <c r="AI104" i="62"/>
  <c r="AJ104" i="62" s="1"/>
  <c r="AE104" i="62"/>
  <c r="AD104" i="62"/>
  <c r="AI103" i="62"/>
  <c r="AJ103" i="62" s="1"/>
  <c r="AE103" i="62"/>
  <c r="AD103" i="62"/>
  <c r="AJ102" i="62"/>
  <c r="AI102" i="62"/>
  <c r="AE102" i="62"/>
  <c r="AD102" i="62"/>
  <c r="AI101" i="62"/>
  <c r="AJ101" i="62" s="1"/>
  <c r="AE101" i="62"/>
  <c r="AD101" i="62"/>
  <c r="AI100" i="62"/>
  <c r="AJ100" i="62" s="1"/>
  <c r="AE100" i="62"/>
  <c r="AD100" i="62"/>
  <c r="AI99" i="62"/>
  <c r="AJ99" i="62" s="1"/>
  <c r="AE99" i="62"/>
  <c r="AD99" i="62" s="1"/>
  <c r="AI98" i="62"/>
  <c r="AJ98" i="62" s="1"/>
  <c r="AE98" i="62"/>
  <c r="AD98" i="62"/>
  <c r="AI97" i="62"/>
  <c r="AJ97" i="62" s="1"/>
  <c r="AE97" i="62"/>
  <c r="AD97" i="62"/>
  <c r="AI96" i="62"/>
  <c r="AJ96" i="62" s="1"/>
  <c r="AE96" i="62"/>
  <c r="AD96" i="62"/>
  <c r="AI95" i="62"/>
  <c r="AJ95" i="62" s="1"/>
  <c r="AE95" i="62"/>
  <c r="AD95" i="62"/>
  <c r="AJ94" i="62"/>
  <c r="AI94" i="62"/>
  <c r="AE94" i="62"/>
  <c r="AD94" i="62"/>
  <c r="AI93" i="62"/>
  <c r="AJ93" i="62" s="1"/>
  <c r="AE93" i="62"/>
  <c r="AD93" i="62"/>
  <c r="AI92" i="62"/>
  <c r="AJ92" i="62" s="1"/>
  <c r="AE92" i="62"/>
  <c r="AD92" i="62"/>
  <c r="AI91" i="62"/>
  <c r="AJ91" i="62" s="1"/>
  <c r="AE91" i="62"/>
  <c r="AD91" i="62" s="1"/>
  <c r="AI90" i="62"/>
  <c r="AJ90" i="62" s="1"/>
  <c r="AE90" i="62"/>
  <c r="AD90" i="62"/>
  <c r="AI89" i="62"/>
  <c r="AJ89" i="62" s="1"/>
  <c r="AE89" i="62"/>
  <c r="AD89" i="62"/>
  <c r="AI88" i="62"/>
  <c r="AJ88" i="62" s="1"/>
  <c r="AE88" i="62"/>
  <c r="AD88" i="62"/>
  <c r="AI87" i="62"/>
  <c r="AJ87" i="62" s="1"/>
  <c r="AE87" i="62"/>
  <c r="AD87" i="62"/>
  <c r="AJ86" i="62"/>
  <c r="AI86" i="62"/>
  <c r="AE86" i="62"/>
  <c r="AD86" i="62"/>
  <c r="AI85" i="62"/>
  <c r="AJ85" i="62" s="1"/>
  <c r="AE85" i="62"/>
  <c r="AD85" i="62"/>
  <c r="AI84" i="62"/>
  <c r="AJ84" i="62" s="1"/>
  <c r="AE84" i="62"/>
  <c r="AD84" i="62"/>
  <c r="AI83" i="62"/>
  <c r="AJ83" i="62" s="1"/>
  <c r="AE83" i="62"/>
  <c r="AD83" i="62" s="1"/>
  <c r="AI82" i="62"/>
  <c r="AJ82" i="62" s="1"/>
  <c r="AE82" i="62"/>
  <c r="AD82" i="62"/>
  <c r="AI81" i="62"/>
  <c r="AJ81" i="62" s="1"/>
  <c r="AE81" i="62"/>
  <c r="AD81" i="62"/>
  <c r="AI80" i="62"/>
  <c r="AJ80" i="62" s="1"/>
  <c r="AE80" i="62"/>
  <c r="AD80" i="62"/>
  <c r="AI79" i="62"/>
  <c r="AJ79" i="62" s="1"/>
  <c r="AE79" i="62"/>
  <c r="AD79" i="62"/>
  <c r="AJ78" i="62"/>
  <c r="AI78" i="62"/>
  <c r="AE78" i="62"/>
  <c r="AD78" i="62"/>
  <c r="AI77" i="62"/>
  <c r="AJ77" i="62" s="1"/>
  <c r="AE77" i="62"/>
  <c r="AD77" i="62"/>
  <c r="AI76" i="62"/>
  <c r="AJ76" i="62" s="1"/>
  <c r="AE76" i="62"/>
  <c r="AD76" i="62"/>
  <c r="AI75" i="62"/>
  <c r="AJ75" i="62" s="1"/>
  <c r="AE75" i="62"/>
  <c r="AD75" i="62" s="1"/>
  <c r="AI74" i="62"/>
  <c r="AJ74" i="62" s="1"/>
  <c r="AE74" i="62"/>
  <c r="AD74" i="62"/>
  <c r="AI73" i="62"/>
  <c r="AJ73" i="62" s="1"/>
  <c r="AE73" i="62"/>
  <c r="AD73" i="62"/>
  <c r="AI72" i="62"/>
  <c r="AJ72" i="62" s="1"/>
  <c r="AE72" i="62"/>
  <c r="AD72" i="62"/>
  <c r="AI71" i="62"/>
  <c r="AJ71" i="62" s="1"/>
  <c r="AE71" i="62"/>
  <c r="AD71" i="62"/>
  <c r="AJ70" i="62"/>
  <c r="AI70" i="62"/>
  <c r="AE70" i="62"/>
  <c r="AD70" i="62"/>
  <c r="AI69" i="62"/>
  <c r="AJ69" i="62" s="1"/>
  <c r="AE69" i="62"/>
  <c r="AD69" i="62"/>
  <c r="AI68" i="62"/>
  <c r="AJ68" i="62" s="1"/>
  <c r="AE68" i="62"/>
  <c r="AD68" i="62"/>
  <c r="AI67" i="62"/>
  <c r="AJ67" i="62" s="1"/>
  <c r="AE67" i="62"/>
  <c r="AD67" i="62" s="1"/>
  <c r="AI66" i="62"/>
  <c r="AJ66" i="62" s="1"/>
  <c r="AE66" i="62"/>
  <c r="AD66" i="62"/>
  <c r="AI65" i="62"/>
  <c r="AJ65" i="62" s="1"/>
  <c r="AE65" i="62"/>
  <c r="AD65" i="62"/>
  <c r="AI64" i="62"/>
  <c r="AJ64" i="62" s="1"/>
  <c r="AE64" i="62"/>
  <c r="AD64" i="62"/>
  <c r="AI63" i="62"/>
  <c r="AJ63" i="62" s="1"/>
  <c r="AE63" i="62"/>
  <c r="AD63" i="62"/>
  <c r="AJ62" i="62"/>
  <c r="AI62" i="62"/>
  <c r="AE62" i="62"/>
  <c r="AD62" i="62"/>
  <c r="AI61" i="62"/>
  <c r="AJ61" i="62" s="1"/>
  <c r="AE61" i="62"/>
  <c r="AD61" i="62"/>
  <c r="AI60" i="62"/>
  <c r="AJ60" i="62" s="1"/>
  <c r="AE60" i="62"/>
  <c r="AD60" i="62"/>
  <c r="AI59" i="62"/>
  <c r="AJ59" i="62" s="1"/>
  <c r="AE59" i="62"/>
  <c r="AD59" i="62" s="1"/>
  <c r="AI58" i="62"/>
  <c r="AJ58" i="62" s="1"/>
  <c r="AE58" i="62"/>
  <c r="AD58" i="62"/>
  <c r="AI57" i="62"/>
  <c r="AJ57" i="62" s="1"/>
  <c r="AE57" i="62"/>
  <c r="AD57" i="62"/>
  <c r="AI56" i="62"/>
  <c r="AJ56" i="62" s="1"/>
  <c r="AE56" i="62"/>
  <c r="AD56" i="62"/>
  <c r="AI55" i="62"/>
  <c r="AJ55" i="62" s="1"/>
  <c r="AE55" i="62"/>
  <c r="AD55" i="62"/>
  <c r="AJ54" i="62"/>
  <c r="AI54" i="62"/>
  <c r="AE54" i="62"/>
  <c r="AD54" i="62"/>
  <c r="AI53" i="62"/>
  <c r="AJ53" i="62" s="1"/>
  <c r="AE53" i="62"/>
  <c r="AD53" i="62"/>
  <c r="AI52" i="62"/>
  <c r="AJ52" i="62" s="1"/>
  <c r="AE52" i="62"/>
  <c r="AD52" i="62"/>
  <c r="AI51" i="62"/>
  <c r="AJ51" i="62" s="1"/>
  <c r="AE51" i="62"/>
  <c r="AD51" i="62" s="1"/>
  <c r="AI50" i="62"/>
  <c r="AJ50" i="62" s="1"/>
  <c r="AE50" i="62"/>
  <c r="AD50" i="62"/>
  <c r="AI49" i="62"/>
  <c r="AJ49" i="62" s="1"/>
  <c r="AE49" i="62"/>
  <c r="AD49" i="62"/>
  <c r="AI48" i="62"/>
  <c r="AJ48" i="62" s="1"/>
  <c r="AE48" i="62"/>
  <c r="AD48" i="62"/>
  <c r="AI47" i="62"/>
  <c r="AJ47" i="62" s="1"/>
  <c r="AE47" i="62"/>
  <c r="AD47" i="62"/>
  <c r="AJ46" i="62"/>
  <c r="AI46" i="62"/>
  <c r="AE46" i="62"/>
  <c r="AD46" i="62"/>
  <c r="AI45" i="62"/>
  <c r="AJ45" i="62" s="1"/>
  <c r="AE45" i="62"/>
  <c r="AD45" i="62"/>
  <c r="AI44" i="62"/>
  <c r="AJ44" i="62" s="1"/>
  <c r="AE44" i="62"/>
  <c r="AD44" i="62"/>
  <c r="AI43" i="62"/>
  <c r="AJ43" i="62" s="1"/>
  <c r="AE43" i="62"/>
  <c r="AD43" i="62" s="1"/>
  <c r="AI42" i="62"/>
  <c r="AJ42" i="62" s="1"/>
  <c r="AE42" i="62"/>
  <c r="AD42" i="62"/>
  <c r="AI41" i="62"/>
  <c r="AJ41" i="62" s="1"/>
  <c r="AE41" i="62"/>
  <c r="AD41" i="62"/>
  <c r="AI40" i="62"/>
  <c r="AJ40" i="62" s="1"/>
  <c r="AE40" i="62"/>
  <c r="AD40" i="62"/>
  <c r="AI39" i="62"/>
  <c r="AJ39" i="62" s="1"/>
  <c r="AE39" i="62"/>
  <c r="AD39" i="62"/>
  <c r="AJ38" i="62"/>
  <c r="AI38" i="62"/>
  <c r="AE38" i="62"/>
  <c r="AD38" i="62"/>
  <c r="AI37" i="62"/>
  <c r="AJ37" i="62" s="1"/>
  <c r="AE37" i="62"/>
  <c r="AD37" i="62"/>
  <c r="AI36" i="62"/>
  <c r="AJ36" i="62" s="1"/>
  <c r="AE36" i="62"/>
  <c r="AD36" i="62"/>
  <c r="AI35" i="62"/>
  <c r="AJ35" i="62" s="1"/>
  <c r="AE35" i="62"/>
  <c r="AD35" i="62"/>
  <c r="AI34" i="62"/>
  <c r="AJ34" i="62" s="1"/>
  <c r="AE34" i="62"/>
  <c r="AD34" i="62"/>
  <c r="AI33" i="62"/>
  <c r="AJ33" i="62" s="1"/>
  <c r="AE33" i="62"/>
  <c r="AD33" i="62"/>
  <c r="AI32" i="62"/>
  <c r="AJ32" i="62" s="1"/>
  <c r="AE32" i="62"/>
  <c r="AD32" i="62"/>
  <c r="AI31" i="62"/>
  <c r="AJ31" i="62" s="1"/>
  <c r="AE31" i="62"/>
  <c r="AD31" i="62"/>
  <c r="AI30" i="62"/>
  <c r="AJ30" i="62" s="1"/>
  <c r="AE30" i="62"/>
  <c r="AD30" i="62"/>
  <c r="AI29" i="62"/>
  <c r="AJ29" i="62" s="1"/>
  <c r="AE29" i="62"/>
  <c r="AD29" i="62" s="1"/>
  <c r="AJ28" i="62"/>
  <c r="AI28" i="62"/>
  <c r="AE28" i="62"/>
  <c r="AD28" i="62"/>
  <c r="AI27" i="62"/>
  <c r="AJ27" i="62" s="1"/>
  <c r="AE27" i="62"/>
  <c r="AD27" i="62"/>
  <c r="AI26" i="62"/>
  <c r="AJ26" i="62" s="1"/>
  <c r="AE26" i="62"/>
  <c r="AD26" i="62"/>
  <c r="AI25" i="62"/>
  <c r="AJ25" i="62" s="1"/>
  <c r="AE25" i="62"/>
  <c r="AD25" i="62"/>
  <c r="AI24" i="62"/>
  <c r="AJ24" i="62" s="1"/>
  <c r="AE24" i="62"/>
  <c r="AD24" i="62"/>
  <c r="AI23" i="62"/>
  <c r="AJ23" i="62" s="1"/>
  <c r="AE23" i="62"/>
  <c r="AD23" i="62" s="1"/>
  <c r="AJ22" i="62"/>
  <c r="AI22" i="62"/>
  <c r="AE22" i="62"/>
  <c r="AD22" i="62"/>
  <c r="AJ21" i="62"/>
  <c r="AI21" i="62"/>
  <c r="AE21" i="62"/>
  <c r="AD21" i="62"/>
  <c r="AJ20" i="62"/>
  <c r="AI20" i="62"/>
  <c r="AE20" i="62"/>
  <c r="AD20" i="62"/>
  <c r="AJ19" i="62"/>
  <c r="AI19" i="62"/>
  <c r="AE19" i="62"/>
  <c r="AD19" i="62"/>
  <c r="AI18" i="62"/>
  <c r="AJ18" i="62" s="1"/>
  <c r="AE18" i="62"/>
  <c r="AD18" i="62" s="1"/>
  <c r="AO17" i="62"/>
  <c r="AN17" i="62"/>
  <c r="AM17" i="62"/>
  <c r="AJ17" i="62"/>
  <c r="AI17" i="62"/>
  <c r="AE17" i="62"/>
  <c r="AD17" i="62"/>
  <c r="AI16" i="62"/>
  <c r="AJ16" i="62" s="1"/>
  <c r="AE16" i="62"/>
  <c r="AD16" i="62"/>
  <c r="AI15" i="62"/>
  <c r="AJ15" i="62" s="1"/>
  <c r="AE15" i="62"/>
  <c r="AD15" i="62"/>
  <c r="AI14" i="62"/>
  <c r="AJ14" i="62" s="1"/>
  <c r="AE14" i="62"/>
  <c r="AD14" i="62"/>
  <c r="AI13" i="62"/>
  <c r="AJ13" i="62" s="1"/>
  <c r="AE13" i="62"/>
  <c r="AD13" i="62"/>
  <c r="AI12" i="62"/>
  <c r="AJ12" i="62" s="1"/>
  <c r="AE12" i="62"/>
  <c r="AD12" i="62"/>
  <c r="AI11" i="62"/>
  <c r="AJ11" i="62" s="1"/>
  <c r="AE11" i="62"/>
  <c r="AD11" i="62"/>
  <c r="AI10" i="62"/>
  <c r="AJ10" i="62" s="1"/>
  <c r="AE10" i="62"/>
  <c r="AD10" i="62" s="1"/>
  <c r="AJ9" i="62"/>
  <c r="AI9" i="62"/>
  <c r="AE9" i="62"/>
  <c r="AD9" i="62"/>
  <c r="W9" i="62"/>
  <c r="G9" i="62"/>
  <c r="B9" i="62"/>
  <c r="AI8" i="62"/>
  <c r="AJ8" i="62" s="1"/>
  <c r="AE8" i="62"/>
  <c r="AD8" i="62"/>
  <c r="T8" i="62"/>
  <c r="M8" i="62"/>
  <c r="L8" i="62"/>
  <c r="K8" i="62"/>
  <c r="G8" i="62"/>
  <c r="W8" i="62" s="1"/>
  <c r="E8" i="62"/>
  <c r="AI7" i="62"/>
  <c r="AJ7" i="62" s="1"/>
  <c r="AE7" i="62"/>
  <c r="AD7" i="62" s="1"/>
  <c r="D7" i="62"/>
  <c r="C7" i="62"/>
  <c r="H6" i="62" s="1"/>
  <c r="AJ6" i="62"/>
  <c r="AI6" i="62"/>
  <c r="AE6" i="62"/>
  <c r="AD6" i="62"/>
  <c r="I6" i="62"/>
  <c r="AI5" i="62"/>
  <c r="AJ5" i="62" s="1"/>
  <c r="AE5" i="62"/>
  <c r="AD5" i="62" s="1"/>
  <c r="AI4" i="62"/>
  <c r="AJ4" i="62" s="1"/>
  <c r="AE4" i="62"/>
  <c r="AD4" i="62" s="1"/>
  <c r="AM20" i="62" s="1"/>
  <c r="AI3" i="62"/>
  <c r="AJ3" i="62" s="1"/>
  <c r="AE3" i="62"/>
  <c r="AD3" i="62"/>
  <c r="M3" i="62"/>
  <c r="AJ2" i="62"/>
  <c r="AI2" i="62"/>
  <c r="AE2" i="62"/>
  <c r="AD2" i="62"/>
  <c r="P246" i="62" l="1"/>
  <c r="P242" i="62"/>
  <c r="P238" i="62"/>
  <c r="P234" i="62"/>
  <c r="P230" i="62"/>
  <c r="P226" i="62"/>
  <c r="P222" i="62"/>
  <c r="P218" i="62"/>
  <c r="P214" i="62"/>
  <c r="P210" i="62"/>
  <c r="P206" i="62"/>
  <c r="P202" i="62"/>
  <c r="P198" i="62"/>
  <c r="P194" i="62"/>
  <c r="P190" i="62"/>
  <c r="P186" i="62"/>
  <c r="P182" i="62"/>
  <c r="P178" i="62"/>
  <c r="P174" i="62"/>
  <c r="P170" i="62"/>
  <c r="P166" i="62"/>
  <c r="P162" i="62"/>
  <c r="P158" i="62"/>
  <c r="P154" i="62"/>
  <c r="P150" i="62"/>
  <c r="P146" i="62"/>
  <c r="P142" i="62"/>
  <c r="P138" i="62"/>
  <c r="P245" i="62"/>
  <c r="P241" i="62"/>
  <c r="P237" i="62"/>
  <c r="P233" i="62"/>
  <c r="P229" i="62"/>
  <c r="P225" i="62"/>
  <c r="P221" i="62"/>
  <c r="P217" i="62"/>
  <c r="P213" i="62"/>
  <c r="P209" i="62"/>
  <c r="P205" i="62"/>
  <c r="P201" i="62"/>
  <c r="P197" i="62"/>
  <c r="P193" i="62"/>
  <c r="P189" i="62"/>
  <c r="P185" i="62"/>
  <c r="P181" i="62"/>
  <c r="P177" i="62"/>
  <c r="P173" i="62"/>
  <c r="P169" i="62"/>
  <c r="P165" i="62"/>
  <c r="P161" i="62"/>
  <c r="P157" i="62"/>
  <c r="P153" i="62"/>
  <c r="P149" i="62"/>
  <c r="P145" i="62"/>
  <c r="P141" i="62"/>
  <c r="P244" i="62"/>
  <c r="P240" i="62"/>
  <c r="P236" i="62"/>
  <c r="P232" i="62"/>
  <c r="P228" i="62"/>
  <c r="P224" i="62"/>
  <c r="P220" i="62"/>
  <c r="P216" i="62"/>
  <c r="P212" i="62"/>
  <c r="P208" i="62"/>
  <c r="P204" i="62"/>
  <c r="P200" i="62"/>
  <c r="P196" i="62"/>
  <c r="P192" i="62"/>
  <c r="P188" i="62"/>
  <c r="P184" i="62"/>
  <c r="P180" i="62"/>
  <c r="P176" i="62"/>
  <c r="P172" i="62"/>
  <c r="P168" i="62"/>
  <c r="P164" i="62"/>
  <c r="P160" i="62"/>
  <c r="P156" i="62"/>
  <c r="P152" i="62"/>
  <c r="P148" i="62"/>
  <c r="P144" i="62"/>
  <c r="P140" i="62"/>
  <c r="P247" i="62"/>
  <c r="P231" i="62"/>
  <c r="P215" i="62"/>
  <c r="P199" i="62"/>
  <c r="P183" i="62"/>
  <c r="P167" i="62"/>
  <c r="P151" i="62"/>
  <c r="P137" i="62"/>
  <c r="P133" i="62"/>
  <c r="P129" i="62"/>
  <c r="P125" i="62"/>
  <c r="P121" i="62"/>
  <c r="P117" i="62"/>
  <c r="P113" i="62"/>
  <c r="P109" i="62"/>
  <c r="P105" i="62"/>
  <c r="P101" i="62"/>
  <c r="P97" i="62"/>
  <c r="P93" i="62"/>
  <c r="P89" i="62"/>
  <c r="P85" i="62"/>
  <c r="P81" i="62"/>
  <c r="P77" i="62"/>
  <c r="P73" i="62"/>
  <c r="P69" i="62"/>
  <c r="P65" i="62"/>
  <c r="P61" i="62"/>
  <c r="P57" i="62"/>
  <c r="P53" i="62"/>
  <c r="P49" i="62"/>
  <c r="P45" i="62"/>
  <c r="P41" i="62"/>
  <c r="P37" i="62"/>
  <c r="P33" i="62"/>
  <c r="P29" i="62"/>
  <c r="P25" i="62"/>
  <c r="P21" i="62"/>
  <c r="P17" i="62"/>
  <c r="P13" i="62"/>
  <c r="P9" i="62"/>
  <c r="P235" i="62"/>
  <c r="P219" i="62"/>
  <c r="P203" i="62"/>
  <c r="P187" i="62"/>
  <c r="P171" i="62"/>
  <c r="P155" i="62"/>
  <c r="P139" i="62"/>
  <c r="P136" i="62"/>
  <c r="P132" i="62"/>
  <c r="P128" i="62"/>
  <c r="P124" i="62"/>
  <c r="P120" i="62"/>
  <c r="P116" i="62"/>
  <c r="P112" i="62"/>
  <c r="P108" i="62"/>
  <c r="P104" i="62"/>
  <c r="P100" i="62"/>
  <c r="P96" i="62"/>
  <c r="P92" i="62"/>
  <c r="P88" i="62"/>
  <c r="P84" i="62"/>
  <c r="P80" i="62"/>
  <c r="P76" i="62"/>
  <c r="P72" i="62"/>
  <c r="P68" i="62"/>
  <c r="P64" i="62"/>
  <c r="P60" i="62"/>
  <c r="P56" i="62"/>
  <c r="P52" i="62"/>
  <c r="P48" i="62"/>
  <c r="P44" i="62"/>
  <c r="P40" i="62"/>
  <c r="P36" i="62"/>
  <c r="P32" i="62"/>
  <c r="P28" i="62"/>
  <c r="P24" i="62"/>
  <c r="P20" i="62"/>
  <c r="P16" i="62"/>
  <c r="P12" i="62"/>
  <c r="P239" i="62"/>
  <c r="P223" i="62"/>
  <c r="P207" i="62"/>
  <c r="P191" i="62"/>
  <c r="P175" i="62"/>
  <c r="P159" i="62"/>
  <c r="P143" i="62"/>
  <c r="P135" i="62"/>
  <c r="P131" i="62"/>
  <c r="P127" i="62"/>
  <c r="P123" i="62"/>
  <c r="P119" i="62"/>
  <c r="P115" i="62"/>
  <c r="P111" i="62"/>
  <c r="P107" i="62"/>
  <c r="P103" i="62"/>
  <c r="P99" i="62"/>
  <c r="P95" i="62"/>
  <c r="P91" i="62"/>
  <c r="P87" i="62"/>
  <c r="P83" i="62"/>
  <c r="P79" i="62"/>
  <c r="P75" i="62"/>
  <c r="P71" i="62"/>
  <c r="P67" i="62"/>
  <c r="P63" i="62"/>
  <c r="P59" i="62"/>
  <c r="P55" i="62"/>
  <c r="P51" i="62"/>
  <c r="P47" i="62"/>
  <c r="P43" i="62"/>
  <c r="P39" i="62"/>
  <c r="P35" i="62"/>
  <c r="P31" i="62"/>
  <c r="P27" i="62"/>
  <c r="P23" i="62"/>
  <c r="P243" i="62"/>
  <c r="P227" i="62"/>
  <c r="P211" i="62"/>
  <c r="P195" i="62"/>
  <c r="P179" i="62"/>
  <c r="P163" i="62"/>
  <c r="P147" i="62"/>
  <c r="P134" i="62"/>
  <c r="P130" i="62"/>
  <c r="P126" i="62"/>
  <c r="P122" i="62"/>
  <c r="P118" i="62"/>
  <c r="P114" i="62"/>
  <c r="P110" i="62"/>
  <c r="P106" i="62"/>
  <c r="P102" i="62"/>
  <c r="P98" i="62"/>
  <c r="P94" i="62"/>
  <c r="P90" i="62"/>
  <c r="P86" i="62"/>
  <c r="P82" i="62"/>
  <c r="P78" i="62"/>
  <c r="P74" i="62"/>
  <c r="P70" i="62"/>
  <c r="P66" i="62"/>
  <c r="P62" i="62"/>
  <c r="P58" i="62"/>
  <c r="P54" i="62"/>
  <c r="P50" i="62"/>
  <c r="P46" i="62"/>
  <c r="P42" i="62"/>
  <c r="P38" i="62"/>
  <c r="P34" i="62"/>
  <c r="P30" i="62"/>
  <c r="P26" i="62"/>
  <c r="P22" i="62"/>
  <c r="P18" i="62"/>
  <c r="P14" i="62"/>
  <c r="P10" i="62"/>
  <c r="P15" i="62"/>
  <c r="P19" i="62"/>
  <c r="P8" i="62"/>
  <c r="P11" i="62"/>
  <c r="Q245" i="62"/>
  <c r="Q241" i="62"/>
  <c r="Q237" i="62"/>
  <c r="Q233" i="62"/>
  <c r="Q229" i="62"/>
  <c r="Q225" i="62"/>
  <c r="Q221" i="62"/>
  <c r="Q217" i="62"/>
  <c r="Q213" i="62"/>
  <c r="Q209" i="62"/>
  <c r="Q205" i="62"/>
  <c r="Q201" i="62"/>
  <c r="Q197" i="62"/>
  <c r="Q193" i="62"/>
  <c r="Q189" i="62"/>
  <c r="Q185" i="62"/>
  <c r="Q181" i="62"/>
  <c r="Q177" i="62"/>
  <c r="Q173" i="62"/>
  <c r="Q169" i="62"/>
  <c r="Q165" i="62"/>
  <c r="Q161" i="62"/>
  <c r="Q157" i="62"/>
  <c r="Q153" i="62"/>
  <c r="Q149" i="62"/>
  <c r="Q145" i="62"/>
  <c r="Q141" i="62"/>
  <c r="Q137" i="62"/>
  <c r="Q244" i="62"/>
  <c r="Q240" i="62"/>
  <c r="Q236" i="62"/>
  <c r="Q232" i="62"/>
  <c r="Q228" i="62"/>
  <c r="Q224" i="62"/>
  <c r="Q220" i="62"/>
  <c r="Q216" i="62"/>
  <c r="Q212" i="62"/>
  <c r="Q208" i="62"/>
  <c r="Q204" i="62"/>
  <c r="Q200" i="62"/>
  <c r="Q196" i="62"/>
  <c r="Q192" i="62"/>
  <c r="Q188" i="62"/>
  <c r="Q184" i="62"/>
  <c r="Q180" i="62"/>
  <c r="Q176" i="62"/>
  <c r="Q172" i="62"/>
  <c r="Q168" i="62"/>
  <c r="Q164" i="62"/>
  <c r="Q160" i="62"/>
  <c r="Q156" i="62"/>
  <c r="Q152" i="62"/>
  <c r="Q148" i="62"/>
  <c r="Q144" i="62"/>
  <c r="Q140" i="62"/>
  <c r="Q247" i="62"/>
  <c r="Q243" i="62"/>
  <c r="Q239" i="62"/>
  <c r="Q235" i="62"/>
  <c r="Q231" i="62"/>
  <c r="Q227" i="62"/>
  <c r="Q223" i="62"/>
  <c r="Q219" i="62"/>
  <c r="Q215" i="62"/>
  <c r="Q211" i="62"/>
  <c r="Q207" i="62"/>
  <c r="Q203" i="62"/>
  <c r="Q199" i="62"/>
  <c r="Q195" i="62"/>
  <c r="Q191" i="62"/>
  <c r="Q187" i="62"/>
  <c r="Q183" i="62"/>
  <c r="Q179" i="62"/>
  <c r="Q175" i="62"/>
  <c r="Q171" i="62"/>
  <c r="Q167" i="62"/>
  <c r="Q163" i="62"/>
  <c r="Q159" i="62"/>
  <c r="Q155" i="62"/>
  <c r="Q151" i="62"/>
  <c r="Q147" i="62"/>
  <c r="Q143" i="62"/>
  <c r="Q139" i="62"/>
  <c r="Q234" i="62"/>
  <c r="Q218" i="62"/>
  <c r="Q202" i="62"/>
  <c r="Q186" i="62"/>
  <c r="Q170" i="62"/>
  <c r="Q154" i="62"/>
  <c r="Q138" i="62"/>
  <c r="Q136" i="62"/>
  <c r="Q132" i="62"/>
  <c r="Q128" i="62"/>
  <c r="Q124" i="62"/>
  <c r="Q120" i="62"/>
  <c r="Q116" i="62"/>
  <c r="Q112" i="62"/>
  <c r="Q108" i="62"/>
  <c r="Q104" i="62"/>
  <c r="Q100" i="62"/>
  <c r="Q96" i="62"/>
  <c r="Q92" i="62"/>
  <c r="Q88" i="62"/>
  <c r="Q84" i="62"/>
  <c r="Q80" i="62"/>
  <c r="Q76" i="62"/>
  <c r="Q72" i="62"/>
  <c r="Q68" i="62"/>
  <c r="Q64" i="62"/>
  <c r="Q60" i="62"/>
  <c r="Q56" i="62"/>
  <c r="Q52" i="62"/>
  <c r="Q48" i="62"/>
  <c r="Q44" i="62"/>
  <c r="Q40" i="62"/>
  <c r="Q36" i="62"/>
  <c r="Q32" i="62"/>
  <c r="Q28" i="62"/>
  <c r="Q24" i="62"/>
  <c r="Q20" i="62"/>
  <c r="Q16" i="62"/>
  <c r="Q12" i="62"/>
  <c r="Q8" i="62"/>
  <c r="Q238" i="62"/>
  <c r="Q222" i="62"/>
  <c r="Q206" i="62"/>
  <c r="Q190" i="62"/>
  <c r="Q174" i="62"/>
  <c r="Q158" i="62"/>
  <c r="Q142" i="62"/>
  <c r="Q135" i="62"/>
  <c r="Q131" i="62"/>
  <c r="Q127" i="62"/>
  <c r="Q123" i="62"/>
  <c r="Q119" i="62"/>
  <c r="Q115" i="62"/>
  <c r="Q111" i="62"/>
  <c r="Q107" i="62"/>
  <c r="Q103" i="62"/>
  <c r="Q99" i="62"/>
  <c r="Q95" i="62"/>
  <c r="Q91" i="62"/>
  <c r="Q87" i="62"/>
  <c r="Q83" i="62"/>
  <c r="Q79" i="62"/>
  <c r="Q75" i="62"/>
  <c r="Q71" i="62"/>
  <c r="Q67" i="62"/>
  <c r="Q63" i="62"/>
  <c r="Q59" i="62"/>
  <c r="Q55" i="62"/>
  <c r="Q51" i="62"/>
  <c r="Q47" i="62"/>
  <c r="Q43" i="62"/>
  <c r="Q39" i="62"/>
  <c r="Q35" i="62"/>
  <c r="Q31" i="62"/>
  <c r="Q27" i="62"/>
  <c r="Q23" i="62"/>
  <c r="Q19" i="62"/>
  <c r="Q15" i="62"/>
  <c r="Q11" i="62"/>
  <c r="Q242" i="62"/>
  <c r="Q226" i="62"/>
  <c r="Q210" i="62"/>
  <c r="Q194" i="62"/>
  <c r="Q178" i="62"/>
  <c r="Q162" i="62"/>
  <c r="Q146" i="62"/>
  <c r="Q134" i="62"/>
  <c r="Q130" i="62"/>
  <c r="Q126" i="62"/>
  <c r="Q122" i="62"/>
  <c r="Q118" i="62"/>
  <c r="Q114" i="62"/>
  <c r="Q110" i="62"/>
  <c r="Q106" i="62"/>
  <c r="Q102" i="62"/>
  <c r="Q98" i="62"/>
  <c r="Q94" i="62"/>
  <c r="Q90" i="62"/>
  <c r="Q86" i="62"/>
  <c r="Q82" i="62"/>
  <c r="Q78" i="62"/>
  <c r="Q74" i="62"/>
  <c r="Q70" i="62"/>
  <c r="Q66" i="62"/>
  <c r="Q62" i="62"/>
  <c r="Q58" i="62"/>
  <c r="Q54" i="62"/>
  <c r="Q50" i="62"/>
  <c r="Q46" i="62"/>
  <c r="Q42" i="62"/>
  <c r="Q38" i="62"/>
  <c r="Q34" i="62"/>
  <c r="Q30" i="62"/>
  <c r="Q26" i="62"/>
  <c r="Q22" i="62"/>
  <c r="Q246" i="62"/>
  <c r="Q230" i="62"/>
  <c r="Q214" i="62"/>
  <c r="Q198" i="62"/>
  <c r="Q182" i="62"/>
  <c r="Q166" i="62"/>
  <c r="Q150" i="62"/>
  <c r="Q133" i="62"/>
  <c r="Q129" i="62"/>
  <c r="Q125" i="62"/>
  <c r="Q121" i="62"/>
  <c r="Q117" i="62"/>
  <c r="Q113" i="62"/>
  <c r="Q109" i="62"/>
  <c r="Q105" i="62"/>
  <c r="Q101" i="62"/>
  <c r="Q97" i="62"/>
  <c r="Q93" i="62"/>
  <c r="Q89" i="62"/>
  <c r="Q85" i="62"/>
  <c r="Q81" i="62"/>
  <c r="Q77" i="62"/>
  <c r="Q73" i="62"/>
  <c r="Q69" i="62"/>
  <c r="Q65" i="62"/>
  <c r="Q61" i="62"/>
  <c r="Q57" i="62"/>
  <c r="Q53" i="62"/>
  <c r="Q49" i="62"/>
  <c r="Q45" i="62"/>
  <c r="Q41" i="62"/>
  <c r="Q37" i="62"/>
  <c r="Q33" i="62"/>
  <c r="Q29" i="62"/>
  <c r="Q25" i="62"/>
  <c r="Q21" i="62"/>
  <c r="Q17" i="62"/>
  <c r="Q13" i="62"/>
  <c r="Q9" i="62"/>
  <c r="Q14" i="62"/>
  <c r="Q18" i="62"/>
  <c r="Q10" i="62"/>
  <c r="AM19" i="62"/>
  <c r="E9" i="62"/>
  <c r="B10" i="62"/>
  <c r="AM22" i="62"/>
  <c r="AM21" i="62"/>
  <c r="M9" i="62"/>
  <c r="W10" i="62"/>
  <c r="G10" i="62"/>
  <c r="Q252" i="62" l="1"/>
  <c r="P252" i="62"/>
  <c r="U8" i="62"/>
  <c r="G11" i="62"/>
  <c r="K9" i="62"/>
  <c r="L9" i="62"/>
  <c r="M10" i="62"/>
  <c r="B11" i="62"/>
  <c r="E10" i="62"/>
  <c r="AM23" i="62"/>
  <c r="AN20" i="62" s="1"/>
  <c r="AN19" i="62"/>
  <c r="AN21" i="62"/>
  <c r="W11" i="62"/>
  <c r="AN22" i="62"/>
  <c r="W12" i="62" l="1"/>
  <c r="U9" i="62"/>
  <c r="E11" i="62"/>
  <c r="B12" i="62"/>
  <c r="M11" i="62"/>
  <c r="AO22" i="62"/>
  <c r="AO20" i="62"/>
  <c r="T9" i="62"/>
  <c r="U10" i="62"/>
  <c r="L10" i="62"/>
  <c r="T10" i="62"/>
  <c r="K10" i="62"/>
  <c r="G12" i="62"/>
  <c r="K11" i="62" l="1"/>
  <c r="L11" i="62"/>
  <c r="G13" i="62"/>
  <c r="W13" i="62"/>
  <c r="M12" i="62"/>
  <c r="B13" i="62"/>
  <c r="E12" i="62"/>
  <c r="L12" i="62" l="1"/>
  <c r="K12" i="62"/>
  <c r="E13" i="62"/>
  <c r="B14" i="62"/>
  <c r="M13" i="62"/>
  <c r="W14" i="62"/>
  <c r="G14" i="62"/>
  <c r="U11" i="62"/>
  <c r="T11" i="62"/>
  <c r="T12" i="62" l="1"/>
  <c r="W15" i="62"/>
  <c r="M14" i="62"/>
  <c r="B15" i="62"/>
  <c r="E14" i="62"/>
  <c r="G15" i="62"/>
  <c r="T13" i="62"/>
  <c r="K13" i="62"/>
  <c r="L13" i="62"/>
  <c r="U12" i="62"/>
  <c r="U13" i="62" l="1"/>
  <c r="G16" i="62"/>
  <c r="E15" i="62"/>
  <c r="B16" i="62"/>
  <c r="M15" i="62"/>
  <c r="W16" i="62"/>
  <c r="U14" i="62"/>
  <c r="L14" i="62"/>
  <c r="K14" i="62"/>
  <c r="T14" i="62"/>
  <c r="W17" i="62" l="1"/>
  <c r="M16" i="62"/>
  <c r="B17" i="62"/>
  <c r="E16" i="62"/>
  <c r="G17" i="62"/>
  <c r="T15" i="62"/>
  <c r="K15" i="62"/>
  <c r="U15" i="62"/>
  <c r="L15" i="62"/>
  <c r="G18" i="62" l="1"/>
  <c r="E17" i="62"/>
  <c r="M17" i="62"/>
  <c r="B18" i="62"/>
  <c r="W18" i="62"/>
  <c r="L16" i="62"/>
  <c r="K16" i="62"/>
  <c r="T16" i="62"/>
  <c r="B19" i="62" l="1"/>
  <c r="M18" i="62"/>
  <c r="E18" i="62"/>
  <c r="U16" i="62"/>
  <c r="W19" i="62"/>
  <c r="T17" i="62"/>
  <c r="K17" i="62"/>
  <c r="L17" i="62"/>
  <c r="U17" i="62"/>
  <c r="G19" i="62"/>
  <c r="G20" i="62" l="1"/>
  <c r="K18" i="62"/>
  <c r="L18" i="62"/>
  <c r="W20" i="62"/>
  <c r="B20" i="62"/>
  <c r="E19" i="62"/>
  <c r="M19" i="62"/>
  <c r="E20" i="62" l="1"/>
  <c r="B21" i="62"/>
  <c r="M20" i="62"/>
  <c r="L19" i="62"/>
  <c r="K19" i="62"/>
  <c r="W21" i="62"/>
  <c r="U18" i="62"/>
  <c r="T18" i="62"/>
  <c r="G21" i="62"/>
  <c r="G22" i="62" l="1"/>
  <c r="W22" i="62"/>
  <c r="T19" i="62"/>
  <c r="L20" i="62"/>
  <c r="K20" i="62"/>
  <c r="E21" i="62"/>
  <c r="M21" i="62"/>
  <c r="B22" i="62"/>
  <c r="U19" i="62"/>
  <c r="T20" i="62" l="1"/>
  <c r="K21" i="62"/>
  <c r="L21" i="62"/>
  <c r="U21" i="62"/>
  <c r="W23" i="62"/>
  <c r="U20" i="62"/>
  <c r="G23" i="62"/>
  <c r="E22" i="62"/>
  <c r="B23" i="62"/>
  <c r="M22" i="62"/>
  <c r="M23" i="62" l="1"/>
  <c r="B24" i="62"/>
  <c r="E23" i="62"/>
  <c r="G24" i="62"/>
  <c r="W24" i="62"/>
  <c r="T21" i="62"/>
  <c r="K22" i="62"/>
  <c r="L22" i="62"/>
  <c r="U22" i="62"/>
  <c r="G25" i="62" l="1"/>
  <c r="E24" i="62"/>
  <c r="B25" i="62"/>
  <c r="M24" i="62"/>
  <c r="W25" i="62"/>
  <c r="U23" i="62"/>
  <c r="L23" i="62"/>
  <c r="K23" i="62"/>
  <c r="T22" i="62"/>
  <c r="K24" i="62" l="1"/>
  <c r="L24" i="62"/>
  <c r="T23" i="62"/>
  <c r="W26" i="62"/>
  <c r="M25" i="62"/>
  <c r="B26" i="62"/>
  <c r="E25" i="62"/>
  <c r="G26" i="62"/>
  <c r="L25" i="62" l="1"/>
  <c r="K25" i="62"/>
  <c r="U24" i="62"/>
  <c r="E26" i="62"/>
  <c r="B27" i="62"/>
  <c r="M26" i="62"/>
  <c r="T24" i="62"/>
  <c r="G27" i="62"/>
  <c r="W27" i="62"/>
  <c r="K26" i="62" l="1"/>
  <c r="L26" i="62"/>
  <c r="U25" i="62"/>
  <c r="M27" i="62"/>
  <c r="B28" i="62"/>
  <c r="E27" i="62"/>
  <c r="T25" i="62"/>
  <c r="L27" i="62" l="1"/>
  <c r="K27" i="62"/>
  <c r="T27" i="62"/>
  <c r="E28" i="62"/>
  <c r="B29" i="62"/>
  <c r="M28" i="62"/>
  <c r="U26" i="62"/>
  <c r="T26" i="62"/>
  <c r="U28" i="62" l="1"/>
  <c r="K28" i="62"/>
  <c r="T28" i="62"/>
  <c r="L28" i="62"/>
  <c r="M29" i="62"/>
  <c r="B30" i="62"/>
  <c r="E29" i="62"/>
  <c r="U27" i="62"/>
  <c r="E30" i="62" l="1"/>
  <c r="B31" i="62"/>
  <c r="M30" i="62"/>
  <c r="L29" i="62"/>
  <c r="T29" i="62"/>
  <c r="K29" i="62"/>
  <c r="U29" i="62"/>
  <c r="B32" i="62" l="1"/>
  <c r="E31" i="62"/>
  <c r="M31" i="62"/>
  <c r="U30" i="62"/>
  <c r="T30" i="62"/>
  <c r="L30" i="62"/>
  <c r="K30" i="62"/>
  <c r="E32" i="62" l="1"/>
  <c r="B33" i="62"/>
  <c r="M32" i="62"/>
  <c r="L31" i="62"/>
  <c r="K31" i="62"/>
  <c r="U31" i="62"/>
  <c r="U32" i="62" l="1"/>
  <c r="L32" i="62"/>
  <c r="K32" i="62"/>
  <c r="T31" i="62"/>
  <c r="B34" i="62"/>
  <c r="M33" i="62"/>
  <c r="E33" i="62"/>
  <c r="M34" i="62" l="1"/>
  <c r="B35" i="62"/>
  <c r="E34" i="62"/>
  <c r="U33" i="62"/>
  <c r="L33" i="62"/>
  <c r="K33" i="62"/>
  <c r="T32" i="62"/>
  <c r="E35" i="62" l="1"/>
  <c r="B36" i="62"/>
  <c r="M35" i="62"/>
  <c r="L34" i="62"/>
  <c r="K34" i="62"/>
  <c r="T33" i="62"/>
  <c r="T34" i="62" l="1"/>
  <c r="U35" i="62"/>
  <c r="L35" i="62"/>
  <c r="K35" i="62"/>
  <c r="T35" i="62"/>
  <c r="U34" i="62"/>
  <c r="M36" i="62"/>
  <c r="B37" i="62"/>
  <c r="E36" i="62"/>
  <c r="E37" i="62" l="1"/>
  <c r="B38" i="62"/>
  <c r="M37" i="62"/>
  <c r="L36" i="62"/>
  <c r="T36" i="62"/>
  <c r="K36" i="62"/>
  <c r="U36" i="62"/>
  <c r="U37" i="62" l="1"/>
  <c r="K37" i="62"/>
  <c r="T37" i="62"/>
  <c r="L37" i="62"/>
  <c r="B39" i="62"/>
  <c r="M38" i="62"/>
  <c r="E38" i="62"/>
  <c r="U38" i="62" l="1"/>
  <c r="L38" i="62"/>
  <c r="K38" i="62"/>
  <c r="T38" i="62"/>
  <c r="B40" i="62"/>
  <c r="M39" i="62"/>
  <c r="E39" i="62"/>
  <c r="L39" i="62" l="1"/>
  <c r="K39" i="62"/>
  <c r="E40" i="62"/>
  <c r="B41" i="62"/>
  <c r="M40" i="62"/>
  <c r="U39" i="62" l="1"/>
  <c r="U40" i="62"/>
  <c r="L40" i="62"/>
  <c r="K40" i="62"/>
  <c r="T40" i="62"/>
  <c r="B42" i="62"/>
  <c r="M41" i="62"/>
  <c r="E41" i="62"/>
  <c r="T39" i="62"/>
  <c r="L41" i="62" l="1"/>
  <c r="K41" i="62"/>
  <c r="E42" i="62"/>
  <c r="B43" i="62"/>
  <c r="M42" i="62"/>
  <c r="T41" i="62" l="1"/>
  <c r="U42" i="62"/>
  <c r="L42" i="62"/>
  <c r="K42" i="62"/>
  <c r="T42" i="62"/>
  <c r="U41" i="62"/>
  <c r="B44" i="62"/>
  <c r="M43" i="62"/>
  <c r="E43" i="62"/>
  <c r="E44" i="62" l="1"/>
  <c r="B45" i="62"/>
  <c r="M44" i="62"/>
  <c r="L43" i="62"/>
  <c r="U43" i="62"/>
  <c r="T43" i="62"/>
  <c r="K43" i="62"/>
  <c r="B46" i="62" l="1"/>
  <c r="M45" i="62"/>
  <c r="E45" i="62"/>
  <c r="U44" i="62"/>
  <c r="L44" i="62"/>
  <c r="K44" i="62"/>
  <c r="T44" i="62"/>
  <c r="L45" i="62" l="1"/>
  <c r="K45" i="62"/>
  <c r="E46" i="62"/>
  <c r="B47" i="62"/>
  <c r="M46" i="62"/>
  <c r="U46" i="62" l="1"/>
  <c r="L46" i="62"/>
  <c r="K46" i="62"/>
  <c r="T46" i="62"/>
  <c r="T45" i="62"/>
  <c r="B48" i="62"/>
  <c r="M47" i="62"/>
  <c r="E47" i="62"/>
  <c r="U45" i="62"/>
  <c r="L47" i="62" l="1"/>
  <c r="K47" i="62"/>
  <c r="E48" i="62"/>
  <c r="B49" i="62"/>
  <c r="M48" i="62"/>
  <c r="U47" i="62" l="1"/>
  <c r="U48" i="62"/>
  <c r="L48" i="62"/>
  <c r="K48" i="62"/>
  <c r="T48" i="62"/>
  <c r="B50" i="62"/>
  <c r="M49" i="62"/>
  <c r="E49" i="62"/>
  <c r="T47" i="62"/>
  <c r="L49" i="62" l="1"/>
  <c r="K49" i="62"/>
  <c r="E50" i="62"/>
  <c r="B51" i="62"/>
  <c r="M50" i="62"/>
  <c r="T49" i="62" l="1"/>
  <c r="U50" i="62"/>
  <c r="L50" i="62"/>
  <c r="K50" i="62"/>
  <c r="T50" i="62"/>
  <c r="U49" i="62"/>
  <c r="B52" i="62"/>
  <c r="M51" i="62"/>
  <c r="E51" i="62"/>
  <c r="E52" i="62" l="1"/>
  <c r="B53" i="62"/>
  <c r="M52" i="62"/>
  <c r="L51" i="62"/>
  <c r="U51" i="62"/>
  <c r="T51" i="62"/>
  <c r="K51" i="62"/>
  <c r="B54" i="62" l="1"/>
  <c r="M53" i="62"/>
  <c r="E53" i="62"/>
  <c r="U52" i="62"/>
  <c r="L52" i="62"/>
  <c r="K52" i="62"/>
  <c r="T52" i="62"/>
  <c r="L53" i="62" l="1"/>
  <c r="K53" i="62"/>
  <c r="E54" i="62"/>
  <c r="B55" i="62"/>
  <c r="M54" i="62"/>
  <c r="U54" i="62" l="1"/>
  <c r="L54" i="62"/>
  <c r="K54" i="62"/>
  <c r="T54" i="62"/>
  <c r="T53" i="62"/>
  <c r="B56" i="62"/>
  <c r="M55" i="62"/>
  <c r="E55" i="62"/>
  <c r="U53" i="62"/>
  <c r="L55" i="62" l="1"/>
  <c r="K55" i="62"/>
  <c r="E56" i="62"/>
  <c r="B57" i="62"/>
  <c r="M56" i="62"/>
  <c r="U55" i="62" l="1"/>
  <c r="U56" i="62"/>
  <c r="L56" i="62"/>
  <c r="K56" i="62"/>
  <c r="T56" i="62"/>
  <c r="B58" i="62"/>
  <c r="M57" i="62"/>
  <c r="E57" i="62"/>
  <c r="T55" i="62"/>
  <c r="L57" i="62" l="1"/>
  <c r="K57" i="62"/>
  <c r="E58" i="62"/>
  <c r="B59" i="62"/>
  <c r="M58" i="62"/>
  <c r="T57" i="62" l="1"/>
  <c r="U58" i="62"/>
  <c r="L58" i="62"/>
  <c r="K58" i="62"/>
  <c r="T58" i="62"/>
  <c r="U57" i="62"/>
  <c r="B60" i="62"/>
  <c r="M59" i="62"/>
  <c r="E59" i="62"/>
  <c r="E60" i="62" l="1"/>
  <c r="B61" i="62"/>
  <c r="M60" i="62"/>
  <c r="L59" i="62"/>
  <c r="K59" i="62"/>
  <c r="L60" i="62" l="1"/>
  <c r="K60" i="62"/>
  <c r="T59" i="62"/>
  <c r="U59" i="62"/>
  <c r="B62" i="62"/>
  <c r="M61" i="62"/>
  <c r="E61" i="62"/>
  <c r="E62" i="62" l="1"/>
  <c r="B63" i="62"/>
  <c r="M62" i="62"/>
  <c r="T60" i="62"/>
  <c r="U60" i="62"/>
  <c r="L61" i="62"/>
  <c r="U61" i="62"/>
  <c r="T61" i="62"/>
  <c r="K61" i="62"/>
  <c r="U62" i="62" l="1"/>
  <c r="L62" i="62"/>
  <c r="K62" i="62"/>
  <c r="T62" i="62"/>
  <c r="B64" i="62"/>
  <c r="M63" i="62"/>
  <c r="E63" i="62"/>
  <c r="L63" i="62" l="1"/>
  <c r="K63" i="62"/>
  <c r="E64" i="62"/>
  <c r="B65" i="62"/>
  <c r="M64" i="62"/>
  <c r="B66" i="62" l="1"/>
  <c r="M65" i="62"/>
  <c r="E65" i="62"/>
  <c r="U63" i="62"/>
  <c r="U64" i="62"/>
  <c r="L64" i="62"/>
  <c r="K64" i="62"/>
  <c r="T64" i="62"/>
  <c r="T63" i="62"/>
  <c r="L65" i="62" l="1"/>
  <c r="K65" i="62"/>
  <c r="E66" i="62"/>
  <c r="B67" i="62"/>
  <c r="M66" i="62"/>
  <c r="U66" i="62" l="1"/>
  <c r="L66" i="62"/>
  <c r="K66" i="62"/>
  <c r="T66" i="62"/>
  <c r="U65" i="62"/>
  <c r="T65" i="62"/>
  <c r="B68" i="62"/>
  <c r="M67" i="62"/>
  <c r="E67" i="62"/>
  <c r="E68" i="62" l="1"/>
  <c r="B69" i="62"/>
  <c r="M68" i="62"/>
  <c r="L67" i="62"/>
  <c r="U67" i="62"/>
  <c r="T67" i="62"/>
  <c r="K67" i="62"/>
  <c r="B70" i="62" l="1"/>
  <c r="M69" i="62"/>
  <c r="E69" i="62"/>
  <c r="U68" i="62"/>
  <c r="L68" i="62"/>
  <c r="K68" i="62"/>
  <c r="T68" i="62"/>
  <c r="E70" i="62" l="1"/>
  <c r="B71" i="62"/>
  <c r="M70" i="62"/>
  <c r="L69" i="62"/>
  <c r="K69" i="62"/>
  <c r="B72" i="62" l="1"/>
  <c r="M71" i="62"/>
  <c r="E71" i="62"/>
  <c r="U70" i="62"/>
  <c r="L70" i="62"/>
  <c r="K70" i="62"/>
  <c r="T70" i="62"/>
  <c r="U69" i="62"/>
  <c r="T69" i="62"/>
  <c r="E72" i="62" l="1"/>
  <c r="B73" i="62"/>
  <c r="M72" i="62"/>
  <c r="L71" i="62"/>
  <c r="T71" i="62"/>
  <c r="K71" i="62"/>
  <c r="B74" i="62" l="1"/>
  <c r="M73" i="62"/>
  <c r="E73" i="62"/>
  <c r="U71" i="62"/>
  <c r="L72" i="62"/>
  <c r="K72" i="62"/>
  <c r="T72" i="62"/>
  <c r="L73" i="62" l="1"/>
  <c r="K73" i="62"/>
  <c r="U73" i="62"/>
  <c r="T73" i="62"/>
  <c r="E74" i="62"/>
  <c r="B75" i="62"/>
  <c r="M74" i="62"/>
  <c r="U72" i="62"/>
  <c r="L74" i="62" l="1"/>
  <c r="K74" i="62"/>
  <c r="T74" i="62"/>
  <c r="B76" i="62"/>
  <c r="M75" i="62"/>
  <c r="E75" i="62"/>
  <c r="E76" i="62" l="1"/>
  <c r="B77" i="62"/>
  <c r="M76" i="62"/>
  <c r="L75" i="62"/>
  <c r="U75" i="62"/>
  <c r="T75" i="62"/>
  <c r="K75" i="62"/>
  <c r="U74" i="62"/>
  <c r="B78" i="62" l="1"/>
  <c r="M77" i="62"/>
  <c r="E77" i="62"/>
  <c r="U76" i="62"/>
  <c r="L76" i="62"/>
  <c r="K76" i="62"/>
  <c r="T76" i="62"/>
  <c r="E78" i="62" l="1"/>
  <c r="B79" i="62"/>
  <c r="M78" i="62"/>
  <c r="L77" i="62"/>
  <c r="T77" i="62"/>
  <c r="K77" i="62"/>
  <c r="U78" i="62" l="1"/>
  <c r="L78" i="62"/>
  <c r="K78" i="62"/>
  <c r="T78" i="62"/>
  <c r="U77" i="62"/>
  <c r="B80" i="62"/>
  <c r="M79" i="62"/>
  <c r="E79" i="62"/>
  <c r="L79" i="62" l="1"/>
  <c r="T79" i="62"/>
  <c r="K79" i="62"/>
  <c r="U79" i="62"/>
  <c r="E80" i="62"/>
  <c r="B81" i="62"/>
  <c r="M80" i="62"/>
  <c r="U80" i="62" l="1"/>
  <c r="L80" i="62"/>
  <c r="K80" i="62"/>
  <c r="T80" i="62"/>
  <c r="B82" i="62"/>
  <c r="M81" i="62"/>
  <c r="E81" i="62"/>
  <c r="L81" i="62" l="1"/>
  <c r="K81" i="62"/>
  <c r="E82" i="62"/>
  <c r="B83" i="62"/>
  <c r="M82" i="62"/>
  <c r="T81" i="62" l="1"/>
  <c r="U82" i="62"/>
  <c r="L82" i="62"/>
  <c r="K82" i="62"/>
  <c r="T82" i="62"/>
  <c r="U81" i="62"/>
  <c r="B84" i="62"/>
  <c r="M83" i="62"/>
  <c r="E83" i="62"/>
  <c r="E84" i="62" l="1"/>
  <c r="B85" i="62"/>
  <c r="M84" i="62"/>
  <c r="L83" i="62"/>
  <c r="U83" i="62"/>
  <c r="T83" i="62"/>
  <c r="K83" i="62"/>
  <c r="B86" i="62" l="1"/>
  <c r="M85" i="62"/>
  <c r="E85" i="62"/>
  <c r="L84" i="62"/>
  <c r="K84" i="62"/>
  <c r="T84" i="62"/>
  <c r="U84" i="62" l="1"/>
  <c r="L85" i="62"/>
  <c r="T85" i="62"/>
  <c r="K85" i="62"/>
  <c r="E86" i="62"/>
  <c r="B87" i="62"/>
  <c r="M86" i="62"/>
  <c r="L86" i="62" l="1"/>
  <c r="K86" i="62"/>
  <c r="T86" i="62"/>
  <c r="B88" i="62"/>
  <c r="M87" i="62"/>
  <c r="E87" i="62"/>
  <c r="U85" i="62"/>
  <c r="L87" i="62" l="1"/>
  <c r="T87" i="62"/>
  <c r="K87" i="62"/>
  <c r="U87" i="62"/>
  <c r="U86" i="62"/>
  <c r="E88" i="62"/>
  <c r="B89" i="62"/>
  <c r="M88" i="62"/>
  <c r="L88" i="62" l="1"/>
  <c r="K88" i="62"/>
  <c r="T88" i="62"/>
  <c r="B90" i="62"/>
  <c r="M89" i="62"/>
  <c r="E89" i="62"/>
  <c r="E90" i="62" l="1"/>
  <c r="B91" i="62"/>
  <c r="M90" i="62"/>
  <c r="L89" i="62"/>
  <c r="K89" i="62"/>
  <c r="U89" i="62"/>
  <c r="T89" i="62"/>
  <c r="U88" i="62"/>
  <c r="L90" i="62" l="1"/>
  <c r="K90" i="62"/>
  <c r="T90" i="62"/>
  <c r="B92" i="62"/>
  <c r="M91" i="62"/>
  <c r="E91" i="62"/>
  <c r="L91" i="62" l="1"/>
  <c r="K91" i="62"/>
  <c r="U90" i="62"/>
  <c r="E92" i="62"/>
  <c r="B93" i="62"/>
  <c r="M92" i="62"/>
  <c r="U92" i="62" l="1"/>
  <c r="L92" i="62"/>
  <c r="K92" i="62"/>
  <c r="T92" i="62"/>
  <c r="B94" i="62"/>
  <c r="M93" i="62"/>
  <c r="E93" i="62"/>
  <c r="T91" i="62"/>
  <c r="U91" i="62"/>
  <c r="L93" i="62" l="1"/>
  <c r="U93" i="62"/>
  <c r="K93" i="62"/>
  <c r="E94" i="62"/>
  <c r="B95" i="62"/>
  <c r="M94" i="62"/>
  <c r="L94" i="62" l="1"/>
  <c r="K94" i="62"/>
  <c r="T94" i="62"/>
  <c r="T93" i="62"/>
  <c r="B96" i="62"/>
  <c r="M95" i="62"/>
  <c r="E95" i="62"/>
  <c r="L95" i="62" l="1"/>
  <c r="T95" i="62"/>
  <c r="K95" i="62"/>
  <c r="U94" i="62"/>
  <c r="E96" i="62"/>
  <c r="B97" i="62"/>
  <c r="M96" i="62"/>
  <c r="U96" i="62" l="1"/>
  <c r="L96" i="62"/>
  <c r="K96" i="62"/>
  <c r="T96" i="62"/>
  <c r="U95" i="62"/>
  <c r="B98" i="62"/>
  <c r="M97" i="62"/>
  <c r="E97" i="62"/>
  <c r="L97" i="62" l="1"/>
  <c r="K97" i="62"/>
  <c r="E98" i="62"/>
  <c r="B99" i="62"/>
  <c r="M98" i="62"/>
  <c r="T97" i="62" l="1"/>
  <c r="U98" i="62"/>
  <c r="L98" i="62"/>
  <c r="K98" i="62"/>
  <c r="T98" i="62"/>
  <c r="U97" i="62"/>
  <c r="B100" i="62"/>
  <c r="M99" i="62"/>
  <c r="E99" i="62"/>
  <c r="E100" i="62" l="1"/>
  <c r="B101" i="62"/>
  <c r="M100" i="62"/>
  <c r="L99" i="62"/>
  <c r="U99" i="62"/>
  <c r="T99" i="62"/>
  <c r="K99" i="62"/>
  <c r="B102" i="62" l="1"/>
  <c r="M101" i="62"/>
  <c r="E101" i="62"/>
  <c r="L100" i="62"/>
  <c r="K100" i="62"/>
  <c r="T100" i="62"/>
  <c r="U100" i="62" l="1"/>
  <c r="L101" i="62"/>
  <c r="U101" i="62"/>
  <c r="T101" i="62"/>
  <c r="K101" i="62"/>
  <c r="E102" i="62"/>
  <c r="B103" i="62"/>
  <c r="M102" i="62"/>
  <c r="B104" i="62" l="1"/>
  <c r="M103" i="62"/>
  <c r="E103" i="62"/>
  <c r="L102" i="62"/>
  <c r="K102" i="62"/>
  <c r="T102" i="62"/>
  <c r="U102" i="62" l="1"/>
  <c r="L103" i="62"/>
  <c r="T103" i="62"/>
  <c r="K103" i="62"/>
  <c r="U103" i="62"/>
  <c r="E104" i="62"/>
  <c r="B105" i="62"/>
  <c r="M104" i="62"/>
  <c r="L104" i="62" l="1"/>
  <c r="K104" i="62"/>
  <c r="T104" i="62"/>
  <c r="B106" i="62"/>
  <c r="M105" i="62"/>
  <c r="E105" i="62"/>
  <c r="L105" i="62" l="1"/>
  <c r="K105" i="62"/>
  <c r="U104" i="62"/>
  <c r="E106" i="62"/>
  <c r="B107" i="62"/>
  <c r="M106" i="62"/>
  <c r="T105" i="62" l="1"/>
  <c r="L106" i="62"/>
  <c r="K106" i="62"/>
  <c r="B108" i="62"/>
  <c r="M107" i="62"/>
  <c r="E107" i="62"/>
  <c r="U105" i="62"/>
  <c r="T106" i="62" l="1"/>
  <c r="U106" i="62"/>
  <c r="E108" i="62"/>
  <c r="B109" i="62"/>
  <c r="M108" i="62"/>
  <c r="L107" i="62"/>
  <c r="U107" i="62"/>
  <c r="T107" i="62"/>
  <c r="K107" i="62"/>
  <c r="B110" i="62" l="1"/>
  <c r="M109" i="62"/>
  <c r="E109" i="62"/>
  <c r="L108" i="62"/>
  <c r="K108" i="62"/>
  <c r="T108" i="62" l="1"/>
  <c r="U108" i="62"/>
  <c r="L109" i="62"/>
  <c r="U109" i="62"/>
  <c r="T109" i="62"/>
  <c r="K109" i="62"/>
  <c r="E110" i="62"/>
  <c r="B111" i="62"/>
  <c r="M110" i="62"/>
  <c r="B112" i="62" l="1"/>
  <c r="M111" i="62"/>
  <c r="E111" i="62"/>
  <c r="L110" i="62"/>
  <c r="K110" i="62"/>
  <c r="T110" i="62" l="1"/>
  <c r="U110" i="62"/>
  <c r="L111" i="62"/>
  <c r="K111" i="62"/>
  <c r="U111" i="62"/>
  <c r="E112" i="62"/>
  <c r="B113" i="62"/>
  <c r="M112" i="62"/>
  <c r="L112" i="62" l="1"/>
  <c r="K112" i="62"/>
  <c r="B114" i="62"/>
  <c r="M113" i="62"/>
  <c r="E113" i="62"/>
  <c r="T111" i="62"/>
  <c r="L113" i="62" l="1"/>
  <c r="K113" i="62"/>
  <c r="T112" i="62"/>
  <c r="U112" i="62"/>
  <c r="E114" i="62"/>
  <c r="B115" i="62"/>
  <c r="M114" i="62"/>
  <c r="L114" i="62" l="1"/>
  <c r="K114" i="62"/>
  <c r="B116" i="62"/>
  <c r="M115" i="62"/>
  <c r="E115" i="62"/>
  <c r="T113" i="62"/>
  <c r="U113" i="62"/>
  <c r="L115" i="62" l="1"/>
  <c r="U115" i="62"/>
  <c r="T115" i="62"/>
  <c r="K115" i="62"/>
  <c r="T114" i="62"/>
  <c r="U114" i="62"/>
  <c r="E116" i="62"/>
  <c r="B117" i="62"/>
  <c r="M116" i="62"/>
  <c r="B118" i="62" l="1"/>
  <c r="M117" i="62"/>
  <c r="E117" i="62"/>
  <c r="L116" i="62"/>
  <c r="K116" i="62"/>
  <c r="T116" i="62"/>
  <c r="U116" i="62" l="1"/>
  <c r="L117" i="62"/>
  <c r="U117" i="62"/>
  <c r="K117" i="62"/>
  <c r="E118" i="62"/>
  <c r="B119" i="62"/>
  <c r="M118" i="62"/>
  <c r="B120" i="62" l="1"/>
  <c r="M119" i="62"/>
  <c r="E119" i="62"/>
  <c r="L118" i="62"/>
  <c r="K118" i="62"/>
  <c r="T118" i="62"/>
  <c r="T117" i="62"/>
  <c r="U118" i="62" l="1"/>
  <c r="L119" i="62"/>
  <c r="T119" i="62"/>
  <c r="K119" i="62"/>
  <c r="E120" i="62"/>
  <c r="B121" i="62"/>
  <c r="M120" i="62"/>
  <c r="U119" i="62" l="1"/>
  <c r="L120" i="62"/>
  <c r="K120" i="62"/>
  <c r="T120" i="62"/>
  <c r="B122" i="62"/>
  <c r="M121" i="62"/>
  <c r="E121" i="62"/>
  <c r="U120" i="62" l="1"/>
  <c r="L121" i="62"/>
  <c r="K121" i="62"/>
  <c r="E122" i="62"/>
  <c r="B123" i="62"/>
  <c r="M122" i="62"/>
  <c r="T121" i="62" l="1"/>
  <c r="U122" i="62"/>
  <c r="L122" i="62"/>
  <c r="K122" i="62"/>
  <c r="T122" i="62"/>
  <c r="U121" i="62"/>
  <c r="B124" i="62"/>
  <c r="M123" i="62"/>
  <c r="E123" i="62"/>
  <c r="E124" i="62" l="1"/>
  <c r="B125" i="62"/>
  <c r="M124" i="62"/>
  <c r="L123" i="62"/>
  <c r="U123" i="62"/>
  <c r="T123" i="62"/>
  <c r="K123" i="62"/>
  <c r="B126" i="62" l="1"/>
  <c r="M125" i="62"/>
  <c r="E125" i="62"/>
  <c r="U124" i="62"/>
  <c r="L124" i="62"/>
  <c r="K124" i="62"/>
  <c r="T124" i="62"/>
  <c r="L125" i="62" l="1"/>
  <c r="U125" i="62"/>
  <c r="K125" i="62"/>
  <c r="E126" i="62"/>
  <c r="B127" i="62"/>
  <c r="M126" i="62"/>
  <c r="B128" i="62" l="1"/>
  <c r="M127" i="62"/>
  <c r="E127" i="62"/>
  <c r="U126" i="62"/>
  <c r="L126" i="62"/>
  <c r="K126" i="62"/>
  <c r="T126" i="62"/>
  <c r="T125" i="62"/>
  <c r="L127" i="62" l="1"/>
  <c r="T127" i="62"/>
  <c r="K127" i="62"/>
  <c r="E128" i="62"/>
  <c r="B129" i="62"/>
  <c r="M128" i="62"/>
  <c r="B130" i="62" l="1"/>
  <c r="M129" i="62"/>
  <c r="E129" i="62"/>
  <c r="U127" i="62"/>
  <c r="U128" i="62"/>
  <c r="L128" i="62"/>
  <c r="K128" i="62"/>
  <c r="T128" i="62"/>
  <c r="L129" i="62" l="1"/>
  <c r="K129" i="62"/>
  <c r="E130" i="62"/>
  <c r="B131" i="62"/>
  <c r="M130" i="62"/>
  <c r="T129" i="62" l="1"/>
  <c r="U130" i="62"/>
  <c r="L130" i="62"/>
  <c r="K130" i="62"/>
  <c r="T130" i="62"/>
  <c r="U129" i="62"/>
  <c r="B132" i="62"/>
  <c r="M131" i="62"/>
  <c r="E131" i="62"/>
  <c r="E132" i="62" l="1"/>
  <c r="B133" i="62"/>
  <c r="M132" i="62"/>
  <c r="L131" i="62"/>
  <c r="U131" i="62"/>
  <c r="T131" i="62"/>
  <c r="K131" i="62"/>
  <c r="B134" i="62" l="1"/>
  <c r="M133" i="62"/>
  <c r="E133" i="62"/>
  <c r="U132" i="62"/>
  <c r="L132" i="62"/>
  <c r="K132" i="62"/>
  <c r="T132" i="62"/>
  <c r="L133" i="62" l="1"/>
  <c r="U133" i="62"/>
  <c r="T133" i="62"/>
  <c r="K133" i="62"/>
  <c r="E134" i="62"/>
  <c r="B135" i="62"/>
  <c r="M134" i="62"/>
  <c r="B136" i="62" l="1"/>
  <c r="M135" i="62"/>
  <c r="E135" i="62"/>
  <c r="U134" i="62"/>
  <c r="L134" i="62"/>
  <c r="K134" i="62"/>
  <c r="T134" i="62"/>
  <c r="L135" i="62" l="1"/>
  <c r="T135" i="62"/>
  <c r="K135" i="62"/>
  <c r="E136" i="62"/>
  <c r="B137" i="62"/>
  <c r="M136" i="62"/>
  <c r="L136" i="62" l="1"/>
  <c r="K136" i="62"/>
  <c r="B138" i="62"/>
  <c r="M137" i="62"/>
  <c r="E137" i="62"/>
  <c r="U135" i="62"/>
  <c r="E138" i="62" l="1"/>
  <c r="B139" i="62"/>
  <c r="M138" i="62"/>
  <c r="L137" i="62"/>
  <c r="K137" i="62"/>
  <c r="U137" i="62"/>
  <c r="T137" i="62"/>
  <c r="T136" i="62"/>
  <c r="U136" i="62"/>
  <c r="L138" i="62" l="1"/>
  <c r="K138" i="62"/>
  <c r="B140" i="62"/>
  <c r="M139" i="62"/>
  <c r="E139" i="62"/>
  <c r="E140" i="62" l="1"/>
  <c r="B141" i="62"/>
  <c r="M140" i="62"/>
  <c r="L139" i="62"/>
  <c r="U139" i="62"/>
  <c r="T139" i="62"/>
  <c r="K139" i="62"/>
  <c r="T138" i="62"/>
  <c r="U138" i="62"/>
  <c r="B142" i="62" l="1"/>
  <c r="M141" i="62"/>
  <c r="E141" i="62"/>
  <c r="U140" i="62"/>
  <c r="L140" i="62"/>
  <c r="K140" i="62"/>
  <c r="T140" i="62"/>
  <c r="L141" i="62" l="1"/>
  <c r="U141" i="62"/>
  <c r="K141" i="62"/>
  <c r="E142" i="62"/>
  <c r="B143" i="62"/>
  <c r="M142" i="62"/>
  <c r="B144" i="62" l="1"/>
  <c r="M143" i="62"/>
  <c r="E143" i="62"/>
  <c r="U142" i="62"/>
  <c r="L142" i="62"/>
  <c r="K142" i="62"/>
  <c r="T142" i="62"/>
  <c r="T141" i="62"/>
  <c r="E144" i="62" l="1"/>
  <c r="B145" i="62"/>
  <c r="M144" i="62"/>
  <c r="L143" i="62"/>
  <c r="T143" i="62"/>
  <c r="K143" i="62"/>
  <c r="B146" i="62" l="1"/>
  <c r="M145" i="62"/>
  <c r="E145" i="62"/>
  <c r="U143" i="62"/>
  <c r="U144" i="62"/>
  <c r="L144" i="62"/>
  <c r="K144" i="62"/>
  <c r="T144" i="62"/>
  <c r="L145" i="62" l="1"/>
  <c r="K145" i="62"/>
  <c r="B147" i="62"/>
  <c r="E146" i="62"/>
  <c r="M146" i="62"/>
  <c r="K146" i="62" l="1"/>
  <c r="L146" i="62"/>
  <c r="B148" i="62"/>
  <c r="M147" i="62"/>
  <c r="E147" i="62"/>
  <c r="T145" i="62"/>
  <c r="U145" i="62"/>
  <c r="B149" i="62" l="1"/>
  <c r="E148" i="62"/>
  <c r="M148" i="62"/>
  <c r="U146" i="62"/>
  <c r="L147" i="62"/>
  <c r="K147" i="62"/>
  <c r="T146" i="62"/>
  <c r="U147" i="62" l="1"/>
  <c r="T147" i="62"/>
  <c r="K148" i="62"/>
  <c r="U148" i="62"/>
  <c r="L148" i="62"/>
  <c r="B150" i="62"/>
  <c r="M149" i="62"/>
  <c r="E149" i="62"/>
  <c r="L149" i="62" l="1"/>
  <c r="K149" i="62"/>
  <c r="T148" i="62"/>
  <c r="B151" i="62"/>
  <c r="E150" i="62"/>
  <c r="M150" i="62"/>
  <c r="B152" i="62" l="1"/>
  <c r="M151" i="62"/>
  <c r="E151" i="62"/>
  <c r="T150" i="62"/>
  <c r="K150" i="62"/>
  <c r="L150" i="62"/>
  <c r="U150" i="62"/>
  <c r="T149" i="62"/>
  <c r="U149" i="62"/>
  <c r="L151" i="62" l="1"/>
  <c r="K151" i="62"/>
  <c r="B153" i="62"/>
  <c r="E152" i="62"/>
  <c r="M152" i="62"/>
  <c r="K152" i="62" l="1"/>
  <c r="U152" i="62"/>
  <c r="L152" i="62"/>
  <c r="B154" i="62"/>
  <c r="M153" i="62"/>
  <c r="E153" i="62"/>
  <c r="T151" i="62"/>
  <c r="U151" i="62"/>
  <c r="B155" i="62" l="1"/>
  <c r="E154" i="62"/>
  <c r="M154" i="62"/>
  <c r="U153" i="62"/>
  <c r="L153" i="62"/>
  <c r="K153" i="62"/>
  <c r="T153" i="62"/>
  <c r="T152" i="62"/>
  <c r="K154" i="62" l="1"/>
  <c r="L154" i="62"/>
  <c r="B156" i="62"/>
  <c r="M155" i="62"/>
  <c r="E155" i="62"/>
  <c r="B157" i="62" l="1"/>
  <c r="E156" i="62"/>
  <c r="M156" i="62"/>
  <c r="U154" i="62"/>
  <c r="L155" i="62"/>
  <c r="K155" i="62"/>
  <c r="T154" i="62"/>
  <c r="U155" i="62" l="1"/>
  <c r="T155" i="62"/>
  <c r="K156" i="62"/>
  <c r="U156" i="62"/>
  <c r="L156" i="62"/>
  <c r="B158" i="62"/>
  <c r="M157" i="62"/>
  <c r="E157" i="62"/>
  <c r="L157" i="62" l="1"/>
  <c r="K157" i="62"/>
  <c r="T156" i="62"/>
  <c r="B159" i="62"/>
  <c r="E158" i="62"/>
  <c r="M158" i="62"/>
  <c r="B160" i="62" l="1"/>
  <c r="M159" i="62"/>
  <c r="E159" i="62"/>
  <c r="T158" i="62"/>
  <c r="K158" i="62"/>
  <c r="L158" i="62"/>
  <c r="U158" i="62"/>
  <c r="T157" i="62"/>
  <c r="U157" i="62"/>
  <c r="L159" i="62" l="1"/>
  <c r="K159" i="62"/>
  <c r="B161" i="62"/>
  <c r="E160" i="62"/>
  <c r="M160" i="62"/>
  <c r="K160" i="62" l="1"/>
  <c r="U160" i="62"/>
  <c r="L160" i="62"/>
  <c r="B162" i="62"/>
  <c r="M161" i="62"/>
  <c r="E161" i="62"/>
  <c r="T159" i="62"/>
  <c r="U159" i="62"/>
  <c r="B163" i="62" l="1"/>
  <c r="E162" i="62"/>
  <c r="M162" i="62"/>
  <c r="U161" i="62"/>
  <c r="L161" i="62"/>
  <c r="K161" i="62"/>
  <c r="T161" i="62"/>
  <c r="T160" i="62"/>
  <c r="K162" i="62" l="1"/>
  <c r="L162" i="62"/>
  <c r="B164" i="62"/>
  <c r="M163" i="62"/>
  <c r="E163" i="62"/>
  <c r="B165" i="62" l="1"/>
  <c r="E164" i="62"/>
  <c r="M164" i="62"/>
  <c r="U162" i="62"/>
  <c r="L163" i="62"/>
  <c r="K163" i="62"/>
  <c r="T162" i="62"/>
  <c r="U163" i="62" l="1"/>
  <c r="T163" i="62"/>
  <c r="T164" i="62"/>
  <c r="K164" i="62"/>
  <c r="L164" i="62"/>
  <c r="B166" i="62"/>
  <c r="M165" i="62"/>
  <c r="E165" i="62"/>
  <c r="U165" i="62" l="1"/>
  <c r="L165" i="62"/>
  <c r="K165" i="62"/>
  <c r="T165" i="62"/>
  <c r="B167" i="62"/>
  <c r="E166" i="62"/>
  <c r="M166" i="62"/>
  <c r="U164" i="62"/>
  <c r="B168" i="62" l="1"/>
  <c r="M167" i="62"/>
  <c r="E167" i="62"/>
  <c r="T166" i="62"/>
  <c r="K166" i="62"/>
  <c r="L166" i="62"/>
  <c r="U166" i="62"/>
  <c r="L167" i="62" l="1"/>
  <c r="K167" i="62"/>
  <c r="B169" i="62"/>
  <c r="E168" i="62"/>
  <c r="M168" i="62"/>
  <c r="K168" i="62" l="1"/>
  <c r="U168" i="62"/>
  <c r="L168" i="62"/>
  <c r="B170" i="62"/>
  <c r="M169" i="62"/>
  <c r="E169" i="62"/>
  <c r="T167" i="62"/>
  <c r="U167" i="62"/>
  <c r="B171" i="62" l="1"/>
  <c r="E170" i="62"/>
  <c r="M170" i="62"/>
  <c r="U169" i="62"/>
  <c r="L169" i="62"/>
  <c r="K169" i="62"/>
  <c r="T169" i="62"/>
  <c r="T168" i="62"/>
  <c r="K170" i="62" l="1"/>
  <c r="L170" i="62"/>
  <c r="B172" i="62"/>
  <c r="M171" i="62"/>
  <c r="E171" i="62"/>
  <c r="B173" i="62" l="1"/>
  <c r="E172" i="62"/>
  <c r="M172" i="62"/>
  <c r="U170" i="62"/>
  <c r="L171" i="62"/>
  <c r="K171" i="62"/>
  <c r="T170" i="62"/>
  <c r="U171" i="62" l="1"/>
  <c r="T171" i="62"/>
  <c r="K172" i="62"/>
  <c r="U172" i="62"/>
  <c r="L172" i="62"/>
  <c r="B174" i="62"/>
  <c r="M173" i="62"/>
  <c r="E173" i="62"/>
  <c r="L173" i="62" l="1"/>
  <c r="K173" i="62"/>
  <c r="T172" i="62"/>
  <c r="B175" i="62"/>
  <c r="E174" i="62"/>
  <c r="M174" i="62"/>
  <c r="B176" i="62" l="1"/>
  <c r="M175" i="62"/>
  <c r="E175" i="62"/>
  <c r="T174" i="62"/>
  <c r="K174" i="62"/>
  <c r="L174" i="62"/>
  <c r="U174" i="62"/>
  <c r="T173" i="62"/>
  <c r="U173" i="62"/>
  <c r="L175" i="62" l="1"/>
  <c r="K175" i="62"/>
  <c r="B177" i="62"/>
  <c r="E176" i="62"/>
  <c r="M176" i="62"/>
  <c r="K176" i="62" l="1"/>
  <c r="U176" i="62"/>
  <c r="L176" i="62"/>
  <c r="B178" i="62"/>
  <c r="M177" i="62"/>
  <c r="E177" i="62"/>
  <c r="T175" i="62"/>
  <c r="U175" i="62"/>
  <c r="B179" i="62" l="1"/>
  <c r="E178" i="62"/>
  <c r="M178" i="62"/>
  <c r="U177" i="62"/>
  <c r="L177" i="62"/>
  <c r="K177" i="62"/>
  <c r="T177" i="62"/>
  <c r="T176" i="62"/>
  <c r="K178" i="62" l="1"/>
  <c r="L178" i="62"/>
  <c r="B180" i="62"/>
  <c r="M179" i="62"/>
  <c r="E179" i="62"/>
  <c r="B181" i="62" l="1"/>
  <c r="E180" i="62"/>
  <c r="M180" i="62"/>
  <c r="U178" i="62"/>
  <c r="L179" i="62"/>
  <c r="K179" i="62"/>
  <c r="T178" i="62"/>
  <c r="U179" i="62" l="1"/>
  <c r="T179" i="62"/>
  <c r="K180" i="62"/>
  <c r="U180" i="62"/>
  <c r="L180" i="62"/>
  <c r="B182" i="62"/>
  <c r="M181" i="62"/>
  <c r="E181" i="62"/>
  <c r="L181" i="62" l="1"/>
  <c r="K181" i="62"/>
  <c r="T181" i="62"/>
  <c r="T180" i="62"/>
  <c r="B183" i="62"/>
  <c r="E182" i="62"/>
  <c r="M182" i="62"/>
  <c r="B184" i="62" l="1"/>
  <c r="M183" i="62"/>
  <c r="E183" i="62"/>
  <c r="T182" i="62"/>
  <c r="K182" i="62"/>
  <c r="L182" i="62"/>
  <c r="U182" i="62"/>
  <c r="U181" i="62"/>
  <c r="U183" i="62" l="1"/>
  <c r="L183" i="62"/>
  <c r="T183" i="62"/>
  <c r="K183" i="62"/>
  <c r="B185" i="62"/>
  <c r="E184" i="62"/>
  <c r="M184" i="62"/>
  <c r="K184" i="62" l="1"/>
  <c r="L184" i="62"/>
  <c r="B186" i="62"/>
  <c r="M185" i="62"/>
  <c r="E185" i="62"/>
  <c r="B187" i="62" l="1"/>
  <c r="E186" i="62"/>
  <c r="M186" i="62"/>
  <c r="U184" i="62"/>
  <c r="L185" i="62"/>
  <c r="K185" i="62"/>
  <c r="T185" i="62"/>
  <c r="T184" i="62"/>
  <c r="U185" i="62" l="1"/>
  <c r="T186" i="62"/>
  <c r="K186" i="62"/>
  <c r="L186" i="62"/>
  <c r="B188" i="62"/>
  <c r="M187" i="62"/>
  <c r="E187" i="62"/>
  <c r="U186" i="62" l="1"/>
  <c r="U187" i="62"/>
  <c r="L187" i="62"/>
  <c r="T187" i="62"/>
  <c r="K187" i="62"/>
  <c r="B189" i="62"/>
  <c r="E188" i="62"/>
  <c r="M188" i="62"/>
  <c r="K188" i="62" l="1"/>
  <c r="L188" i="62"/>
  <c r="B190" i="62"/>
  <c r="M189" i="62"/>
  <c r="E189" i="62"/>
  <c r="L189" i="62" l="1"/>
  <c r="K189" i="62"/>
  <c r="T189" i="62"/>
  <c r="B191" i="62"/>
  <c r="E190" i="62"/>
  <c r="M190" i="62"/>
  <c r="U188" i="62"/>
  <c r="T188" i="62"/>
  <c r="K190" i="62" l="1"/>
  <c r="L190" i="62"/>
  <c r="B192" i="62"/>
  <c r="M191" i="62"/>
  <c r="E191" i="62"/>
  <c r="U189" i="62"/>
  <c r="B193" i="62" l="1"/>
  <c r="E192" i="62"/>
  <c r="M192" i="62"/>
  <c r="U190" i="62"/>
  <c r="L191" i="62"/>
  <c r="K191" i="62"/>
  <c r="T190" i="62"/>
  <c r="U191" i="62" l="1"/>
  <c r="T191" i="62"/>
  <c r="K192" i="62"/>
  <c r="U192" i="62"/>
  <c r="L192" i="62"/>
  <c r="B194" i="62"/>
  <c r="M193" i="62"/>
  <c r="E193" i="62"/>
  <c r="L193" i="62" l="1"/>
  <c r="K193" i="62"/>
  <c r="T193" i="62"/>
  <c r="T192" i="62"/>
  <c r="B195" i="62"/>
  <c r="E194" i="62"/>
  <c r="M194" i="62"/>
  <c r="B196" i="62" l="1"/>
  <c r="M195" i="62"/>
  <c r="E195" i="62"/>
  <c r="T194" i="62"/>
  <c r="K194" i="62"/>
  <c r="L194" i="62"/>
  <c r="U194" i="62"/>
  <c r="U193" i="62"/>
  <c r="L195" i="62" l="1"/>
  <c r="K195" i="62"/>
  <c r="B197" i="62"/>
  <c r="E196" i="62"/>
  <c r="M196" i="62"/>
  <c r="K196" i="62" l="1"/>
  <c r="L196" i="62"/>
  <c r="B198" i="62"/>
  <c r="M197" i="62"/>
  <c r="E197" i="62"/>
  <c r="T195" i="62"/>
  <c r="U195" i="62"/>
  <c r="B199" i="62" l="1"/>
  <c r="E198" i="62"/>
  <c r="M198" i="62"/>
  <c r="U196" i="62"/>
  <c r="L197" i="62"/>
  <c r="K197" i="62"/>
  <c r="T197" i="62"/>
  <c r="T196" i="62"/>
  <c r="U197" i="62" l="1"/>
  <c r="T198" i="62"/>
  <c r="K198" i="62"/>
  <c r="L198" i="62"/>
  <c r="B200" i="62"/>
  <c r="M199" i="62"/>
  <c r="E199" i="62"/>
  <c r="L199" i="62" l="1"/>
  <c r="K199" i="62"/>
  <c r="B201" i="62"/>
  <c r="E200" i="62"/>
  <c r="M200" i="62"/>
  <c r="U198" i="62"/>
  <c r="K200" i="62" l="1"/>
  <c r="L200" i="62"/>
  <c r="E201" i="62"/>
  <c r="B202" i="62"/>
  <c r="M201" i="62"/>
  <c r="T199" i="62"/>
  <c r="U199" i="62"/>
  <c r="K201" i="62" l="1"/>
  <c r="L201" i="62"/>
  <c r="U200" i="62"/>
  <c r="B203" i="62"/>
  <c r="M202" i="62"/>
  <c r="E202" i="62"/>
  <c r="T200" i="62"/>
  <c r="U202" i="62" l="1"/>
  <c r="K202" i="62"/>
  <c r="T202" i="62"/>
  <c r="L202" i="62"/>
  <c r="U201" i="62"/>
  <c r="B204" i="62"/>
  <c r="E203" i="62"/>
  <c r="M203" i="62"/>
  <c r="T201" i="62"/>
  <c r="K203" i="62" l="1"/>
  <c r="L203" i="62"/>
  <c r="B205" i="62"/>
  <c r="M204" i="62"/>
  <c r="E204" i="62"/>
  <c r="L204" i="62" l="1"/>
  <c r="K204" i="62"/>
  <c r="E205" i="62"/>
  <c r="B206" i="62"/>
  <c r="M205" i="62"/>
  <c r="U203" i="62"/>
  <c r="T203" i="62"/>
  <c r="T204" i="62" l="1"/>
  <c r="K205" i="62"/>
  <c r="L205" i="62"/>
  <c r="B207" i="62"/>
  <c r="M206" i="62"/>
  <c r="E206" i="62"/>
  <c r="U204" i="62"/>
  <c r="U205" i="62" l="1"/>
  <c r="K206" i="62"/>
  <c r="L206" i="62"/>
  <c r="T205" i="62"/>
  <c r="B208" i="62"/>
  <c r="E207" i="62"/>
  <c r="M207" i="62"/>
  <c r="K207" i="62" l="1"/>
  <c r="L207" i="62"/>
  <c r="B209" i="62"/>
  <c r="M208" i="62"/>
  <c r="E208" i="62"/>
  <c r="T206" i="62"/>
  <c r="U206" i="62"/>
  <c r="L208" i="62" l="1"/>
  <c r="K208" i="62"/>
  <c r="E209" i="62"/>
  <c r="B210" i="62"/>
  <c r="M209" i="62"/>
  <c r="U207" i="62"/>
  <c r="T207" i="62"/>
  <c r="T208" i="62" l="1"/>
  <c r="K209" i="62"/>
  <c r="U209" i="62"/>
  <c r="L209" i="62"/>
  <c r="B211" i="62"/>
  <c r="M210" i="62"/>
  <c r="E210" i="62"/>
  <c r="U208" i="62"/>
  <c r="U210" i="62" l="1"/>
  <c r="K210" i="62"/>
  <c r="T210" i="62"/>
  <c r="L210" i="62"/>
  <c r="T209" i="62"/>
  <c r="B212" i="62"/>
  <c r="E211" i="62"/>
  <c r="M211" i="62"/>
  <c r="T211" i="62" l="1"/>
  <c r="K211" i="62"/>
  <c r="L211" i="62"/>
  <c r="B213" i="62"/>
  <c r="M212" i="62"/>
  <c r="E212" i="62"/>
  <c r="U212" i="62" l="1"/>
  <c r="L212" i="62"/>
  <c r="K212" i="62"/>
  <c r="E213" i="62"/>
  <c r="B214" i="62"/>
  <c r="M213" i="62"/>
  <c r="U211" i="62"/>
  <c r="T212" i="62" l="1"/>
  <c r="K213" i="62"/>
  <c r="U213" i="62"/>
  <c r="L213" i="62"/>
  <c r="B215" i="62"/>
  <c r="M214" i="62"/>
  <c r="E214" i="62"/>
  <c r="U214" i="62" l="1"/>
  <c r="K214" i="62"/>
  <c r="T214" i="62"/>
  <c r="L214" i="62"/>
  <c r="T213" i="62"/>
  <c r="B216" i="62"/>
  <c r="E215" i="62"/>
  <c r="M215" i="62"/>
  <c r="K215" i="62" l="1"/>
  <c r="U215" i="62"/>
  <c r="L215" i="62"/>
  <c r="B217" i="62"/>
  <c r="M216" i="62"/>
  <c r="E216" i="62"/>
  <c r="E217" i="62" l="1"/>
  <c r="B218" i="62"/>
  <c r="M217" i="62"/>
  <c r="U216" i="62"/>
  <c r="L216" i="62"/>
  <c r="K216" i="62"/>
  <c r="T215" i="62"/>
  <c r="T216" i="62" l="1"/>
  <c r="T217" i="62"/>
  <c r="K217" i="62"/>
  <c r="L217" i="62"/>
  <c r="B219" i="62"/>
  <c r="M218" i="62"/>
  <c r="E218" i="62"/>
  <c r="U217" i="62" l="1"/>
  <c r="K218" i="62"/>
  <c r="T218" i="62"/>
  <c r="L218" i="62"/>
  <c r="B220" i="62"/>
  <c r="E219" i="62"/>
  <c r="M219" i="62"/>
  <c r="U218" i="62" l="1"/>
  <c r="T219" i="62"/>
  <c r="K219" i="62"/>
  <c r="U219" i="62"/>
  <c r="L219" i="62"/>
  <c r="B221" i="62"/>
  <c r="M220" i="62"/>
  <c r="E220" i="62"/>
  <c r="U220" i="62" l="1"/>
  <c r="L220" i="62"/>
  <c r="K220" i="62"/>
  <c r="E221" i="62"/>
  <c r="B222" i="62"/>
  <c r="M221" i="62"/>
  <c r="T220" i="62" l="1"/>
  <c r="K221" i="62"/>
  <c r="U221" i="62"/>
  <c r="L221" i="62"/>
  <c r="B223" i="62"/>
  <c r="M222" i="62"/>
  <c r="E222" i="62"/>
  <c r="U222" i="62" l="1"/>
  <c r="K222" i="62"/>
  <c r="T222" i="62"/>
  <c r="L222" i="62"/>
  <c r="T221" i="62"/>
  <c r="B224" i="62"/>
  <c r="E223" i="62"/>
  <c r="M223" i="62"/>
  <c r="B225" i="62" l="1"/>
  <c r="M224" i="62"/>
  <c r="E224" i="62"/>
  <c r="T223" i="62"/>
  <c r="K223" i="62"/>
  <c r="U223" i="62"/>
  <c r="L223" i="62"/>
  <c r="L224" i="62" l="1"/>
  <c r="K224" i="62"/>
  <c r="E225" i="62"/>
  <c r="B226" i="62"/>
  <c r="M225" i="62"/>
  <c r="T224" i="62" l="1"/>
  <c r="K225" i="62"/>
  <c r="U225" i="62"/>
  <c r="L225" i="62"/>
  <c r="B227" i="62"/>
  <c r="M226" i="62"/>
  <c r="E226" i="62"/>
  <c r="U224" i="62"/>
  <c r="U226" i="62" l="1"/>
  <c r="K226" i="62"/>
  <c r="T226" i="62"/>
  <c r="L226" i="62"/>
  <c r="T225" i="62"/>
  <c r="B228" i="62"/>
  <c r="E227" i="62"/>
  <c r="M227" i="62"/>
  <c r="K227" i="62" l="1"/>
  <c r="L227" i="62"/>
  <c r="M228" i="62"/>
  <c r="B229" i="62"/>
  <c r="E228" i="62"/>
  <c r="E229" i="62" l="1"/>
  <c r="B230" i="62"/>
  <c r="M229" i="62"/>
  <c r="U228" i="62"/>
  <c r="L228" i="62"/>
  <c r="K228" i="62"/>
  <c r="U227" i="62"/>
  <c r="T227" i="62"/>
  <c r="T228" i="62" l="1"/>
  <c r="L229" i="62"/>
  <c r="K229" i="62"/>
  <c r="E230" i="62"/>
  <c r="M230" i="62"/>
  <c r="B231" i="62"/>
  <c r="T229" i="62" l="1"/>
  <c r="U229" i="62"/>
  <c r="U230" i="62"/>
  <c r="K230" i="62"/>
  <c r="T230" i="62"/>
  <c r="L230" i="62"/>
  <c r="E231" i="62"/>
  <c r="B232" i="62"/>
  <c r="M231" i="62"/>
  <c r="L231" i="62" l="1"/>
  <c r="K231" i="62"/>
  <c r="E232" i="62"/>
  <c r="M232" i="62"/>
  <c r="B233" i="62"/>
  <c r="K232" i="62" l="1"/>
  <c r="U232" i="62"/>
  <c r="L232" i="62"/>
  <c r="E233" i="62"/>
  <c r="B234" i="62"/>
  <c r="M233" i="62"/>
  <c r="U231" i="62"/>
  <c r="T231" i="62"/>
  <c r="L233" i="62" l="1"/>
  <c r="T233" i="62"/>
  <c r="K233" i="62"/>
  <c r="U233" i="62"/>
  <c r="E234" i="62"/>
  <c r="M234" i="62"/>
  <c r="B235" i="62"/>
  <c r="T232" i="62"/>
  <c r="E235" i="62" l="1"/>
  <c r="B236" i="62"/>
  <c r="M235" i="62"/>
  <c r="U234" i="62"/>
  <c r="K234" i="62"/>
  <c r="T234" i="62"/>
  <c r="L234" i="62"/>
  <c r="L235" i="62" l="1"/>
  <c r="K235" i="62"/>
  <c r="E236" i="62"/>
  <c r="M236" i="62"/>
  <c r="B237" i="62"/>
  <c r="U235" i="62" l="1"/>
  <c r="E237" i="62"/>
  <c r="B238" i="62"/>
  <c r="M237" i="62"/>
  <c r="T235" i="62"/>
  <c r="T236" i="62"/>
  <c r="U236" i="62"/>
  <c r="L236" i="62"/>
  <c r="K236" i="62"/>
  <c r="E238" i="62" l="1"/>
  <c r="M238" i="62"/>
  <c r="B239" i="62"/>
  <c r="L237" i="62"/>
  <c r="K237" i="62"/>
  <c r="U237" i="62"/>
  <c r="T237" i="62" l="1"/>
  <c r="K238" i="62"/>
  <c r="T238" i="62"/>
  <c r="L238" i="62"/>
  <c r="E239" i="62"/>
  <c r="B240" i="62"/>
  <c r="M239" i="62"/>
  <c r="E240" i="62" l="1"/>
  <c r="M240" i="62"/>
  <c r="B241" i="62"/>
  <c r="L239" i="62"/>
  <c r="K239" i="62"/>
  <c r="U239" i="62"/>
  <c r="U238" i="62"/>
  <c r="T239" i="62" l="1"/>
  <c r="E241" i="62"/>
  <c r="B242" i="62"/>
  <c r="M241" i="62"/>
  <c r="K240" i="62"/>
  <c r="U240" i="62"/>
  <c r="L240" i="62"/>
  <c r="L241" i="62" l="1"/>
  <c r="T241" i="62"/>
  <c r="K241" i="62"/>
  <c r="U241" i="62"/>
  <c r="T240" i="62"/>
  <c r="E242" i="62"/>
  <c r="M242" i="62"/>
  <c r="B243" i="62"/>
  <c r="U242" i="62" l="1"/>
  <c r="K242" i="62"/>
  <c r="T242" i="62"/>
  <c r="L242" i="62"/>
  <c r="E243" i="62"/>
  <c r="B244" i="62"/>
  <c r="M243" i="62"/>
  <c r="L243" i="62" l="1"/>
  <c r="K243" i="62"/>
  <c r="E244" i="62"/>
  <c r="M244" i="62"/>
  <c r="B245" i="62"/>
  <c r="U243" i="62" l="1"/>
  <c r="E245" i="62"/>
  <c r="B246" i="62"/>
  <c r="M245" i="62"/>
  <c r="T243" i="62"/>
  <c r="T244" i="62"/>
  <c r="U244" i="62"/>
  <c r="L244" i="62"/>
  <c r="K244" i="62"/>
  <c r="E246" i="62" l="1"/>
  <c r="M246" i="62"/>
  <c r="B247" i="62"/>
  <c r="L245" i="62"/>
  <c r="K245" i="62"/>
  <c r="U245" i="62"/>
  <c r="T245" i="62" l="1"/>
  <c r="K246" i="62"/>
  <c r="T246" i="62"/>
  <c r="L246" i="62"/>
  <c r="E247" i="62"/>
  <c r="M247" i="62"/>
  <c r="L247" i="62" l="1"/>
  <c r="K247" i="62"/>
  <c r="X27" i="62"/>
  <c r="C29" i="32" s="1"/>
  <c r="AA27" i="62"/>
  <c r="F29" i="32" s="1"/>
  <c r="Z9" i="62"/>
  <c r="E11" i="32" s="1"/>
  <c r="H8" i="62"/>
  <c r="D10" i="29" s="1"/>
  <c r="Y9" i="62"/>
  <c r="D11" i="32" s="1"/>
  <c r="I9" i="62"/>
  <c r="C11" i="29" s="1"/>
  <c r="X9" i="62"/>
  <c r="C11" i="32" s="1"/>
  <c r="H9" i="62"/>
  <c r="D11" i="29" s="1"/>
  <c r="I10" i="62"/>
  <c r="C12" i="29" s="1"/>
  <c r="H10" i="62"/>
  <c r="D12" i="29" s="1"/>
  <c r="Y10" i="62"/>
  <c r="D12" i="32" s="1"/>
  <c r="X10" i="62"/>
  <c r="C12" i="32" s="1"/>
  <c r="X11" i="62"/>
  <c r="C13" i="32" s="1"/>
  <c r="AA9" i="62"/>
  <c r="F11" i="32" s="1"/>
  <c r="Z10" i="62"/>
  <c r="E12" i="32" s="1"/>
  <c r="AA10" i="62"/>
  <c r="F12" i="32" s="1"/>
  <c r="Z12" i="62"/>
  <c r="E14" i="32" s="1"/>
  <c r="I12" i="62"/>
  <c r="C14" i="29" s="1"/>
  <c r="H12" i="62"/>
  <c r="D14" i="29" s="1"/>
  <c r="AA11" i="62"/>
  <c r="F13" i="32" s="1"/>
  <c r="I11" i="62"/>
  <c r="C13" i="29" s="1"/>
  <c r="H11" i="62"/>
  <c r="D13" i="29" s="1"/>
  <c r="Y11" i="62"/>
  <c r="D13" i="32" s="1"/>
  <c r="Z11" i="62"/>
  <c r="E13" i="32" s="1"/>
  <c r="AA12" i="62"/>
  <c r="F14" i="32" s="1"/>
  <c r="X12" i="62"/>
  <c r="C14" i="32" s="1"/>
  <c r="Z14" i="62"/>
  <c r="E16" i="32" s="1"/>
  <c r="H13" i="62"/>
  <c r="D15" i="29" s="1"/>
  <c r="Y13" i="62"/>
  <c r="D15" i="32" s="1"/>
  <c r="AA13" i="62"/>
  <c r="F15" i="32" s="1"/>
  <c r="X13" i="62"/>
  <c r="C15" i="32" s="1"/>
  <c r="Y12" i="62"/>
  <c r="D14" i="32" s="1"/>
  <c r="Z13" i="62"/>
  <c r="E15" i="32" s="1"/>
  <c r="I13" i="62"/>
  <c r="C15" i="29" s="1"/>
  <c r="Y15" i="62"/>
  <c r="D17" i="32" s="1"/>
  <c r="Z15" i="62"/>
  <c r="E17" i="32" s="1"/>
  <c r="I14" i="62"/>
  <c r="C16" i="29" s="1"/>
  <c r="H15" i="62"/>
  <c r="D17" i="29" s="1"/>
  <c r="X16" i="62"/>
  <c r="C18" i="32" s="1"/>
  <c r="AA15" i="62"/>
  <c r="F17" i="32" s="1"/>
  <c r="I15" i="62"/>
  <c r="C17" i="29" s="1"/>
  <c r="X14" i="62"/>
  <c r="C16" i="32" s="1"/>
  <c r="H14" i="62"/>
  <c r="D16" i="29" s="1"/>
  <c r="X15" i="62"/>
  <c r="C17" i="32" s="1"/>
  <c r="AA14" i="62"/>
  <c r="F16" i="32" s="1"/>
  <c r="Y14" i="62"/>
  <c r="D16" i="32" s="1"/>
  <c r="AA16" i="62"/>
  <c r="F18" i="32" s="1"/>
  <c r="AA17" i="62"/>
  <c r="F19" i="32" s="1"/>
  <c r="I16" i="62"/>
  <c r="C18" i="29" s="1"/>
  <c r="Z16" i="62"/>
  <c r="E18" i="32" s="1"/>
  <c r="I17" i="62"/>
  <c r="C19" i="29" s="1"/>
  <c r="H16" i="62"/>
  <c r="D18" i="29" s="1"/>
  <c r="H17" i="62"/>
  <c r="D19" i="29" s="1"/>
  <c r="X17" i="62"/>
  <c r="C19" i="32" s="1"/>
  <c r="Y16" i="62"/>
  <c r="D18" i="32" s="1"/>
  <c r="Y17" i="62"/>
  <c r="D19" i="32" s="1"/>
  <c r="Z17" i="62"/>
  <c r="E19" i="32" s="1"/>
  <c r="X18" i="62"/>
  <c r="C20" i="32" s="1"/>
  <c r="AA18" i="62"/>
  <c r="F20" i="32" s="1"/>
  <c r="H18" i="62"/>
  <c r="D20" i="29" s="1"/>
  <c r="I18" i="62"/>
  <c r="C20" i="29" s="1"/>
  <c r="AA19" i="62"/>
  <c r="F21" i="32" s="1"/>
  <c r="X21" i="62"/>
  <c r="C23" i="32" s="1"/>
  <c r="Z18" i="62"/>
  <c r="E20" i="32" s="1"/>
  <c r="X20" i="62"/>
  <c r="C22" i="32" s="1"/>
  <c r="H19" i="62"/>
  <c r="D21" i="29" s="1"/>
  <c r="X19" i="62"/>
  <c r="C21" i="32" s="1"/>
  <c r="Y19" i="62"/>
  <c r="D21" i="32" s="1"/>
  <c r="Y18" i="62"/>
  <c r="D20" i="32" s="1"/>
  <c r="Z20" i="62"/>
  <c r="E22" i="32" s="1"/>
  <c r="I21" i="62"/>
  <c r="C23" i="29" s="1"/>
  <c r="Z19" i="62"/>
  <c r="E21" i="32" s="1"/>
  <c r="AA20" i="62"/>
  <c r="F22" i="32" s="1"/>
  <c r="I19" i="62"/>
  <c r="C21" i="29" s="1"/>
  <c r="Y20" i="62"/>
  <c r="D22" i="32" s="1"/>
  <c r="H20" i="62"/>
  <c r="D22" i="29" s="1"/>
  <c r="H23" i="62"/>
  <c r="D25" i="29" s="1"/>
  <c r="Z21" i="62"/>
  <c r="E23" i="32" s="1"/>
  <c r="H22" i="62"/>
  <c r="D24" i="29" s="1"/>
  <c r="H21" i="62"/>
  <c r="D23" i="29" s="1"/>
  <c r="Y21" i="62"/>
  <c r="D23" i="32" s="1"/>
  <c r="Y22" i="62"/>
  <c r="D24" i="32" s="1"/>
  <c r="AA22" i="62"/>
  <c r="F24" i="32" s="1"/>
  <c r="I20" i="62"/>
  <c r="C22" i="29" s="1"/>
  <c r="AA21" i="62"/>
  <c r="F23" i="32" s="1"/>
  <c r="Z22" i="62"/>
  <c r="E24" i="32" s="1"/>
  <c r="H24" i="62"/>
  <c r="D26" i="29" s="1"/>
  <c r="Y24" i="62"/>
  <c r="D26" i="32" s="1"/>
  <c r="X22" i="62"/>
  <c r="C24" i="32" s="1"/>
  <c r="Z24" i="62"/>
  <c r="E26" i="32" s="1"/>
  <c r="AA23" i="62"/>
  <c r="F25" i="32" s="1"/>
  <c r="Z23" i="62"/>
  <c r="E25" i="32" s="1"/>
  <c r="I23" i="62"/>
  <c r="C25" i="29" s="1"/>
  <c r="Y23" i="62"/>
  <c r="D25" i="32" s="1"/>
  <c r="I22" i="62"/>
  <c r="C24" i="29" s="1"/>
  <c r="AA24" i="62"/>
  <c r="F26" i="32" s="1"/>
  <c r="X24" i="62"/>
  <c r="C26" i="32" s="1"/>
  <c r="X23" i="62"/>
  <c r="C25" i="32" s="1"/>
  <c r="I25" i="62"/>
  <c r="C27" i="29" s="1"/>
  <c r="I24" i="62"/>
  <c r="C26" i="29" s="1"/>
  <c r="Y25" i="62"/>
  <c r="D27" i="32" s="1"/>
  <c r="Z25" i="62"/>
  <c r="E27" i="32" s="1"/>
  <c r="AA25" i="62"/>
  <c r="F27" i="32" s="1"/>
  <c r="AA26" i="62"/>
  <c r="F28" i="32" s="1"/>
  <c r="Y26" i="62"/>
  <c r="D28" i="32" s="1"/>
  <c r="I27" i="62"/>
  <c r="C29" i="29" s="1"/>
  <c r="H25" i="62"/>
  <c r="D27" i="29" s="1"/>
  <c r="X25" i="62"/>
  <c r="C27" i="32" s="1"/>
  <c r="H26" i="62"/>
  <c r="D28" i="29" s="1"/>
  <c r="X26" i="62"/>
  <c r="C28" i="32" s="1"/>
  <c r="H27" i="62"/>
  <c r="D29" i="29" s="1"/>
  <c r="Z26" i="62"/>
  <c r="E28" i="32" s="1"/>
  <c r="I26" i="62"/>
  <c r="C28" i="29" s="1"/>
  <c r="Z27" i="62"/>
  <c r="E29" i="32" s="1"/>
  <c r="I8" i="62"/>
  <c r="C10" i="29" s="1"/>
  <c r="U246" i="62"/>
  <c r="I33" i="62" l="1"/>
  <c r="T247" i="62"/>
  <c r="Y8" i="62"/>
  <c r="D10" i="32" s="1"/>
  <c r="Y27" i="62"/>
  <c r="D29" i="32" s="1"/>
  <c r="U247" i="62"/>
  <c r="AA8" i="62"/>
  <c r="X8" i="62"/>
  <c r="H33" i="62"/>
  <c r="Z8" i="62"/>
  <c r="X37" i="62" l="1"/>
  <c r="C10" i="32"/>
  <c r="AA37" i="62"/>
  <c r="F10" i="32"/>
  <c r="Z37" i="62"/>
  <c r="E10" i="32"/>
  <c r="Y37" i="62"/>
  <c r="M50" i="13" l="1"/>
  <c r="M49" i="13"/>
  <c r="M48" i="13"/>
  <c r="M47" i="13"/>
  <c r="J50" i="13"/>
  <c r="J49" i="13"/>
  <c r="J48" i="13"/>
  <c r="J47" i="13"/>
  <c r="G50" i="13"/>
  <c r="G49" i="13"/>
  <c r="G48" i="13"/>
  <c r="G47" i="13"/>
  <c r="M30" i="13" l="1"/>
  <c r="M28" i="13"/>
  <c r="M24" i="13"/>
  <c r="M20" i="13"/>
  <c r="M16" i="13"/>
  <c r="M12" i="13"/>
  <c r="M27" i="13"/>
  <c r="M23" i="13"/>
  <c r="M19" i="13"/>
  <c r="M15" i="13"/>
  <c r="M26" i="13"/>
  <c r="M22" i="13"/>
  <c r="M18" i="13"/>
  <c r="M14" i="13"/>
  <c r="M29" i="13"/>
  <c r="M25" i="13"/>
  <c r="M21" i="13"/>
  <c r="M17" i="13"/>
  <c r="M13" i="13"/>
  <c r="G30" i="13"/>
  <c r="G28" i="13"/>
  <c r="G24" i="13"/>
  <c r="G20" i="13"/>
  <c r="G16" i="13"/>
  <c r="G12" i="13"/>
  <c r="G27" i="13"/>
  <c r="G23" i="13"/>
  <c r="G19" i="13"/>
  <c r="G15" i="13"/>
  <c r="G26" i="13"/>
  <c r="G22" i="13"/>
  <c r="G18" i="13"/>
  <c r="G14" i="13"/>
  <c r="G29" i="13"/>
  <c r="G25" i="13"/>
  <c r="G21" i="13"/>
  <c r="G17" i="13"/>
  <c r="G13" i="13"/>
  <c r="J30" i="13"/>
  <c r="J26" i="13"/>
  <c r="J22" i="13"/>
  <c r="J18" i="13"/>
  <c r="J14" i="13"/>
  <c r="J29" i="13"/>
  <c r="J25" i="13"/>
  <c r="J21" i="13"/>
  <c r="J17" i="13"/>
  <c r="J13" i="13"/>
  <c r="J28" i="13"/>
  <c r="J24" i="13"/>
  <c r="J20" i="13"/>
  <c r="J16" i="13"/>
  <c r="J12" i="13"/>
  <c r="J27" i="13"/>
  <c r="J23" i="13"/>
  <c r="J19" i="13"/>
  <c r="J15" i="13"/>
  <c r="I11" i="45"/>
  <c r="I12" i="45" s="1"/>
  <c r="I13" i="45" s="1"/>
  <c r="I14" i="45" s="1"/>
  <c r="J43" i="13" l="1"/>
  <c r="M37" i="13"/>
  <c r="J37" i="13"/>
  <c r="G37" i="13"/>
  <c r="M40" i="13"/>
  <c r="M43" i="13"/>
  <c r="J40" i="13"/>
  <c r="G40" i="13"/>
  <c r="G43" i="13"/>
  <c r="I15" i="45"/>
  <c r="I11" i="44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35" i="44" l="1"/>
  <c r="I36" i="44"/>
  <c r="I16" i="45"/>
  <c r="I17" i="45" l="1"/>
  <c r="I18" i="45" l="1"/>
  <c r="I19" i="45" l="1"/>
  <c r="N10" i="13"/>
  <c r="K10" i="13"/>
  <c r="H10" i="13"/>
  <c r="E10" i="13"/>
  <c r="I20" i="45" l="1"/>
  <c r="I21" i="45" l="1"/>
  <c r="I22" i="45" l="1"/>
  <c r="I23" i="45" l="1"/>
  <c r="I24" i="45" l="1"/>
  <c r="I25" i="45" l="1"/>
  <c r="B28" i="32"/>
  <c r="B29" i="32" s="1"/>
  <c r="I26" i="45" l="1"/>
  <c r="B11" i="59" l="1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I27" i="45"/>
  <c r="G10" i="59" l="1"/>
  <c r="F11" i="59" l="1"/>
  <c r="G11" i="59" s="1"/>
  <c r="F12" i="59" l="1"/>
  <c r="G12" i="59" s="1"/>
  <c r="F13" i="59" l="1"/>
  <c r="G13" i="59" s="1"/>
  <c r="F14" i="59" l="1"/>
  <c r="G14" i="59" s="1"/>
  <c r="F15" i="59" l="1"/>
  <c r="G15" i="59" s="1"/>
  <c r="F16" i="59" l="1"/>
  <c r="G16" i="59" s="1"/>
  <c r="F17" i="59" l="1"/>
  <c r="G17" i="59" s="1"/>
  <c r="F18" i="59" l="1"/>
  <c r="G18" i="59" s="1"/>
  <c r="F19" i="59" l="1"/>
  <c r="G19" i="59" s="1"/>
  <c r="F20" i="59" l="1"/>
  <c r="G20" i="59" s="1"/>
  <c r="F21" i="59" l="1"/>
  <c r="G21" i="59" s="1"/>
  <c r="F22" i="59" l="1"/>
  <c r="G22" i="59" s="1"/>
  <c r="F23" i="59" l="1"/>
  <c r="G23" i="59" s="1"/>
  <c r="F24" i="59" l="1"/>
  <c r="G24" i="59" s="1"/>
  <c r="F25" i="59" l="1"/>
  <c r="G25" i="59" s="1"/>
  <c r="F26" i="59" l="1"/>
  <c r="G26" i="59" s="1"/>
  <c r="F27" i="59" l="1"/>
  <c r="G27" i="59" s="1"/>
  <c r="F28" i="59" l="1"/>
  <c r="G28" i="59" s="1"/>
  <c r="F29" i="59" l="1"/>
  <c r="G29" i="59" s="1"/>
  <c r="C29" i="59" l="1"/>
  <c r="D29" i="59"/>
  <c r="F30" i="59"/>
  <c r="G30" i="59" s="1"/>
  <c r="D30" i="59" l="1"/>
  <c r="C30" i="59"/>
  <c r="F31" i="59"/>
  <c r="G31" i="59" s="1"/>
  <c r="C31" i="59" l="1"/>
  <c r="D31" i="59"/>
  <c r="G31" i="13"/>
  <c r="J31" i="13"/>
  <c r="M31" i="13"/>
  <c r="D31" i="13"/>
  <c r="F32" i="59"/>
  <c r="G32" i="59" s="1"/>
  <c r="D32" i="59" l="1"/>
  <c r="C32" i="59"/>
  <c r="F33" i="59"/>
  <c r="G33" i="59" s="1"/>
  <c r="D33" i="59" l="1"/>
  <c r="C33" i="59"/>
  <c r="F34" i="59"/>
  <c r="G34" i="59" s="1"/>
  <c r="C34" i="59" l="1"/>
  <c r="D34" i="59"/>
  <c r="B12" i="45"/>
  <c r="F12" i="45" l="1"/>
  <c r="E12" i="45"/>
  <c r="D12" i="45"/>
  <c r="C12" i="45"/>
  <c r="B13" i="45"/>
  <c r="F13" i="45" l="1"/>
  <c r="E13" i="45"/>
  <c r="D13" i="45"/>
  <c r="C13" i="45"/>
  <c r="B14" i="45"/>
  <c r="F14" i="45" l="1"/>
  <c r="E14" i="45"/>
  <c r="D14" i="45"/>
  <c r="C14" i="45"/>
  <c r="F15" i="45" l="1"/>
  <c r="E15" i="45"/>
  <c r="D15" i="45"/>
  <c r="C15" i="45"/>
  <c r="B16" i="45"/>
  <c r="B12" i="44"/>
  <c r="F16" i="45" l="1"/>
  <c r="E16" i="45"/>
  <c r="D16" i="45"/>
  <c r="C16" i="45"/>
  <c r="B17" i="45"/>
  <c r="B13" i="44"/>
  <c r="F17" i="45" l="1"/>
  <c r="E17" i="45"/>
  <c r="D17" i="45"/>
  <c r="C17" i="45"/>
  <c r="B18" i="45"/>
  <c r="B14" i="44"/>
  <c r="F18" i="45" l="1"/>
  <c r="E18" i="45"/>
  <c r="D18" i="45"/>
  <c r="C18" i="45"/>
  <c r="B19" i="45"/>
  <c r="F19" i="45" l="1"/>
  <c r="E19" i="45"/>
  <c r="D19" i="45"/>
  <c r="C19" i="45"/>
  <c r="B20" i="45"/>
  <c r="B16" i="44"/>
  <c r="F16" i="44" l="1"/>
  <c r="E16" i="44"/>
  <c r="D16" i="44"/>
  <c r="C16" i="44"/>
  <c r="F20" i="45"/>
  <c r="E20" i="45"/>
  <c r="D20" i="45"/>
  <c r="C20" i="45"/>
  <c r="B21" i="45"/>
  <c r="B17" i="44"/>
  <c r="F17" i="44" l="1"/>
  <c r="E17" i="44"/>
  <c r="D17" i="44"/>
  <c r="C17" i="44"/>
  <c r="F21" i="45"/>
  <c r="E21" i="45"/>
  <c r="D21" i="45"/>
  <c r="C21" i="45"/>
  <c r="B22" i="45"/>
  <c r="B18" i="44"/>
  <c r="F18" i="44" l="1"/>
  <c r="E18" i="44"/>
  <c r="D18" i="44"/>
  <c r="C18" i="44"/>
  <c r="F22" i="45"/>
  <c r="E22" i="45"/>
  <c r="D22" i="45"/>
  <c r="C22" i="45"/>
  <c r="B23" i="45"/>
  <c r="B19" i="44"/>
  <c r="F19" i="44" l="1"/>
  <c r="E19" i="44"/>
  <c r="D19" i="44"/>
  <c r="C19" i="44"/>
  <c r="F23" i="45"/>
  <c r="E23" i="45"/>
  <c r="D23" i="45"/>
  <c r="C23" i="45"/>
  <c r="B24" i="45"/>
  <c r="B20" i="44"/>
  <c r="F20" i="44" l="1"/>
  <c r="E20" i="44"/>
  <c r="D20" i="44"/>
  <c r="C20" i="44"/>
  <c r="F24" i="45"/>
  <c r="E24" i="45"/>
  <c r="D24" i="45"/>
  <c r="C24" i="45"/>
  <c r="B25" i="45"/>
  <c r="B21" i="44"/>
  <c r="F21" i="44" l="1"/>
  <c r="E21" i="44"/>
  <c r="D21" i="44"/>
  <c r="C21" i="44"/>
  <c r="F25" i="45"/>
  <c r="E25" i="45"/>
  <c r="D25" i="45"/>
  <c r="C25" i="45"/>
  <c r="B26" i="45"/>
  <c r="B22" i="44"/>
  <c r="K41" i="45"/>
  <c r="B34" i="45"/>
  <c r="F22" i="44" l="1"/>
  <c r="E22" i="44"/>
  <c r="D22" i="44"/>
  <c r="C22" i="44"/>
  <c r="F26" i="45"/>
  <c r="E26" i="45"/>
  <c r="D26" i="45"/>
  <c r="C26" i="45"/>
  <c r="B27" i="45"/>
  <c r="B23" i="44"/>
  <c r="F23" i="44" l="1"/>
  <c r="E23" i="44"/>
  <c r="D23" i="44"/>
  <c r="C23" i="44"/>
  <c r="F27" i="45"/>
  <c r="E27" i="45"/>
  <c r="D27" i="45"/>
  <c r="C27" i="45"/>
  <c r="B28" i="45"/>
  <c r="B24" i="44"/>
  <c r="F24" i="44" l="1"/>
  <c r="E24" i="44"/>
  <c r="D24" i="44"/>
  <c r="C24" i="44"/>
  <c r="F28" i="45"/>
  <c r="E28" i="45"/>
  <c r="D28" i="45"/>
  <c r="C28" i="45"/>
  <c r="B29" i="45"/>
  <c r="B25" i="44"/>
  <c r="F25" i="44" l="1"/>
  <c r="E25" i="44"/>
  <c r="D25" i="44"/>
  <c r="C25" i="44"/>
  <c r="F29" i="45"/>
  <c r="E29" i="45"/>
  <c r="D29" i="45"/>
  <c r="C29" i="45"/>
  <c r="B30" i="45"/>
  <c r="B26" i="44"/>
  <c r="F26" i="44" l="1"/>
  <c r="E26" i="44"/>
  <c r="D26" i="44"/>
  <c r="C26" i="44"/>
  <c r="L30" i="13"/>
  <c r="N30" i="13" s="1"/>
  <c r="F30" i="45"/>
  <c r="E30" i="45"/>
  <c r="D30" i="45"/>
  <c r="C30" i="45"/>
  <c r="B27" i="44"/>
  <c r="L31" i="13" l="1"/>
  <c r="N31" i="13" s="1"/>
  <c r="F27" i="44"/>
  <c r="E27" i="44"/>
  <c r="D27" i="44"/>
  <c r="C27" i="44"/>
  <c r="B28" i="44"/>
  <c r="F28" i="44" l="1"/>
  <c r="E28" i="44"/>
  <c r="D28" i="44"/>
  <c r="C28" i="44"/>
  <c r="B29" i="44"/>
  <c r="F29" i="44" l="1"/>
  <c r="E29" i="44"/>
  <c r="D29" i="44"/>
  <c r="C29" i="44"/>
  <c r="B30" i="44"/>
  <c r="F30" i="44" l="1"/>
  <c r="E30" i="44"/>
  <c r="D30" i="44"/>
  <c r="C30" i="44"/>
  <c r="I30" i="13"/>
  <c r="K30" i="13" s="1"/>
  <c r="B32" i="32"/>
  <c r="I31" i="13" l="1"/>
  <c r="K31" i="13" s="1"/>
  <c r="B13" i="13"/>
  <c r="B14" i="13" l="1"/>
  <c r="B15" i="13" l="1"/>
  <c r="B16" i="13" l="1"/>
  <c r="B17" i="13" l="1"/>
  <c r="B18" i="13" l="1"/>
  <c r="B19" i="13" l="1"/>
  <c r="B20" i="13" l="1"/>
  <c r="B21" i="13" l="1"/>
  <c r="B22" i="13" l="1"/>
  <c r="B23" i="13" l="1"/>
  <c r="B24" i="13" l="1"/>
  <c r="B25" i="13" l="1"/>
  <c r="B26" i="13" l="1"/>
  <c r="B27" i="13" l="1"/>
  <c r="B28" i="13" l="1"/>
  <c r="B11" i="32" l="1"/>
  <c r="B12" i="32" l="1"/>
  <c r="B13" i="32" l="1"/>
  <c r="B14" i="32" l="1"/>
  <c r="B11" i="29"/>
  <c r="B15" i="32" l="1"/>
  <c r="B12" i="29"/>
  <c r="B16" i="32" l="1"/>
  <c r="B13" i="29"/>
  <c r="B17" i="32" l="1"/>
  <c r="B14" i="29"/>
  <c r="B18" i="32" l="1"/>
  <c r="B15" i="29"/>
  <c r="B19" i="32" l="1"/>
  <c r="B16" i="29"/>
  <c r="B20" i="32" l="1"/>
  <c r="B17" i="29"/>
  <c r="B21" i="32" l="1"/>
  <c r="B18" i="29"/>
  <c r="B22" i="32" l="1"/>
  <c r="B19" i="29"/>
  <c r="B23" i="32" l="1"/>
  <c r="B20" i="29"/>
  <c r="B24" i="32" l="1"/>
  <c r="B21" i="29"/>
  <c r="B25" i="32" l="1"/>
  <c r="B22" i="29"/>
  <c r="B26" i="32" l="1"/>
  <c r="B23" i="29"/>
  <c r="B27" i="32" l="1"/>
  <c r="B24" i="29"/>
  <c r="B25" i="29" l="1"/>
  <c r="B26" i="29" l="1"/>
  <c r="B27" i="29" l="1"/>
  <c r="B28" i="29" s="1"/>
  <c r="B29" i="29" l="1"/>
  <c r="B12" i="36" l="1"/>
  <c r="F12" i="36" l="1"/>
  <c r="E12" i="36"/>
  <c r="D12" i="36"/>
  <c r="C12" i="36"/>
  <c r="B13" i="36"/>
  <c r="F13" i="36" l="1"/>
  <c r="E13" i="36"/>
  <c r="D13" i="36"/>
  <c r="C13" i="36"/>
  <c r="B14" i="36"/>
  <c r="F14" i="36" l="1"/>
  <c r="E14" i="36"/>
  <c r="D14" i="36"/>
  <c r="C14" i="36"/>
  <c r="B15" i="36"/>
  <c r="F15" i="36" l="1"/>
  <c r="E15" i="36"/>
  <c r="D15" i="36"/>
  <c r="C15" i="36"/>
  <c r="B16" i="36"/>
  <c r="F16" i="36" l="1"/>
  <c r="E16" i="36"/>
  <c r="D16" i="36"/>
  <c r="C16" i="36"/>
  <c r="B17" i="36"/>
  <c r="F17" i="36" l="1"/>
  <c r="E17" i="36"/>
  <c r="D17" i="36"/>
  <c r="C17" i="36"/>
  <c r="B18" i="36"/>
  <c r="F18" i="36" l="1"/>
  <c r="E18" i="36"/>
  <c r="D18" i="36"/>
  <c r="C18" i="36"/>
  <c r="B19" i="36"/>
  <c r="F19" i="36" l="1"/>
  <c r="E19" i="36"/>
  <c r="D19" i="36"/>
  <c r="C19" i="36"/>
  <c r="B20" i="36"/>
  <c r="F20" i="36" l="1"/>
  <c r="E20" i="36"/>
  <c r="D20" i="36"/>
  <c r="C20" i="36"/>
  <c r="B21" i="36"/>
  <c r="F21" i="36" l="1"/>
  <c r="E21" i="36"/>
  <c r="D21" i="36"/>
  <c r="C21" i="36"/>
  <c r="B22" i="36"/>
  <c r="F22" i="36" l="1"/>
  <c r="E22" i="36"/>
  <c r="D22" i="36"/>
  <c r="C22" i="36"/>
  <c r="B23" i="36"/>
  <c r="F23" i="36" l="1"/>
  <c r="E23" i="36"/>
  <c r="D23" i="36"/>
  <c r="C23" i="36"/>
  <c r="B24" i="36"/>
  <c r="F24" i="36" l="1"/>
  <c r="E24" i="36"/>
  <c r="D24" i="36"/>
  <c r="C24" i="36"/>
  <c r="B25" i="36"/>
  <c r="F25" i="36" l="1"/>
  <c r="E25" i="36"/>
  <c r="D25" i="36"/>
  <c r="C25" i="36"/>
  <c r="B26" i="36"/>
  <c r="F26" i="36" l="1"/>
  <c r="F34" i="36" s="1"/>
  <c r="E26" i="36"/>
  <c r="E34" i="36" s="1"/>
  <c r="D26" i="36"/>
  <c r="D34" i="36" s="1"/>
  <c r="C26" i="36"/>
  <c r="C34" i="36" s="1"/>
  <c r="B27" i="36"/>
  <c r="F27" i="36" l="1"/>
  <c r="E27" i="36"/>
  <c r="D27" i="36"/>
  <c r="C27" i="36"/>
  <c r="B28" i="36"/>
  <c r="F28" i="36" l="1"/>
  <c r="E28" i="36"/>
  <c r="D28" i="36"/>
  <c r="C28" i="36"/>
  <c r="B29" i="36"/>
  <c r="F29" i="36" l="1"/>
  <c r="E29" i="36"/>
  <c r="D29" i="36"/>
  <c r="C29" i="36"/>
  <c r="B30" i="36"/>
  <c r="C30" i="13" l="1"/>
  <c r="F30" i="36"/>
  <c r="E30" i="36"/>
  <c r="D30" i="36"/>
  <c r="C30" i="36"/>
  <c r="C20" i="13"/>
  <c r="C18" i="13"/>
  <c r="C21" i="13"/>
  <c r="C14" i="13"/>
  <c r="C19" i="13"/>
  <c r="C12" i="13"/>
  <c r="C16" i="13"/>
  <c r="C17" i="13"/>
  <c r="C13" i="13"/>
  <c r="C15" i="13"/>
  <c r="E16" i="13" l="1"/>
  <c r="E21" i="13"/>
  <c r="E18" i="13"/>
  <c r="E19" i="13"/>
  <c r="E20" i="13"/>
  <c r="E17" i="13"/>
  <c r="E30" i="13"/>
  <c r="C31" i="13"/>
  <c r="E15" i="13"/>
  <c r="E13" i="13"/>
  <c r="E14" i="13"/>
  <c r="E12" i="13"/>
  <c r="E31" i="13" l="1"/>
  <c r="D35" i="36"/>
  <c r="D36" i="36"/>
  <c r="C29" i="13"/>
  <c r="F35" i="36"/>
  <c r="F36" i="36"/>
  <c r="C27" i="13"/>
  <c r="C23" i="13"/>
  <c r="C24" i="13"/>
  <c r="C22" i="13"/>
  <c r="C28" i="13"/>
  <c r="C26" i="13"/>
  <c r="E28" i="13" l="1"/>
  <c r="E27" i="13"/>
  <c r="E24" i="13"/>
  <c r="E26" i="13"/>
  <c r="E23" i="13"/>
  <c r="E29" i="13"/>
  <c r="E36" i="36"/>
  <c r="C25" i="13"/>
  <c r="E22" i="13"/>
  <c r="C36" i="36"/>
  <c r="C35" i="36"/>
  <c r="E35" i="36"/>
  <c r="E25" i="13" l="1"/>
  <c r="E43" i="13" s="1"/>
  <c r="C40" i="13"/>
  <c r="C37" i="13"/>
  <c r="C43" i="13"/>
  <c r="O19" i="45"/>
  <c r="L13" i="45"/>
  <c r="R13" i="45"/>
  <c r="L20" i="45"/>
  <c r="L14" i="45"/>
  <c r="U20" i="45"/>
  <c r="L18" i="45"/>
  <c r="U17" i="45"/>
  <c r="R12" i="45"/>
  <c r="U11" i="45"/>
  <c r="L19" i="45"/>
  <c r="L17" i="45"/>
  <c r="L15" i="45"/>
  <c r="R18" i="45"/>
  <c r="U13" i="45"/>
  <c r="U19" i="45"/>
  <c r="U12" i="45"/>
  <c r="U15" i="45"/>
  <c r="R10" i="45"/>
  <c r="R17" i="45"/>
  <c r="U10" i="45"/>
  <c r="L12" i="45"/>
  <c r="R19" i="45"/>
  <c r="L11" i="45"/>
  <c r="U18" i="45"/>
  <c r="R11" i="45"/>
  <c r="L10" i="45"/>
  <c r="U14" i="45"/>
  <c r="U16" i="45"/>
  <c r="R20" i="45"/>
  <c r="R14" i="45"/>
  <c r="O10" i="45"/>
  <c r="R16" i="45"/>
  <c r="R15" i="45"/>
  <c r="L16" i="45"/>
  <c r="E37" i="13" l="1"/>
  <c r="E40" i="13"/>
  <c r="O15" i="45"/>
  <c r="L16" i="13"/>
  <c r="N16" i="13" s="1"/>
  <c r="L18" i="13"/>
  <c r="N18" i="13" s="1"/>
  <c r="O17" i="45"/>
  <c r="O20" i="45"/>
  <c r="L21" i="13"/>
  <c r="N21" i="13" s="1"/>
  <c r="O14" i="45"/>
  <c r="L15" i="13"/>
  <c r="O12" i="45"/>
  <c r="L13" i="13"/>
  <c r="L20" i="13"/>
  <c r="N20" i="13" s="1"/>
  <c r="O13" i="45"/>
  <c r="L14" i="13"/>
  <c r="L12" i="13"/>
  <c r="O11" i="45"/>
  <c r="O18" i="45"/>
  <c r="L19" i="13"/>
  <c r="N19" i="13" s="1"/>
  <c r="O16" i="45"/>
  <c r="L17" i="13"/>
  <c r="N17" i="13" s="1"/>
  <c r="N15" i="13" l="1"/>
  <c r="N14" i="13"/>
  <c r="N13" i="13"/>
  <c r="N12" i="13"/>
  <c r="U21" i="45" l="1"/>
  <c r="U22" i="45"/>
  <c r="O21" i="45" l="1"/>
  <c r="L22" i="45"/>
  <c r="R22" i="45"/>
  <c r="R21" i="45"/>
  <c r="O22" i="45" l="1"/>
  <c r="L23" i="13"/>
  <c r="N23" i="13" s="1"/>
  <c r="L25" i="45"/>
  <c r="R25" i="45"/>
  <c r="U25" i="45"/>
  <c r="R24" i="45"/>
  <c r="U23" i="45"/>
  <c r="U27" i="45"/>
  <c r="R27" i="45"/>
  <c r="L24" i="45"/>
  <c r="L23" i="45"/>
  <c r="U26" i="45"/>
  <c r="U24" i="45"/>
  <c r="L27" i="45"/>
  <c r="L26" i="45"/>
  <c r="R23" i="45"/>
  <c r="R26" i="45"/>
  <c r="R41" i="45" l="1"/>
  <c r="U41" i="45"/>
  <c r="U34" i="45"/>
  <c r="V34" i="45" s="1"/>
  <c r="U35" i="45"/>
  <c r="V35" i="45" s="1"/>
  <c r="F35" i="45" s="1"/>
  <c r="U36" i="45"/>
  <c r="V36" i="45" s="1"/>
  <c r="F36" i="45" s="1"/>
  <c r="R36" i="45"/>
  <c r="S36" i="45" s="1"/>
  <c r="E36" i="45" s="1"/>
  <c r="R34" i="45"/>
  <c r="S34" i="45" s="1"/>
  <c r="R35" i="45"/>
  <c r="S35" i="45" s="1"/>
  <c r="L29" i="13"/>
  <c r="N29" i="13" s="1"/>
  <c r="L21" i="45"/>
  <c r="L22" i="13"/>
  <c r="E35" i="45"/>
  <c r="O23" i="45"/>
  <c r="L24" i="13"/>
  <c r="N24" i="13" s="1"/>
  <c r="O26" i="45"/>
  <c r="L27" i="13"/>
  <c r="N27" i="13" s="1"/>
  <c r="O27" i="45"/>
  <c r="L28" i="13"/>
  <c r="N28" i="13" s="1"/>
  <c r="O25" i="45"/>
  <c r="L26" i="13"/>
  <c r="N26" i="13" s="1"/>
  <c r="L25" i="13"/>
  <c r="N25" i="13" s="1"/>
  <c r="O24" i="45"/>
  <c r="O36" i="45" l="1"/>
  <c r="P36" i="45" s="1"/>
  <c r="D36" i="45" s="1"/>
  <c r="O35" i="45"/>
  <c r="P35" i="45" s="1"/>
  <c r="D35" i="45" s="1"/>
  <c r="O41" i="45"/>
  <c r="L41" i="45"/>
  <c r="L36" i="45"/>
  <c r="M36" i="45" s="1"/>
  <c r="C36" i="45" s="1"/>
  <c r="L34" i="45"/>
  <c r="M34" i="45" s="1"/>
  <c r="L35" i="45"/>
  <c r="M35" i="45" s="1"/>
  <c r="C35" i="45" s="1"/>
  <c r="O34" i="45"/>
  <c r="P34" i="45" s="1"/>
  <c r="L43" i="13"/>
  <c r="L40" i="13"/>
  <c r="L37" i="13"/>
  <c r="F34" i="45"/>
  <c r="V20" i="45"/>
  <c r="V19" i="45"/>
  <c r="V21" i="45"/>
  <c r="V22" i="45"/>
  <c r="V24" i="45"/>
  <c r="V26" i="45"/>
  <c r="V15" i="45"/>
  <c r="V18" i="45"/>
  <c r="V11" i="45"/>
  <c r="V10" i="45"/>
  <c r="V13" i="45"/>
  <c r="V27" i="45"/>
  <c r="V23" i="45"/>
  <c r="V12" i="45"/>
  <c r="V17" i="45"/>
  <c r="V14" i="45"/>
  <c r="V25" i="45"/>
  <c r="V16" i="45"/>
  <c r="N22" i="13"/>
  <c r="E34" i="45"/>
  <c r="S26" i="45"/>
  <c r="S22" i="45"/>
  <c r="S21" i="45"/>
  <c r="S14" i="45"/>
  <c r="S27" i="45"/>
  <c r="S13" i="45"/>
  <c r="S18" i="45"/>
  <c r="S24" i="45"/>
  <c r="S19" i="45"/>
  <c r="S11" i="45"/>
  <c r="S15" i="45"/>
  <c r="S17" i="45"/>
  <c r="S12" i="45"/>
  <c r="S16" i="45"/>
  <c r="S10" i="45"/>
  <c r="S25" i="45"/>
  <c r="S23" i="45"/>
  <c r="S20" i="45"/>
  <c r="S41" i="45" l="1"/>
  <c r="S42" i="45" s="1"/>
  <c r="V41" i="45"/>
  <c r="V42" i="45" s="1"/>
  <c r="N37" i="13"/>
  <c r="N43" i="13"/>
  <c r="N40" i="13"/>
  <c r="P12" i="45"/>
  <c r="P11" i="45"/>
  <c r="P21" i="45"/>
  <c r="P25" i="45"/>
  <c r="P23" i="45"/>
  <c r="P10" i="45"/>
  <c r="P16" i="45"/>
  <c r="P13" i="45"/>
  <c r="P22" i="45"/>
  <c r="P17" i="45"/>
  <c r="P14" i="45"/>
  <c r="P18" i="45"/>
  <c r="P27" i="45"/>
  <c r="P20" i="45"/>
  <c r="P24" i="45"/>
  <c r="P26" i="45"/>
  <c r="P15" i="45"/>
  <c r="P19" i="45"/>
  <c r="D34" i="45"/>
  <c r="M27" i="45"/>
  <c r="M17" i="45"/>
  <c r="M11" i="45"/>
  <c r="M16" i="45"/>
  <c r="M24" i="45"/>
  <c r="C34" i="45"/>
  <c r="M25" i="45"/>
  <c r="M26" i="45"/>
  <c r="M12" i="45"/>
  <c r="M15" i="45"/>
  <c r="M19" i="45"/>
  <c r="M13" i="45"/>
  <c r="M14" i="45"/>
  <c r="M21" i="45"/>
  <c r="M23" i="45"/>
  <c r="M22" i="45"/>
  <c r="M10" i="45"/>
  <c r="M20" i="45"/>
  <c r="M18" i="45"/>
  <c r="P41" i="45" l="1"/>
  <c r="P42" i="45" s="1"/>
  <c r="M41" i="45"/>
  <c r="M42" i="45" s="1"/>
  <c r="R25" i="44" l="1"/>
  <c r="U25" i="44"/>
  <c r="U10" i="44"/>
  <c r="L23" i="44"/>
  <c r="U23" i="44"/>
  <c r="U24" i="44"/>
  <c r="R22" i="44"/>
  <c r="R27" i="44"/>
  <c r="L22" i="44"/>
  <c r="U26" i="44"/>
  <c r="O10" i="44"/>
  <c r="L24" i="44"/>
  <c r="L11" i="44"/>
  <c r="L25" i="44"/>
  <c r="L26" i="44"/>
  <c r="L10" i="44"/>
  <c r="L27" i="44"/>
  <c r="R24" i="44"/>
  <c r="R26" i="44"/>
  <c r="U27" i="44"/>
  <c r="U22" i="44"/>
  <c r="U11" i="44"/>
  <c r="R11" i="44"/>
  <c r="O11" i="44"/>
  <c r="R23" i="44"/>
  <c r="R10" i="44"/>
  <c r="I29" i="13" l="1"/>
  <c r="K29" i="13" s="1"/>
  <c r="I28" i="13"/>
  <c r="K28" i="13" s="1"/>
  <c r="O22" i="44"/>
  <c r="O25" i="44"/>
  <c r="I25" i="13"/>
  <c r="K25" i="13" s="1"/>
  <c r="O24" i="44"/>
  <c r="I24" i="13"/>
  <c r="K24" i="13" s="1"/>
  <c r="O27" i="44"/>
  <c r="I27" i="13"/>
  <c r="K27" i="13" s="1"/>
  <c r="O26" i="44"/>
  <c r="I26" i="13"/>
  <c r="K26" i="13" s="1"/>
  <c r="O23" i="44"/>
  <c r="I23" i="13"/>
  <c r="K23" i="13" s="1"/>
  <c r="U21" i="44" l="1"/>
  <c r="O13" i="44" l="1"/>
  <c r="O19" i="44"/>
  <c r="O15" i="44"/>
  <c r="U14" i="44"/>
  <c r="U18" i="44"/>
  <c r="U17" i="44"/>
  <c r="U20" i="44"/>
  <c r="U19" i="44"/>
  <c r="L21" i="44"/>
  <c r="R12" i="44"/>
  <c r="L14" i="44"/>
  <c r="R17" i="44"/>
  <c r="L20" i="44"/>
  <c r="R16" i="44"/>
  <c r="U12" i="44"/>
  <c r="R21" i="44"/>
  <c r="L12" i="44"/>
  <c r="U16" i="44"/>
  <c r="L15" i="44"/>
  <c r="R13" i="44"/>
  <c r="R18" i="44"/>
  <c r="L16" i="44"/>
  <c r="U13" i="44"/>
  <c r="U15" i="44"/>
  <c r="L19" i="44"/>
  <c r="R15" i="44"/>
  <c r="L13" i="44"/>
  <c r="U34" i="44" l="1"/>
  <c r="U41" i="44"/>
  <c r="I22" i="13"/>
  <c r="K22" i="13" s="1"/>
  <c r="U36" i="44"/>
  <c r="V36" i="44" s="1"/>
  <c r="F36" i="44" s="1"/>
  <c r="O12" i="44"/>
  <c r="I12" i="13"/>
  <c r="U35" i="44"/>
  <c r="V35" i="44" s="1"/>
  <c r="F35" i="44" s="1"/>
  <c r="V34" i="44"/>
  <c r="O17" i="44"/>
  <c r="O16" i="44"/>
  <c r="I16" i="13"/>
  <c r="K16" i="13" s="1"/>
  <c r="I13" i="13"/>
  <c r="O14" i="44"/>
  <c r="O21" i="44"/>
  <c r="O18" i="44"/>
  <c r="O20" i="44"/>
  <c r="R14" i="44"/>
  <c r="R20" i="44"/>
  <c r="R19" i="44"/>
  <c r="L18" i="44"/>
  <c r="L17" i="44"/>
  <c r="R34" i="44" l="1"/>
  <c r="R41" i="44"/>
  <c r="L41" i="44"/>
  <c r="L34" i="44"/>
  <c r="O34" i="44"/>
  <c r="O41" i="44"/>
  <c r="L35" i="44"/>
  <c r="M35" i="44" s="1"/>
  <c r="C35" i="44" s="1"/>
  <c r="I21" i="13"/>
  <c r="K21" i="13" s="1"/>
  <c r="I15" i="13"/>
  <c r="R35" i="44"/>
  <c r="S35" i="44" s="1"/>
  <c r="E35" i="44" s="1"/>
  <c r="O36" i="44"/>
  <c r="P36" i="44" s="1"/>
  <c r="D36" i="44" s="1"/>
  <c r="L36" i="44"/>
  <c r="M36" i="44" s="1"/>
  <c r="C36" i="44" s="1"/>
  <c r="S34" i="44"/>
  <c r="I18" i="13"/>
  <c r="K18" i="13" s="1"/>
  <c r="I14" i="13"/>
  <c r="K12" i="13"/>
  <c r="I19" i="13"/>
  <c r="K19" i="13" s="1"/>
  <c r="F34" i="44"/>
  <c r="V16" i="44"/>
  <c r="V13" i="44"/>
  <c r="V14" i="44"/>
  <c r="V10" i="44"/>
  <c r="V23" i="44"/>
  <c r="V17" i="44"/>
  <c r="V25" i="44"/>
  <c r="V15" i="44"/>
  <c r="V19" i="44"/>
  <c r="V27" i="44"/>
  <c r="V22" i="44"/>
  <c r="V18" i="44"/>
  <c r="V12" i="44"/>
  <c r="V20" i="44"/>
  <c r="V26" i="44"/>
  <c r="V21" i="44"/>
  <c r="V11" i="44"/>
  <c r="V24" i="44"/>
  <c r="P34" i="44"/>
  <c r="O35" i="44"/>
  <c r="P35" i="44" s="1"/>
  <c r="D35" i="44" s="1"/>
  <c r="M34" i="44"/>
  <c r="R36" i="44"/>
  <c r="S36" i="44" s="1"/>
  <c r="E36" i="44" s="1"/>
  <c r="I20" i="13"/>
  <c r="K20" i="13" s="1"/>
  <c r="K13" i="13"/>
  <c r="I17" i="13"/>
  <c r="K17" i="13" s="1"/>
  <c r="V41" i="44" l="1"/>
  <c r="V42" i="44" s="1"/>
  <c r="K15" i="13"/>
  <c r="K43" i="13" s="1"/>
  <c r="I43" i="13"/>
  <c r="I40" i="13"/>
  <c r="I37" i="13"/>
  <c r="P18" i="44"/>
  <c r="P16" i="44"/>
  <c r="P25" i="44"/>
  <c r="D34" i="44"/>
  <c r="P11" i="44"/>
  <c r="P20" i="44"/>
  <c r="P13" i="44"/>
  <c r="P14" i="44"/>
  <c r="P27" i="44"/>
  <c r="P21" i="44"/>
  <c r="P24" i="44"/>
  <c r="P22" i="44"/>
  <c r="P15" i="44"/>
  <c r="P19" i="44"/>
  <c r="P26" i="44"/>
  <c r="P10" i="44"/>
  <c r="P23" i="44"/>
  <c r="P17" i="44"/>
  <c r="P12" i="44"/>
  <c r="S16" i="44"/>
  <c r="S24" i="44"/>
  <c r="S10" i="44"/>
  <c r="S21" i="44"/>
  <c r="S26" i="44"/>
  <c r="S12" i="44"/>
  <c r="S13" i="44"/>
  <c r="S25" i="44"/>
  <c r="S18" i="44"/>
  <c r="S19" i="44"/>
  <c r="S11" i="44"/>
  <c r="S27" i="44"/>
  <c r="E34" i="44"/>
  <c r="S23" i="44"/>
  <c r="S20" i="44"/>
  <c r="S22" i="44"/>
  <c r="S17" i="44"/>
  <c r="S15" i="44"/>
  <c r="S14" i="44"/>
  <c r="K14" i="13"/>
  <c r="M20" i="44"/>
  <c r="M24" i="44"/>
  <c r="M16" i="44"/>
  <c r="M12" i="44"/>
  <c r="M21" i="44"/>
  <c r="M17" i="44"/>
  <c r="M27" i="44"/>
  <c r="C34" i="44"/>
  <c r="M23" i="44"/>
  <c r="M10" i="44"/>
  <c r="M19" i="44"/>
  <c r="M22" i="44"/>
  <c r="M15" i="44"/>
  <c r="M13" i="44"/>
  <c r="M18" i="44"/>
  <c r="M11" i="44"/>
  <c r="M14" i="44"/>
  <c r="M26" i="44"/>
  <c r="M25" i="44"/>
  <c r="K40" i="13" l="1"/>
  <c r="P41" i="44"/>
  <c r="P42" i="44" s="1"/>
  <c r="M41" i="44"/>
  <c r="M42" i="44" s="1"/>
  <c r="S41" i="44"/>
  <c r="S42" i="44" s="1"/>
  <c r="K37" i="13"/>
  <c r="D10" i="39" l="1"/>
  <c r="D17" i="39"/>
  <c r="C11" i="39"/>
  <c r="E14" i="39"/>
  <c r="E15" i="39"/>
  <c r="C14" i="39"/>
  <c r="C20" i="39"/>
  <c r="D18" i="39" l="1"/>
  <c r="F16" i="39"/>
  <c r="F10" i="39"/>
  <c r="F12" i="39"/>
  <c r="D12" i="39"/>
  <c r="D20" i="39"/>
  <c r="F17" i="39"/>
  <c r="C15" i="39"/>
  <c r="C12" i="39"/>
  <c r="D15" i="39"/>
  <c r="F14" i="39"/>
  <c r="D16" i="39"/>
  <c r="F15" i="39"/>
  <c r="D11" i="39"/>
  <c r="D13" i="39"/>
  <c r="F20" i="39"/>
  <c r="F18" i="39"/>
  <c r="E13" i="39"/>
  <c r="C17" i="39"/>
  <c r="E19" i="39"/>
  <c r="E18" i="39"/>
  <c r="E12" i="39"/>
  <c r="C13" i="39"/>
  <c r="C16" i="39"/>
  <c r="F11" i="39"/>
  <c r="E20" i="39"/>
  <c r="F19" i="39"/>
  <c r="D19" i="39"/>
  <c r="E16" i="39"/>
  <c r="E11" i="39"/>
  <c r="C18" i="39"/>
  <c r="E17" i="39"/>
  <c r="F18" i="13" s="1"/>
  <c r="H18" i="13" s="1"/>
  <c r="F13" i="39"/>
  <c r="C19" i="39"/>
  <c r="E10" i="39"/>
  <c r="D14" i="39"/>
  <c r="F15" i="13" s="1"/>
  <c r="C10" i="39"/>
  <c r="F20" i="13" l="1"/>
  <c r="H20" i="13" s="1"/>
  <c r="F17" i="13"/>
  <c r="H17" i="13" s="1"/>
  <c r="F13" i="13"/>
  <c r="F14" i="13"/>
  <c r="H15" i="13"/>
  <c r="F12" i="13"/>
  <c r="H12" i="13" s="1"/>
  <c r="F16" i="13"/>
  <c r="H16" i="13" s="1"/>
  <c r="F21" i="13"/>
  <c r="H21" i="13" s="1"/>
  <c r="F19" i="13"/>
  <c r="H19" i="13" s="1"/>
  <c r="H13" i="13" l="1"/>
  <c r="H14" i="13"/>
  <c r="E29" i="39" l="1"/>
  <c r="F29" i="39"/>
  <c r="D29" i="39" l="1"/>
  <c r="E26" i="39"/>
  <c r="E27" i="39"/>
  <c r="D26" i="39"/>
  <c r="D23" i="39"/>
  <c r="D24" i="39"/>
  <c r="D22" i="39"/>
  <c r="C24" i="39"/>
  <c r="C22" i="39"/>
  <c r="D21" i="39"/>
  <c r="F24" i="39"/>
  <c r="F22" i="39"/>
  <c r="C28" i="39"/>
  <c r="D28" i="39"/>
  <c r="E24" i="39"/>
  <c r="E21" i="39"/>
  <c r="E28" i="39"/>
  <c r="C26" i="39"/>
  <c r="F25" i="39"/>
  <c r="F26" i="39"/>
  <c r="C29" i="39"/>
  <c r="F28" i="39"/>
  <c r="E22" i="39"/>
  <c r="E23" i="39"/>
  <c r="D25" i="39"/>
  <c r="F27" i="39"/>
  <c r="F23" i="39"/>
  <c r="E25" i="39"/>
  <c r="C23" i="39"/>
  <c r="F21" i="39"/>
  <c r="C25" i="39"/>
  <c r="C27" i="39"/>
  <c r="D27" i="39"/>
  <c r="C21" i="39"/>
  <c r="F27" i="13" l="1"/>
  <c r="H27" i="13" s="1"/>
  <c r="F28" i="13"/>
  <c r="H28" i="13" s="1"/>
  <c r="F26" i="13"/>
  <c r="H26" i="13" s="1"/>
  <c r="E34" i="39"/>
  <c r="E36" i="39"/>
  <c r="E35" i="39"/>
  <c r="C34" i="39"/>
  <c r="C36" i="39"/>
  <c r="C35" i="39"/>
  <c r="F35" i="39"/>
  <c r="F34" i="39"/>
  <c r="F36" i="39"/>
  <c r="F22" i="13"/>
  <c r="D36" i="39"/>
  <c r="D34" i="39"/>
  <c r="D35" i="39"/>
  <c r="F25" i="13"/>
  <c r="H25" i="13" s="1"/>
  <c r="F24" i="13"/>
  <c r="H24" i="13" s="1"/>
  <c r="F29" i="13"/>
  <c r="H29" i="13" s="1"/>
  <c r="F23" i="13"/>
  <c r="H23" i="13" s="1"/>
  <c r="F30" i="13"/>
  <c r="H30" i="13" s="1"/>
  <c r="E30" i="39"/>
  <c r="D30" i="39"/>
  <c r="C30" i="39"/>
  <c r="F30" i="39"/>
  <c r="F31" i="13" l="1"/>
  <c r="H31" i="13" s="1"/>
  <c r="H22" i="13"/>
  <c r="F43" i="13"/>
  <c r="F40" i="13"/>
  <c r="F37" i="13"/>
  <c r="H43" i="13" l="1"/>
  <c r="H40" i="13"/>
  <c r="H37" i="13"/>
</calcChain>
</file>

<file path=xl/sharedStrings.xml><?xml version="1.0" encoding="utf-8"?>
<sst xmlns="http://schemas.openxmlformats.org/spreadsheetml/2006/main" count="448" uniqueCount="262">
  <si>
    <t>Year</t>
  </si>
  <si>
    <t>(a)</t>
  </si>
  <si>
    <t>(b)</t>
  </si>
  <si>
    <t>(c)</t>
  </si>
  <si>
    <t>(d)</t>
  </si>
  <si>
    <t>Table 3</t>
  </si>
  <si>
    <t>Table 4</t>
  </si>
  <si>
    <t>$/MWH</t>
  </si>
  <si>
    <t>$/MMBtu</t>
  </si>
  <si>
    <t>Winter</t>
  </si>
  <si>
    <t>Summer</t>
  </si>
  <si>
    <t>Current</t>
  </si>
  <si>
    <t>Avoided Costs</t>
  </si>
  <si>
    <t>Comparison between Proposed and Current Avoided Costs</t>
  </si>
  <si>
    <t>Table 1</t>
  </si>
  <si>
    <t>CF</t>
  </si>
  <si>
    <t>Source</t>
  </si>
  <si>
    <t>Natural Gas Price - Delivered to Plant</t>
  </si>
  <si>
    <t>($/MWH)</t>
  </si>
  <si>
    <t>Prices on this tab are formated to be cut and pasted directly into the tariff page</t>
  </si>
  <si>
    <t>Market Price $/MWH</t>
  </si>
  <si>
    <t>HLH</t>
  </si>
  <si>
    <t>LLH</t>
  </si>
  <si>
    <t>Mid-Columbia</t>
  </si>
  <si>
    <t>Palo Verde</t>
  </si>
  <si>
    <t>Electricity Market Prices</t>
  </si>
  <si>
    <t>Month</t>
  </si>
  <si>
    <t>$/MWh</t>
  </si>
  <si>
    <t>Calendar Year</t>
  </si>
  <si>
    <t>Off-Peak Energy Prices (¢/kWh)</t>
  </si>
  <si>
    <t xml:space="preserve">Deliveries During </t>
  </si>
  <si>
    <t>Capacity Contribution</t>
  </si>
  <si>
    <t>Wind</t>
  </si>
  <si>
    <t>Integration Costs</t>
  </si>
  <si>
    <t>Solar</t>
  </si>
  <si>
    <t>Avoided Cost Prices for Wind QF</t>
  </si>
  <si>
    <t>Avoided Cost Prices for Base Load QF</t>
  </si>
  <si>
    <t>Capacity (MW)</t>
  </si>
  <si>
    <t>Resource</t>
  </si>
  <si>
    <t>East</t>
  </si>
  <si>
    <t>Existing Plant Retirements/Conversions</t>
  </si>
  <si>
    <t>Expansion Resources</t>
  </si>
  <si>
    <t>West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</si>
  <si>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</si>
  <si>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</si>
  <si>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</si>
  <si>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</si>
  <si>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</si>
  <si>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</si>
  <si>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 Prices for Fixed Solar QF</t>
  </si>
  <si>
    <t>Avoided Cost Prices for Tracking Solar QF</t>
  </si>
  <si>
    <t>on-peak Summer</t>
  </si>
  <si>
    <t>on-peak Winter</t>
  </si>
  <si>
    <t>off-peak Summer</t>
  </si>
  <si>
    <t>off-peak Winter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</si>
  <si>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</si>
  <si>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</si>
  <si>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</si>
  <si>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</si>
  <si>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</si>
  <si>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</si>
  <si>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</si>
  <si>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</si>
  <si>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</si>
  <si>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</si>
  <si>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</si>
  <si>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</si>
  <si>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</si>
  <si>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</si>
  <si>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</si>
  <si>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 xml:space="preserve"> </t>
  </si>
  <si>
    <t>On Peak Energy Prices (¢/kWh)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</si>
  <si>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</si>
  <si>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</si>
  <si>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</si>
  <si>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</si>
  <si>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</si>
  <si>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</si>
  <si>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</si>
  <si>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</si>
  <si>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</si>
  <si>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</si>
  <si>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</si>
  <si>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3  (Coal Early Retirement/Conversions)</t>
  </si>
  <si>
    <t>Gadsby 1-6</t>
  </si>
  <si>
    <t>Generation Profile_Solar Fixed</t>
  </si>
  <si>
    <t>Generation Profile_Solar Tracking</t>
  </si>
  <si>
    <t>Table 6</t>
  </si>
  <si>
    <t>IRP - Wyo NE</t>
  </si>
  <si>
    <t>Burnertip Annual Average Price</t>
  </si>
  <si>
    <t>15-year (2019-2033) Nominal Levelized</t>
  </si>
  <si>
    <t>15-year (2020-2034) Nominal Levelized</t>
  </si>
  <si>
    <t>Off-Peak Energy Prices (¢/kWh) (1)</t>
  </si>
  <si>
    <t>Craig 1  (Coal Early Retirement/Conversions)</t>
  </si>
  <si>
    <t>Wind, GO</t>
  </si>
  <si>
    <t>Total Wind</t>
  </si>
  <si>
    <t>JimBridger 1  (Coal Early Retirement/Conversions)</t>
  </si>
  <si>
    <t>JimBridger 2  (Coal Early Retirement/Conversions)</t>
  </si>
  <si>
    <t>Annual</t>
  </si>
  <si>
    <t>No.</t>
  </si>
  <si>
    <t>Partial Displacement</t>
  </si>
  <si>
    <t>Name plate</t>
  </si>
  <si>
    <t>Start Date</t>
  </si>
  <si>
    <t>Total Signed MW</t>
  </si>
  <si>
    <t>Period</t>
  </si>
  <si>
    <t>On Peak Winter</t>
  </si>
  <si>
    <t>On Peak Summer</t>
  </si>
  <si>
    <t>Total Hours</t>
  </si>
  <si>
    <t>HLH Hour %</t>
  </si>
  <si>
    <t>Sun/Hol</t>
  </si>
  <si>
    <t>HLH Days</t>
  </si>
  <si>
    <t>Table 5</t>
  </si>
  <si>
    <t>(e)</t>
  </si>
  <si>
    <t>(f)</t>
  </si>
  <si>
    <t>(g)</t>
  </si>
  <si>
    <t>(h)</t>
  </si>
  <si>
    <t>(i)</t>
  </si>
  <si>
    <t>(j)</t>
  </si>
  <si>
    <t>(k)</t>
  </si>
  <si>
    <t>(l)</t>
  </si>
  <si>
    <t>Proposed</t>
  </si>
  <si>
    <t>Total Difference</t>
  </si>
  <si>
    <t>(1): On- and off- peak prices are reduced by integration charges</t>
  </si>
  <si>
    <t>On-Peak Energy Prices (¢/kWh)</t>
  </si>
  <si>
    <t>Peak Winter</t>
  </si>
  <si>
    <t>Peak Summer</t>
  </si>
  <si>
    <t>Off Peak  Winter</t>
  </si>
  <si>
    <t>Off Peak  Summer</t>
  </si>
  <si>
    <t>$ With degradation</t>
  </si>
  <si>
    <t>0.5 % Degradation</t>
  </si>
  <si>
    <t>Check</t>
  </si>
  <si>
    <t>(x) Extrapolated</t>
  </si>
  <si>
    <t>Wind, UT</t>
  </si>
  <si>
    <t>Total Solar</t>
  </si>
  <si>
    <t>1/ Front office transaction amounts reflect one-year transaction periods, are not additive, and are reported as a 10/20-year annual average.</t>
  </si>
  <si>
    <t>West Side</t>
  </si>
  <si>
    <t>Existing Plant Retirements and PPA Termination</t>
  </si>
  <si>
    <t>Craig 2  (Coal Early Retirement/Conversions)</t>
  </si>
  <si>
    <t>Huntington 1</t>
  </si>
  <si>
    <t>Huntington 2</t>
  </si>
  <si>
    <t>Colstrip 3  (Coal Early Retirement/Conversions)</t>
  </si>
  <si>
    <t>Colstrip 4  (Coal Early Retirement/Conversions)</t>
  </si>
  <si>
    <t>Naughton 1  (Coal Early Retirement/Conversions)</t>
  </si>
  <si>
    <t>Naughton 2  (Coal Early Retirement/Conversions)</t>
  </si>
  <si>
    <t>Retire - Hydro</t>
  </si>
  <si>
    <t>Retire - Wind</t>
  </si>
  <si>
    <t>Expire - Wind PPA</t>
  </si>
  <si>
    <t>Expire - Solar PPA</t>
  </si>
  <si>
    <t>Retire - Other</t>
  </si>
  <si>
    <t>Coal Ret_WY - Gas RePower</t>
  </si>
  <si>
    <t>CCCT - DJohns - J 1x1</t>
  </si>
  <si>
    <t>Total CCCT</t>
  </si>
  <si>
    <t>SCCT Frame NTN</t>
  </si>
  <si>
    <t>SCCT Frame WYSW</t>
  </si>
  <si>
    <t>Total SCCT</t>
  </si>
  <si>
    <t>Wind, WYAE</t>
  </si>
  <si>
    <t>Wind+Storage, GO</t>
  </si>
  <si>
    <t>Utility Solar+Storage - PV - Utah-S</t>
  </si>
  <si>
    <t>Utility Solar+Storage - PV - Huntington</t>
  </si>
  <si>
    <t>Utility Solar+Storage - PV - Utah-N</t>
  </si>
  <si>
    <t>Demand Response, ID-Irrigate</t>
  </si>
  <si>
    <t>Demand Response, UT-Cool/WH</t>
  </si>
  <si>
    <t>Demand Response, UT-3rd Party Contracts</t>
  </si>
  <si>
    <t>Demand Response, UT-Irrigate</t>
  </si>
  <si>
    <t>Demand Response, UT-Thermostat</t>
  </si>
  <si>
    <t>Demand Response, WY-Cool/WH</t>
  </si>
  <si>
    <t>Demand Response, WY-3rd Party Contracts</t>
  </si>
  <si>
    <t>Demand Response, WY-Irrigate</t>
  </si>
  <si>
    <t>Demand Response, WY-Thermostat</t>
  </si>
  <si>
    <t>Demand Response, UT-Ancillary Services</t>
  </si>
  <si>
    <t>Demand Response, WY-Ancillary Services</t>
  </si>
  <si>
    <t>Demand Response Total</t>
  </si>
  <si>
    <t>Energy Efficiency, ID</t>
  </si>
  <si>
    <t>Energy Efficiency, UT</t>
  </si>
  <si>
    <t>Energy Efficiency, WY</t>
  </si>
  <si>
    <t>Energy Efficiency Total</t>
  </si>
  <si>
    <t>Battery Storage - Utah-S</t>
  </si>
  <si>
    <t>Battery Storage - WYSW</t>
  </si>
  <si>
    <t>Battery Storage - Idaho</t>
  </si>
  <si>
    <t>FOT East - Summer</t>
  </si>
  <si>
    <t>JimBridger 3</t>
  </si>
  <si>
    <t>JimBridger 4</t>
  </si>
  <si>
    <t>Hermiston</t>
  </si>
  <si>
    <t>SCCT Frame WV</t>
  </si>
  <si>
    <t>Wind+Storage, YK</t>
  </si>
  <si>
    <t>Utility Solar+Storage - PV - Jbridger</t>
  </si>
  <si>
    <t>Utility Solar+Storage - PV - S-Oregon</t>
  </si>
  <si>
    <t>Utility Solar+Storage - PV - Yakima</t>
  </si>
  <si>
    <t>Demand Response, OR-Ancillary Services</t>
  </si>
  <si>
    <t>Demand Response, WA-Ancillary Services</t>
  </si>
  <si>
    <t>Demand Response, CA-Cool/WH</t>
  </si>
  <si>
    <t>Demand Response, CA-3rd Party Contracts</t>
  </si>
  <si>
    <t>Demand Response, CA-Irrigate</t>
  </si>
  <si>
    <t>Demand Response, CA-Thermostat</t>
  </si>
  <si>
    <t>Demand Response, OR-3rd Party Contracts</t>
  </si>
  <si>
    <t>Demand Response, OR-Irrigate</t>
  </si>
  <si>
    <t>Demand Response, WA-Cool/WH</t>
  </si>
  <si>
    <t>Demand Response, WA-3rd Party Contracts</t>
  </si>
  <si>
    <t>Demand Response, WA-Irrigate</t>
  </si>
  <si>
    <t>Demand Response, WA-Thermostat</t>
  </si>
  <si>
    <t>Demand Response  Total</t>
  </si>
  <si>
    <t>Energy Efficiency, CA</t>
  </si>
  <si>
    <t>Energy Efficiency, OR</t>
  </si>
  <si>
    <t>Energy Efficiency, WA</t>
  </si>
  <si>
    <t>Energy Efficiency  Total</t>
  </si>
  <si>
    <t>Battery Storage - S-Oregon</t>
  </si>
  <si>
    <t>Battery Storage - Willamette Valley</t>
  </si>
  <si>
    <t>Battery Storage - Portland NC</t>
  </si>
  <si>
    <t>Battery Storage - Walla Walla</t>
  </si>
  <si>
    <t>Battery Storage - Yakima</t>
  </si>
  <si>
    <t>FOT West - Summer</t>
  </si>
  <si>
    <t>FOT West - Winter</t>
  </si>
  <si>
    <t>2019 IRP Update Preferred Portfolio</t>
  </si>
  <si>
    <t>Contracts Queue</t>
  </si>
  <si>
    <t>Signed Contracts</t>
  </si>
  <si>
    <t>Cypress Creek Renewables - Merrill Solar LLC</t>
  </si>
  <si>
    <t>OR Solar 5, LLC (Merrill Solar) (ORSOLAR5 PPA QF)</t>
  </si>
  <si>
    <t>Graphite Solar I</t>
  </si>
  <si>
    <t>Mariah Wind</t>
  </si>
  <si>
    <t>Orem Family wind</t>
  </si>
  <si>
    <t>Capacity Factor (%)</t>
  </si>
  <si>
    <t>Capacity Contribution (%)</t>
  </si>
  <si>
    <t>Summer/Winter:</t>
  </si>
  <si>
    <t>S</t>
  </si>
  <si>
    <t>W</t>
  </si>
  <si>
    <t>Solar &amp; Storage</t>
  </si>
  <si>
    <t>Idaho Falls, ID</t>
  </si>
  <si>
    <t>Solar_IRP_ID_ST</t>
  </si>
  <si>
    <t>Lakeview, OR</t>
  </si>
  <si>
    <t>Solar_IRP_OR_ST</t>
  </si>
  <si>
    <t>Milford, UT</t>
  </si>
  <si>
    <t>Solar_IRP_UT_ST</t>
  </si>
  <si>
    <t>Yakima, WA</t>
  </si>
  <si>
    <t>Solar_IRP_YK_ST</t>
  </si>
  <si>
    <t>Rock Springs, WY</t>
  </si>
  <si>
    <t>Solar_IRP_WY_ST</t>
  </si>
  <si>
    <t>Wind &amp; Storage</t>
  </si>
  <si>
    <t>Pocatello, ID</t>
  </si>
  <si>
    <t>Wind_Goshen_W2</t>
  </si>
  <si>
    <t>Arlington, OR</t>
  </si>
  <si>
    <t>Wind_I_OR</t>
  </si>
  <si>
    <t>Monticello, UT</t>
  </si>
  <si>
    <t>Wind_I_UT</t>
  </si>
  <si>
    <t>Goldendale, WA</t>
  </si>
  <si>
    <t>Wind_I_WA</t>
  </si>
  <si>
    <t>Medicine Bow, WY</t>
  </si>
  <si>
    <t>Wind_I_WYAE</t>
  </si>
  <si>
    <t>Table N.4 – Final CF Method Capacity Contribution Values for Wind, Solar, and Storage</t>
  </si>
  <si>
    <t>Stand-alone Storage</t>
  </si>
  <si>
    <t>2 hour duration</t>
  </si>
  <si>
    <t>4 hour duration</t>
  </si>
  <si>
    <t>9 hour duration</t>
  </si>
  <si>
    <t>PacifiCorp’s 2019 IRP, Volume I  – Table 8.18 – 2019 Preferred Portfolio page 258</t>
  </si>
  <si>
    <t>PacifiCorp’s 2019 IRP, Volume II, Appendix N: Capacity Contribution Study – page 404</t>
  </si>
  <si>
    <t>(2): Levelized prices reflect a 0.5% annual degradation rate</t>
  </si>
  <si>
    <t>(3): Renewable energy credits transfer to the utility starting in 2024</t>
  </si>
  <si>
    <t>Off-Peak Energy Prices (¢/kWh) (2)</t>
  </si>
  <si>
    <t>(2): Renewable energy credits transfer to the utility starting in 2023</t>
  </si>
  <si>
    <t>Wind Integration</t>
  </si>
  <si>
    <t>Solar Integration</t>
  </si>
  <si>
    <t>Source: 2019 Integrated Resource Plan.  Volume II, Appendix F, Figure F.15</t>
  </si>
  <si>
    <t>Discount Rate - 2019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</si>
</sst>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0.0%"/>
    <numFmt numFmtId="169" formatCode="_(* #,##0.0_);_(* \(#,##0.0\);_(* &quot;-&quot;??_);_(@_)"/>
    <numFmt numFmtId="170" formatCode="&quot;$&quot;###0;[Red]\(&quot;$&quot;###0\)"/>
    <numFmt numFmtId="171" formatCode="_(&quot;$&quot;* #,##0_);_(&quot;$&quot;* \(#,##0\);_(&quot;$&quot;* &quot;-&quot;??_);_(@_)"/>
    <numFmt numFmtId="172" formatCode="_(* #,##0_);[Red]_(* \(#,##0\);_(* &quot;-&quot;_);_(@_)"/>
    <numFmt numFmtId="173" formatCode="0.000"/>
    <numFmt numFmtId="174" formatCode="0.000%"/>
    <numFmt numFmtId="175" formatCode="#,##0.000_);\(#,##0.000\)"/>
    <numFmt numFmtId="176" formatCode="_(* #,##0.000_);[Red]_(* \(#,##0.000\);_(* &quot;-&quot;_);_(@_)"/>
    <numFmt numFmtId="177" formatCode="_(* #,##0.00_);[Red]_(* \(#,##0.00\);_(* &quot;-&quot;_);_(@_)"/>
    <numFmt numFmtId="178" formatCode="_(* #,##0.000_);_(* \(#,##0.000\);_(* &quot;-&quot;??_);_(@_)"/>
    <numFmt numFmtId="179" formatCode="[$-409]mmmm\ d\,\ yyyy;@"/>
    <numFmt numFmtId="180" formatCode="yyyy\ mm\ dd"/>
    <numFmt numFmtId="181" formatCode="_(* #,##0.0000_);_(* \(#,##0.0000\);_(* &quot;-&quot;??_);_(@_)"/>
    <numFmt numFmtId="182" formatCode="_(&quot;$&quot;* #,##0.000_);_(&quot;$&quot;* \(#,##0.000\);_(&quot;$&quot;* &quot;-&quot;??_);_(@_)"/>
    <numFmt numFmtId="183" formatCode="\ \ \ \ \ \ 0000\ \(\3\)"/>
    <numFmt numFmtId="184" formatCode="\ \ \ \ &quot;$&quot;0.00\ \(\x\)"/>
    <numFmt numFmtId="185" formatCode="\ \ \ \ &quot;$&quot;00.00\ \(\x\)"/>
  </numFmts>
  <fonts count="45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Times New Roman"/>
      <family val="1"/>
    </font>
    <font>
      <u/>
      <sz val="10"/>
      <color theme="10"/>
      <name val="Arial"/>
      <family val="2"/>
    </font>
    <font>
      <sz val="10"/>
      <color rgb="FF1F497D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172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8" fillId="0" borderId="0" applyFont="0" applyFill="0" applyBorder="0" applyProtection="0">
      <alignment horizontal="right"/>
    </xf>
    <xf numFmtId="0" fontId="17" fillId="0" borderId="0" applyNumberFormat="0" applyFill="0" applyBorder="0" applyAlignment="0">
      <protection locked="0"/>
    </xf>
    <xf numFmtId="165" fontId="19" fillId="0" borderId="0" applyNumberFormat="0" applyFill="0" applyBorder="0" applyAlignment="0" applyProtection="0"/>
    <xf numFmtId="0" fontId="20" fillId="0" borderId="1" applyNumberFormat="0" applyBorder="0" applyAlignment="0"/>
    <xf numFmtId="0" fontId="9" fillId="0" borderId="0"/>
    <xf numFmtId="172" fontId="9" fillId="0" borderId="0"/>
    <xf numFmtId="0" fontId="7" fillId="0" borderId="0"/>
    <xf numFmtId="172" fontId="7" fillId="0" borderId="0"/>
    <xf numFmtId="12" fontId="16" fillId="2" borderId="2">
      <alignment horizontal="left"/>
    </xf>
    <xf numFmtId="9" fontId="7" fillId="0" borderId="0" applyFont="0" applyFill="0" applyBorder="0" applyAlignment="0" applyProtection="0"/>
    <xf numFmtId="37" fontId="20" fillId="3" borderId="0" applyNumberFormat="0" applyBorder="0" applyAlignment="0" applyProtection="0"/>
    <xf numFmtId="37" fontId="21" fillId="0" borderId="0"/>
    <xf numFmtId="3" fontId="22" fillId="4" borderId="3" applyProtection="0"/>
    <xf numFmtId="172" fontId="7" fillId="0" borderId="0"/>
    <xf numFmtId="172" fontId="9" fillId="0" borderId="0"/>
    <xf numFmtId="0" fontId="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172" fontId="9" fillId="0" borderId="0"/>
    <xf numFmtId="172" fontId="7" fillId="0" borderId="0"/>
    <xf numFmtId="172" fontId="4" fillId="0" borderId="0"/>
    <xf numFmtId="172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35" fillId="0" borderId="0" applyNumberFormat="0" applyFill="0" applyBorder="0" applyAlignment="0" applyProtection="0"/>
    <xf numFmtId="0" fontId="7" fillId="0" borderId="0"/>
    <xf numFmtId="172" fontId="7" fillId="0" borderId="0"/>
    <xf numFmtId="43" fontId="7" fillId="0" borderId="0" applyFont="0" applyFill="0" applyBorder="0" applyAlignment="0" applyProtection="0"/>
    <xf numFmtId="172" fontId="7" fillId="0" borderId="0"/>
    <xf numFmtId="0" fontId="3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3">
    <xf numFmtId="172" fontId="0" fillId="0" borderId="0" xfId="0"/>
    <xf numFmtId="172" fontId="10" fillId="0" borderId="0" xfId="0" applyFont="1" applyFill="1" applyAlignment="1">
      <alignment horizontal="centerContinuous"/>
    </xf>
    <xf numFmtId="172" fontId="15" fillId="0" borderId="0" xfId="0" applyFont="1" applyFill="1" applyAlignment="1">
      <alignment horizontal="centerContinuous"/>
    </xf>
    <xf numFmtId="172" fontId="11" fillId="0" borderId="0" xfId="0" applyFont="1" applyFill="1" applyAlignment="1">
      <alignment horizontal="centerContinuous"/>
    </xf>
    <xf numFmtId="172" fontId="13" fillId="0" borderId="0" xfId="0" applyFont="1" applyFill="1"/>
    <xf numFmtId="172" fontId="13" fillId="0" borderId="0" xfId="0" applyFont="1" applyFill="1" applyAlignment="1">
      <alignment horizontal="centerContinuous"/>
    </xf>
    <xf numFmtId="172" fontId="14" fillId="0" borderId="0" xfId="0" applyFont="1" applyFill="1"/>
    <xf numFmtId="172" fontId="10" fillId="0" borderId="0" xfId="8" applyFont="1" applyFill="1" applyAlignment="1">
      <alignment horizontal="centerContinuous"/>
    </xf>
    <xf numFmtId="172" fontId="8" fillId="0" borderId="4" xfId="8" applyFont="1" applyFill="1" applyBorder="1" applyAlignment="1">
      <alignment horizontal="center"/>
    </xf>
    <xf numFmtId="172" fontId="12" fillId="0" borderId="0" xfId="8" quotePrefix="1" applyFont="1" applyFill="1" applyBorder="1" applyAlignment="1">
      <alignment horizontal="center"/>
    </xf>
    <xf numFmtId="172" fontId="11" fillId="0" borderId="0" xfId="8" applyFont="1" applyFill="1" applyAlignment="1">
      <alignment horizontal="centerContinuous"/>
    </xf>
    <xf numFmtId="172" fontId="8" fillId="0" borderId="9" xfId="8" applyFont="1" applyFill="1" applyBorder="1" applyAlignment="1">
      <alignment horizontal="centerContinuous"/>
    </xf>
    <xf numFmtId="172" fontId="8" fillId="0" borderId="5" xfId="8" applyFont="1" applyFill="1" applyBorder="1" applyAlignment="1">
      <alignment horizontal="center"/>
    </xf>
    <xf numFmtId="172" fontId="8" fillId="0" borderId="8" xfId="8" applyFont="1" applyFill="1" applyBorder="1" applyAlignment="1">
      <alignment horizontal="center"/>
    </xf>
    <xf numFmtId="172" fontId="23" fillId="0" borderId="0" xfId="8" applyFont="1" applyFill="1" applyAlignment="1">
      <alignment horizontal="left"/>
    </xf>
    <xf numFmtId="172" fontId="0" fillId="0" borderId="0" xfId="8" applyFont="1" applyFill="1"/>
    <xf numFmtId="172" fontId="0" fillId="0" borderId="0" xfId="0" applyFont="1" applyFill="1"/>
    <xf numFmtId="168" fontId="0" fillId="0" borderId="0" xfId="12" applyNumberFormat="1" applyFont="1" applyFill="1"/>
    <xf numFmtId="172" fontId="0" fillId="0" borderId="0" xfId="8" applyFont="1" applyFill="1" applyAlignment="1">
      <alignment horizontal="centerContinuous"/>
    </xf>
    <xf numFmtId="172" fontId="0" fillId="0" borderId="8" xfId="8" applyFont="1" applyFill="1" applyBorder="1"/>
    <xf numFmtId="172" fontId="0" fillId="0" borderId="0" xfId="8" quotePrefix="1" applyFont="1" applyFill="1" applyBorder="1" applyAlignment="1">
      <alignment horizontal="center"/>
    </xf>
    <xf numFmtId="0" fontId="0" fillId="0" borderId="0" xfId="8" applyNumberFormat="1" applyFont="1" applyFill="1" applyAlignment="1">
      <alignment horizontal="center"/>
    </xf>
    <xf numFmtId="167" fontId="0" fillId="0" borderId="0" xfId="8" applyNumberFormat="1" applyFont="1" applyFill="1" applyBorder="1" applyAlignment="1">
      <alignment horizontal="center"/>
    </xf>
    <xf numFmtId="172" fontId="0" fillId="0" borderId="0" xfId="8" applyFont="1" applyFill="1" applyAlignment="1">
      <alignment horizontal="right"/>
    </xf>
    <xf numFmtId="172" fontId="0" fillId="0" borderId="0" xfId="8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2" fontId="25" fillId="0" borderId="0" xfId="0" applyFont="1" applyFill="1"/>
    <xf numFmtId="172" fontId="25" fillId="0" borderId="0" xfId="0" applyFont="1" applyFill="1" applyBorder="1" applyAlignment="1">
      <alignment horizontal="center"/>
    </xf>
    <xf numFmtId="172" fontId="25" fillId="0" borderId="0" xfId="0" applyFont="1" applyFill="1" applyAlignment="1">
      <alignment horizontal="center"/>
    </xf>
    <xf numFmtId="172" fontId="26" fillId="0" borderId="0" xfId="0" applyFont="1" applyFill="1" applyBorder="1" applyAlignment="1">
      <alignment horizontal="centerContinuous"/>
    </xf>
    <xf numFmtId="172" fontId="27" fillId="0" borderId="0" xfId="0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173" fontId="25" fillId="0" borderId="0" xfId="0" applyNumberFormat="1" applyFont="1" applyFill="1" applyAlignment="1">
      <alignment horizontal="center"/>
    </xf>
    <xf numFmtId="173" fontId="25" fillId="0" borderId="0" xfId="0" applyNumberFormat="1" applyFont="1" applyFill="1" applyBorder="1" applyAlignment="1">
      <alignment horizontal="center"/>
    </xf>
    <xf numFmtId="8" fontId="25" fillId="0" borderId="0" xfId="0" applyNumberFormat="1" applyFont="1" applyFill="1" applyAlignment="1">
      <alignment horizontal="left"/>
    </xf>
    <xf numFmtId="174" fontId="25" fillId="0" borderId="0" xfId="0" applyNumberFormat="1" applyFont="1" applyFill="1" applyAlignment="1">
      <alignment horizontal="center"/>
    </xf>
    <xf numFmtId="172" fontId="25" fillId="0" borderId="0" xfId="0" applyFont="1" applyFill="1" applyAlignment="1">
      <alignment horizontal="right"/>
    </xf>
    <xf numFmtId="172" fontId="25" fillId="0" borderId="0" xfId="0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39" fontId="25" fillId="0" borderId="0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 horizontal="center" vertical="center"/>
    </xf>
    <xf numFmtId="172" fontId="9" fillId="0" borderId="0" xfId="0" applyFont="1" applyFill="1" applyBorder="1"/>
    <xf numFmtId="9" fontId="0" fillId="0" borderId="0" xfId="12" applyFont="1" applyFill="1"/>
    <xf numFmtId="172" fontId="9" fillId="0" borderId="0" xfId="17" applyFont="1" applyFill="1"/>
    <xf numFmtId="8" fontId="9" fillId="0" borderId="0" xfId="17" applyNumberFormat="1" applyFont="1" applyFill="1" applyAlignment="1">
      <alignment horizontal="right"/>
    </xf>
    <xf numFmtId="172" fontId="15" fillId="0" borderId="0" xfId="0" applyFont="1" applyFill="1"/>
    <xf numFmtId="172" fontId="0" fillId="0" borderId="0" xfId="0" applyFill="1"/>
    <xf numFmtId="172" fontId="26" fillId="0" borderId="0" xfId="0" applyFont="1" applyFill="1" applyBorder="1" applyAlignment="1">
      <alignment horizontal="left"/>
    </xf>
    <xf numFmtId="172" fontId="27" fillId="0" borderId="0" xfId="0" applyFont="1" applyFill="1" applyBorder="1" applyAlignment="1">
      <alignment horizontal="left" vertical="top"/>
    </xf>
    <xf numFmtId="172" fontId="25" fillId="0" borderId="0" xfId="0" applyFont="1" applyFill="1" applyBorder="1"/>
    <xf numFmtId="164" fontId="25" fillId="0" borderId="0" xfId="1" applyNumberFormat="1" applyFont="1" applyFill="1" applyBorder="1" applyAlignment="1">
      <alignment horizontal="left" vertical="top"/>
    </xf>
    <xf numFmtId="171" fontId="25" fillId="0" borderId="0" xfId="2" applyNumberFormat="1" applyFont="1" applyFill="1" applyBorder="1" applyAlignment="1">
      <alignment horizontal="left" vertical="top"/>
    </xf>
    <xf numFmtId="178" fontId="25" fillId="0" borderId="0" xfId="1" applyNumberFormat="1" applyFont="1" applyFill="1" applyBorder="1" applyAlignment="1">
      <alignment horizontal="left" vertical="top"/>
    </xf>
    <xf numFmtId="175" fontId="25" fillId="0" borderId="0" xfId="0" applyNumberFormat="1" applyFont="1" applyFill="1" applyBorder="1" applyAlignment="1">
      <alignment horizontal="left" vertical="top"/>
    </xf>
    <xf numFmtId="177" fontId="25" fillId="0" borderId="0" xfId="0" applyNumberFormat="1" applyFont="1" applyFill="1" applyBorder="1"/>
    <xf numFmtId="171" fontId="25" fillId="0" borderId="0" xfId="2" applyNumberFormat="1" applyFont="1" applyFill="1" applyBorder="1"/>
    <xf numFmtId="164" fontId="25" fillId="0" borderId="0" xfId="1" applyNumberFormat="1" applyFont="1" applyFill="1" applyBorder="1"/>
    <xf numFmtId="172" fontId="25" fillId="0" borderId="0" xfId="0" applyFont="1" applyFill="1" applyBorder="1" applyAlignment="1">
      <alignment horizontal="left" vertical="top"/>
    </xf>
    <xf numFmtId="10" fontId="25" fillId="0" borderId="0" xfId="12" applyNumberFormat="1" applyFont="1" applyFill="1" applyBorder="1" applyAlignment="1">
      <alignment horizontal="left" vertical="top"/>
    </xf>
    <xf numFmtId="172" fontId="0" fillId="0" borderId="0" xfId="0" applyBorder="1"/>
    <xf numFmtId="172" fontId="0" fillId="0" borderId="0" xfId="0" applyFill="1" applyBorder="1"/>
    <xf numFmtId="172" fontId="9" fillId="0" borderId="0" xfId="0" applyFont="1" applyFill="1" applyAlignment="1">
      <alignment horizontal="centerContinuous"/>
    </xf>
    <xf numFmtId="172" fontId="9" fillId="0" borderId="0" xfId="0" applyFont="1" applyFill="1"/>
    <xf numFmtId="172" fontId="16" fillId="0" borderId="0" xfId="0" applyFont="1" applyFill="1" applyAlignment="1">
      <alignment horizontal="centerContinuous"/>
    </xf>
    <xf numFmtId="0" fontId="16" fillId="0" borderId="0" xfId="20" applyFont="1" applyFill="1" applyAlignment="1">
      <alignment horizontal="centerContinuous"/>
    </xf>
    <xf numFmtId="172" fontId="24" fillId="0" borderId="0" xfId="0" applyFont="1" applyFill="1" applyAlignment="1">
      <alignment horizontal="centerContinuous"/>
    </xf>
    <xf numFmtId="172" fontId="0" fillId="0" borderId="0" xfId="8" quotePrefix="1" applyFont="1" applyFill="1"/>
    <xf numFmtId="172" fontId="7" fillId="0" borderId="0" xfId="0" applyFont="1" applyFill="1" applyBorder="1" applyAlignment="1">
      <alignment horizontal="center"/>
    </xf>
    <xf numFmtId="172" fontId="8" fillId="0" borderId="0" xfId="0" applyFont="1" applyFill="1" applyAlignment="1">
      <alignment horizontal="right"/>
    </xf>
    <xf numFmtId="179" fontId="9" fillId="0" borderId="0" xfId="0" applyNumberFormat="1" applyFont="1" applyFill="1"/>
    <xf numFmtId="172" fontId="9" fillId="0" borderId="0" xfId="0" applyFont="1" applyFill="1" applyAlignment="1">
      <alignment horizontal="left"/>
    </xf>
    <xf numFmtId="0" fontId="24" fillId="0" borderId="0" xfId="20" applyFont="1" applyFill="1" applyBorder="1" applyAlignment="1">
      <alignment horizontal="center"/>
    </xf>
    <xf numFmtId="172" fontId="24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172" fontId="24" fillId="0" borderId="9" xfId="0" applyFont="1" applyFill="1" applyBorder="1" applyAlignment="1">
      <alignment horizontal="centerContinuous"/>
    </xf>
    <xf numFmtId="172" fontId="8" fillId="0" borderId="0" xfId="0" applyFont="1" applyFill="1"/>
    <xf numFmtId="0" fontId="24" fillId="0" borderId="11" xfId="20" applyFont="1" applyFill="1" applyBorder="1" applyAlignment="1">
      <alignment horizontal="center"/>
    </xf>
    <xf numFmtId="172" fontId="31" fillId="0" borderId="11" xfId="0" applyFont="1" applyFill="1" applyBorder="1" applyAlignment="1">
      <alignment horizontal="center"/>
    </xf>
    <xf numFmtId="172" fontId="31" fillId="0" borderId="9" xfId="0" applyFont="1" applyFill="1" applyBorder="1" applyAlignment="1">
      <alignment horizontal="center"/>
    </xf>
    <xf numFmtId="173" fontId="9" fillId="0" borderId="0" xfId="2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39" fontId="9" fillId="0" borderId="0" xfId="1" applyNumberFormat="1" applyFont="1" applyFill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4" fontId="7" fillId="0" borderId="10" xfId="2" applyNumberFormat="1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73" fontId="9" fillId="0" borderId="7" xfId="2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4" fontId="7" fillId="0" borderId="8" xfId="2" applyNumberFormat="1" applyFont="1" applyFill="1" applyBorder="1" applyAlignment="1">
      <alignment horizontal="center"/>
    </xf>
    <xf numFmtId="43" fontId="9" fillId="0" borderId="0" xfId="1" applyFont="1" applyFill="1"/>
    <xf numFmtId="39" fontId="9" fillId="0" borderId="9" xfId="1" applyNumberFormat="1" applyFont="1" applyFill="1" applyBorder="1" applyAlignment="1">
      <alignment horizontal="center"/>
    </xf>
    <xf numFmtId="172" fontId="9" fillId="0" borderId="9" xfId="0" applyFont="1" applyFill="1" applyBorder="1" applyAlignment="1">
      <alignment horizontal="centerContinuous"/>
    </xf>
    <xf numFmtId="43" fontId="9" fillId="0" borderId="9" xfId="1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"/>
    </xf>
    <xf numFmtId="0" fontId="7" fillId="0" borderId="0" xfId="20" applyFont="1" applyFill="1" applyAlignment="1">
      <alignment horizontal="center"/>
    </xf>
    <xf numFmtId="172" fontId="9" fillId="5" borderId="0" xfId="0" applyFont="1" applyFill="1"/>
    <xf numFmtId="172" fontId="7" fillId="0" borderId="0" xfId="0" applyFont="1" applyFill="1"/>
    <xf numFmtId="172" fontId="7" fillId="0" borderId="0" xfId="0" applyFont="1" applyFill="1" applyAlignment="1">
      <alignment horizontal="center"/>
    </xf>
    <xf numFmtId="0" fontId="9" fillId="0" borderId="0" xfId="20" applyFont="1" applyFill="1" applyAlignment="1">
      <alignment horizontal="center"/>
    </xf>
    <xf numFmtId="172" fontId="7" fillId="0" borderId="9" xfId="0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172" fontId="9" fillId="0" borderId="0" xfId="0" applyFont="1" applyFill="1" applyAlignment="1">
      <alignment wrapText="1"/>
    </xf>
    <xf numFmtId="177" fontId="9" fillId="0" borderId="0" xfId="0" applyNumberFormat="1" applyFont="1" applyFill="1"/>
    <xf numFmtId="0" fontId="9" fillId="0" borderId="0" xfId="0" applyNumberFormat="1" applyFont="1" applyFill="1"/>
    <xf numFmtId="172" fontId="9" fillId="0" borderId="10" xfId="0" applyFont="1" applyFill="1" applyBorder="1" applyAlignment="1">
      <alignment horizontal="center"/>
    </xf>
    <xf numFmtId="172" fontId="9" fillId="0" borderId="0" xfId="0" quotePrefix="1" applyFont="1" applyFill="1" applyBorder="1" applyAlignment="1">
      <alignment horizontal="center"/>
    </xf>
    <xf numFmtId="172" fontId="9" fillId="0" borderId="10" xfId="0" quotePrefix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8" fontId="9" fillId="0" borderId="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>
      <alignment horizontal="center"/>
    </xf>
    <xf numFmtId="172" fontId="9" fillId="0" borderId="0" xfId="0" applyFont="1" applyFill="1" applyAlignment="1">
      <alignment horizontal="right"/>
    </xf>
    <xf numFmtId="3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7" applyFont="1"/>
    <xf numFmtId="176" fontId="9" fillId="0" borderId="0" xfId="0" applyNumberFormat="1" applyFont="1" applyFill="1"/>
    <xf numFmtId="9" fontId="0" fillId="0" borderId="0" xfId="12" applyNumberFormat="1" applyFont="1" applyFill="1"/>
    <xf numFmtId="8" fontId="25" fillId="0" borderId="0" xfId="0" applyNumberFormat="1" applyFont="1" applyFill="1"/>
    <xf numFmtId="177" fontId="25" fillId="0" borderId="0" xfId="0" applyNumberFormat="1" applyFont="1" applyFill="1"/>
    <xf numFmtId="8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172" fontId="8" fillId="0" borderId="0" xfId="0" applyFont="1" applyFill="1" applyBorder="1" applyAlignment="1">
      <alignment horizontal="centerContinuous" wrapText="1"/>
    </xf>
    <xf numFmtId="172" fontId="9" fillId="0" borderId="22" xfId="0" applyFont="1" applyFill="1" applyBorder="1"/>
    <xf numFmtId="172" fontId="8" fillId="6" borderId="27" xfId="0" applyFont="1" applyFill="1" applyBorder="1" applyAlignment="1">
      <alignment horizontal="centerContinuous"/>
    </xf>
    <xf numFmtId="172" fontId="9" fillId="6" borderId="28" xfId="0" applyFont="1" applyFill="1" applyBorder="1" applyAlignment="1">
      <alignment horizontal="centerContinuous"/>
    </xf>
    <xf numFmtId="172" fontId="0" fillId="0" borderId="0" xfId="0" applyAlignment="1">
      <alignment horizontal="right"/>
    </xf>
    <xf numFmtId="168" fontId="32" fillId="0" borderId="0" xfId="12" applyNumberFormat="1" applyFont="1" applyFill="1"/>
    <xf numFmtId="1" fontId="32" fillId="0" borderId="0" xfId="9" applyNumberFormat="1" applyFont="1" applyFill="1" applyAlignment="1" applyProtection="1">
      <alignment horizontal="center"/>
      <protection locked="0"/>
    </xf>
    <xf numFmtId="172" fontId="10" fillId="0" borderId="0" xfId="8" applyFont="1" applyFill="1" applyAlignment="1">
      <alignment horizontal="center"/>
    </xf>
    <xf numFmtId="172" fontId="0" fillId="0" borderId="0" xfId="8" applyFont="1" applyFill="1" applyAlignment="1">
      <alignment horizontal="center"/>
    </xf>
    <xf numFmtId="168" fontId="34" fillId="0" borderId="0" xfId="12" applyNumberFormat="1" applyFont="1" applyFill="1"/>
    <xf numFmtId="172" fontId="0" fillId="0" borderId="0" xfId="8" applyFont="1" applyFill="1" applyAlignment="1">
      <alignment horizontal="centerContinuous" wrapText="1"/>
    </xf>
    <xf numFmtId="9" fontId="9" fillId="0" borderId="0" xfId="12" applyFont="1" applyFill="1"/>
    <xf numFmtId="172" fontId="32" fillId="0" borderId="0" xfId="27" applyFont="1" applyFill="1"/>
    <xf numFmtId="0" fontId="32" fillId="0" borderId="5" xfId="27" applyNumberFormat="1" applyFont="1" applyFill="1" applyBorder="1" applyAlignment="1">
      <alignment horizontal="center"/>
    </xf>
    <xf numFmtId="168" fontId="32" fillId="0" borderId="6" xfId="29" applyNumberFormat="1" applyFont="1" applyFill="1" applyBorder="1" applyAlignment="1">
      <alignment horizontal="center"/>
    </xf>
    <xf numFmtId="180" fontId="32" fillId="0" borderId="6" xfId="21" applyNumberFormat="1" applyFont="1" applyFill="1" applyBorder="1" applyAlignment="1">
      <alignment horizontal="center"/>
    </xf>
    <xf numFmtId="43" fontId="32" fillId="0" borderId="5" xfId="21" applyFont="1" applyFill="1" applyBorder="1"/>
    <xf numFmtId="0" fontId="32" fillId="0" borderId="8" xfId="27" applyNumberFormat="1" applyFont="1" applyFill="1" applyBorder="1" applyAlignment="1">
      <alignment horizontal="center"/>
    </xf>
    <xf numFmtId="43" fontId="32" fillId="0" borderId="11" xfId="21" applyFont="1" applyFill="1" applyBorder="1"/>
    <xf numFmtId="168" fontId="32" fillId="0" borderId="12" xfId="29" applyNumberFormat="1" applyFont="1" applyFill="1" applyBorder="1" applyAlignment="1">
      <alignment horizontal="center"/>
    </xf>
    <xf numFmtId="180" fontId="32" fillId="0" borderId="12" xfId="21" applyNumberFormat="1" applyFont="1" applyFill="1" applyBorder="1" applyAlignment="1">
      <alignment horizontal="center"/>
    </xf>
    <xf numFmtId="2" fontId="32" fillId="0" borderId="9" xfId="21" applyNumberFormat="1" applyFont="1" applyFill="1" applyBorder="1" applyAlignment="1">
      <alignment horizontal="center"/>
    </xf>
    <xf numFmtId="0" fontId="32" fillId="0" borderId="9" xfId="27" applyNumberFormat="1" applyFont="1" applyFill="1" applyBorder="1" applyAlignment="1">
      <alignment horizontal="center"/>
    </xf>
    <xf numFmtId="180" fontId="32" fillId="0" borderId="29" xfId="21" applyNumberFormat="1" applyFont="1" applyFill="1" applyBorder="1" applyAlignment="1">
      <alignment horizontal="center"/>
    </xf>
    <xf numFmtId="172" fontId="33" fillId="0" borderId="0" xfId="17" applyFont="1" applyFill="1" applyAlignment="1">
      <alignment horizontal="centerContinuous"/>
    </xf>
    <xf numFmtId="172" fontId="32" fillId="0" borderId="0" xfId="17" applyFont="1" applyFill="1" applyAlignment="1">
      <alignment horizontal="centerContinuous"/>
    </xf>
    <xf numFmtId="172" fontId="32" fillId="0" borderId="0" xfId="17" applyFont="1" applyFill="1"/>
    <xf numFmtId="172" fontId="32" fillId="0" borderId="0" xfId="17" applyFont="1" applyFill="1" applyBorder="1" applyAlignment="1">
      <alignment horizontal="centerContinuous"/>
    </xf>
    <xf numFmtId="172" fontId="32" fillId="0" borderId="0" xfId="17" applyFont="1" applyFill="1" applyBorder="1"/>
    <xf numFmtId="172" fontId="33" fillId="0" borderId="21" xfId="17" applyFont="1" applyFill="1" applyBorder="1" applyAlignment="1">
      <alignment horizontal="center"/>
    </xf>
    <xf numFmtId="172" fontId="33" fillId="0" borderId="21" xfId="17" applyFont="1" applyFill="1" applyBorder="1" applyAlignment="1">
      <alignment horizontal="center" wrapText="1"/>
    </xf>
    <xf numFmtId="172" fontId="33" fillId="0" borderId="21" xfId="17" applyFont="1" applyFill="1" applyBorder="1" applyAlignment="1">
      <alignment horizontal="centerContinuous" wrapText="1"/>
    </xf>
    <xf numFmtId="172" fontId="33" fillId="0" borderId="8" xfId="17" applyFont="1" applyFill="1" applyBorder="1" applyAlignment="1">
      <alignment horizontal="centerContinuous"/>
    </xf>
    <xf numFmtId="172" fontId="33" fillId="0" borderId="8" xfId="17" quotePrefix="1" applyFont="1" applyFill="1" applyBorder="1" applyAlignment="1">
      <alignment horizontal="center" wrapText="1"/>
    </xf>
    <xf numFmtId="172" fontId="33" fillId="0" borderId="11" xfId="17" applyFont="1" applyFill="1" applyBorder="1" applyAlignment="1">
      <alignment horizontal="center"/>
    </xf>
    <xf numFmtId="172" fontId="33" fillId="0" borderId="7" xfId="17" applyFont="1" applyFill="1" applyBorder="1" applyAlignment="1">
      <alignment horizontal="center"/>
    </xf>
    <xf numFmtId="172" fontId="32" fillId="0" borderId="0" xfId="17" quotePrefix="1" applyFont="1" applyFill="1" applyBorder="1" applyAlignment="1">
      <alignment horizontal="center"/>
    </xf>
    <xf numFmtId="0" fontId="32" fillId="0" borderId="0" xfId="17" applyNumberFormat="1" applyFont="1" applyFill="1" applyAlignment="1">
      <alignment horizontal="center"/>
    </xf>
    <xf numFmtId="8" fontId="32" fillId="0" borderId="0" xfId="17" applyNumberFormat="1" applyFont="1" applyFill="1" applyAlignment="1">
      <alignment horizontal="center"/>
    </xf>
    <xf numFmtId="172" fontId="36" fillId="0" borderId="0" xfId="16" applyFont="1" applyAlignment="1">
      <alignment vertical="center"/>
    </xf>
    <xf numFmtId="172" fontId="35" fillId="0" borderId="0" xfId="32"/>
    <xf numFmtId="44" fontId="32" fillId="0" borderId="0" xfId="2" applyFont="1" applyFill="1"/>
    <xf numFmtId="0" fontId="32" fillId="0" borderId="0" xfId="17" applyNumberFormat="1" applyFont="1" applyFill="1"/>
    <xf numFmtId="8" fontId="32" fillId="0" borderId="0" xfId="17" applyNumberFormat="1" applyFont="1" applyFill="1" applyAlignment="1">
      <alignment horizontal="right"/>
    </xf>
    <xf numFmtId="172" fontId="8" fillId="0" borderId="9" xfId="0" quotePrefix="1" applyFont="1" applyFill="1" applyBorder="1" applyAlignment="1">
      <alignment horizontal="center"/>
    </xf>
    <xf numFmtId="172" fontId="9" fillId="0" borderId="9" xfId="0" applyFont="1" applyFill="1" applyBorder="1"/>
    <xf numFmtId="172" fontId="8" fillId="0" borderId="9" xfId="0" applyFont="1" applyFill="1" applyBorder="1" applyAlignment="1">
      <alignment horizontal="centerContinuous"/>
    </xf>
    <xf numFmtId="172" fontId="8" fillId="0" borderId="9" xfId="0" applyFont="1" applyFill="1" applyBorder="1" applyAlignment="1">
      <alignment horizontal="center"/>
    </xf>
    <xf numFmtId="0" fontId="7" fillId="0" borderId="0" xfId="33"/>
    <xf numFmtId="17" fontId="37" fillId="0" borderId="0" xfId="33" applyNumberFormat="1" applyFont="1" applyBorder="1"/>
    <xf numFmtId="0" fontId="7" fillId="8" borderId="0" xfId="33" applyFill="1"/>
    <xf numFmtId="172" fontId="7" fillId="0" borderId="0" xfId="34"/>
    <xf numFmtId="9" fontId="0" fillId="0" borderId="0" xfId="29" applyFont="1"/>
    <xf numFmtId="164" fontId="0" fillId="0" borderId="0" xfId="35" applyNumberFormat="1" applyFont="1"/>
    <xf numFmtId="165" fontId="0" fillId="0" borderId="0" xfId="0" applyNumberFormat="1"/>
    <xf numFmtId="172" fontId="9" fillId="0" borderId="9" xfId="0" applyFont="1" applyFill="1" applyBorder="1" applyAlignment="1">
      <alignment horizontal="center" wrapText="1"/>
    </xf>
    <xf numFmtId="172" fontId="9" fillId="0" borderId="9" xfId="0" applyFont="1" applyFill="1" applyBorder="1" applyAlignment="1">
      <alignment horizontal="center"/>
    </xf>
    <xf numFmtId="17" fontId="9" fillId="0" borderId="9" xfId="0" applyNumberFormat="1" applyFont="1" applyFill="1" applyBorder="1" applyAlignment="1">
      <alignment horizontal="centerContinuous"/>
    </xf>
    <xf numFmtId="17" fontId="9" fillId="0" borderId="9" xfId="0" applyNumberFormat="1" applyFont="1" applyFill="1" applyBorder="1" applyAlignment="1">
      <alignment horizontal="center"/>
    </xf>
    <xf numFmtId="172" fontId="0" fillId="0" borderId="0" xfId="0" quotePrefix="1" applyFont="1" applyFill="1" applyBorder="1" applyAlignment="1">
      <alignment horizontal="center"/>
    </xf>
    <xf numFmtId="172" fontId="0" fillId="0" borderId="10" xfId="0" quotePrefix="1" applyFont="1" applyFill="1" applyBorder="1" applyAlignment="1">
      <alignment horizontal="center"/>
    </xf>
    <xf numFmtId="172" fontId="0" fillId="0" borderId="0" xfId="0" applyFont="1" applyFill="1" applyBorder="1"/>
    <xf numFmtId="172" fontId="9" fillId="0" borderId="10" xfId="0" applyFont="1" applyFill="1" applyBorder="1"/>
    <xf numFmtId="172" fontId="0" fillId="0" borderId="10" xfId="0" applyFont="1" applyFill="1" applyBorder="1"/>
    <xf numFmtId="0" fontId="9" fillId="0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8" fontId="9" fillId="0" borderId="7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72" fontId="9" fillId="0" borderId="0" xfId="0" applyFont="1" applyFill="1" applyBorder="1" applyAlignment="1">
      <alignment horizontal="center"/>
    </xf>
    <xf numFmtId="172" fontId="9" fillId="0" borderId="0" xfId="0" applyFont="1" applyFill="1" applyBorder="1" applyAlignment="1">
      <alignment horizontal="left"/>
    </xf>
    <xf numFmtId="172" fontId="9" fillId="0" borderId="0" xfId="0" applyFont="1" applyFill="1" applyBorder="1" applyAlignment="1">
      <alignment horizontal="right"/>
    </xf>
    <xf numFmtId="172" fontId="9" fillId="0" borderId="27" xfId="0" quotePrefix="1" applyFont="1" applyFill="1" applyBorder="1" applyAlignment="1">
      <alignment horizontal="centerContinuous"/>
    </xf>
    <xf numFmtId="172" fontId="9" fillId="0" borderId="27" xfId="0" applyFont="1" applyFill="1" applyBorder="1"/>
    <xf numFmtId="172" fontId="9" fillId="0" borderId="28" xfId="0" quotePrefix="1" applyFont="1" applyFill="1" applyBorder="1" applyAlignment="1">
      <alignment horizontal="centerContinuous"/>
    </xf>
    <xf numFmtId="172" fontId="9" fillId="0" borderId="28" xfId="0" quotePrefix="1" applyFont="1" applyFill="1" applyBorder="1" applyAlignment="1">
      <alignment horizontal="center"/>
    </xf>
    <xf numFmtId="172" fontId="25" fillId="7" borderId="0" xfId="0" applyFont="1" applyFill="1" applyAlignment="1">
      <alignment horizontal="center"/>
    </xf>
    <xf numFmtId="172" fontId="25" fillId="7" borderId="0" xfId="0" applyFont="1" applyFill="1"/>
    <xf numFmtId="10" fontId="25" fillId="7" borderId="0" xfId="12" applyNumberFormat="1" applyFont="1" applyFill="1" applyAlignment="1">
      <alignment horizontal="center"/>
    </xf>
    <xf numFmtId="9" fontId="25" fillId="7" borderId="0" xfId="12" applyFont="1" applyFill="1"/>
    <xf numFmtId="172" fontId="26" fillId="7" borderId="0" xfId="0" applyFont="1" applyFill="1" applyBorder="1" applyAlignment="1">
      <alignment horizontal="centerContinuous"/>
    </xf>
    <xf numFmtId="172" fontId="25" fillId="7" borderId="7" xfId="0" applyFont="1" applyFill="1" applyBorder="1"/>
    <xf numFmtId="172" fontId="27" fillId="7" borderId="0" xfId="0" applyFont="1" applyFill="1" applyBorder="1" applyAlignment="1">
      <alignment horizontal="center"/>
    </xf>
    <xf numFmtId="172" fontId="27" fillId="7" borderId="0" xfId="0" applyFont="1" applyFill="1" applyBorder="1" applyAlignment="1">
      <alignment horizontal="left" vertical="top"/>
    </xf>
    <xf numFmtId="177" fontId="25" fillId="7" borderId="0" xfId="0" applyNumberFormat="1" applyFont="1" applyFill="1"/>
    <xf numFmtId="176" fontId="25" fillId="7" borderId="0" xfId="0" applyNumberFormat="1" applyFont="1" applyFill="1"/>
    <xf numFmtId="171" fontId="25" fillId="7" borderId="0" xfId="2" applyNumberFormat="1" applyFont="1" applyFill="1"/>
    <xf numFmtId="172" fontId="25" fillId="7" borderId="0" xfId="0" applyFont="1" applyFill="1" applyAlignment="1">
      <alignment horizontal="right"/>
    </xf>
    <xf numFmtId="164" fontId="25" fillId="7" borderId="0" xfId="1" applyNumberFormat="1" applyFont="1" applyFill="1" applyAlignment="1">
      <alignment horizontal="right"/>
    </xf>
    <xf numFmtId="175" fontId="25" fillId="7" borderId="0" xfId="0" applyNumberFormat="1" applyFont="1" applyFill="1" applyBorder="1" applyAlignment="1">
      <alignment horizontal="right"/>
    </xf>
    <xf numFmtId="164" fontId="25" fillId="7" borderId="0" xfId="1" applyNumberFormat="1" applyFont="1" applyFill="1" applyBorder="1" applyAlignment="1">
      <alignment horizontal="right"/>
    </xf>
    <xf numFmtId="178" fontId="25" fillId="7" borderId="0" xfId="1" applyNumberFormat="1" applyFont="1" applyFill="1" applyBorder="1" applyAlignment="1">
      <alignment horizontal="left" vertical="top"/>
    </xf>
    <xf numFmtId="171" fontId="25" fillId="7" borderId="0" xfId="2" applyNumberFormat="1" applyFont="1" applyFill="1" applyBorder="1" applyAlignment="1">
      <alignment horizontal="left" vertical="top"/>
    </xf>
    <xf numFmtId="172" fontId="25" fillId="7" borderId="0" xfId="0" applyFont="1" applyFill="1" applyAlignment="1">
      <alignment horizontal="left" vertical="top"/>
    </xf>
    <xf numFmtId="175" fontId="25" fillId="7" borderId="0" xfId="0" applyNumberFormat="1" applyFont="1" applyFill="1" applyBorder="1" applyAlignment="1">
      <alignment horizontal="left" vertical="top"/>
    </xf>
    <xf numFmtId="181" fontId="25" fillId="7" borderId="0" xfId="1" applyNumberFormat="1" applyFont="1" applyFill="1" applyAlignment="1">
      <alignment horizontal="left" vertical="top"/>
    </xf>
    <xf numFmtId="10" fontId="25" fillId="7" borderId="0" xfId="12" applyNumberFormat="1" applyFont="1" applyFill="1" applyAlignment="1">
      <alignment horizontal="right"/>
    </xf>
    <xf numFmtId="164" fontId="25" fillId="7" borderId="0" xfId="1" applyNumberFormat="1" applyFont="1" applyFill="1" applyBorder="1" applyAlignment="1">
      <alignment horizontal="right" vertical="center"/>
    </xf>
    <xf numFmtId="178" fontId="25" fillId="7" borderId="0" xfId="1" applyNumberFormat="1" applyFont="1" applyFill="1" applyBorder="1" applyAlignment="1">
      <alignment horizontal="left" vertical="center"/>
    </xf>
    <xf numFmtId="178" fontId="25" fillId="7" borderId="0" xfId="1" applyNumberFormat="1" applyFont="1" applyFill="1" applyBorder="1" applyAlignment="1">
      <alignment horizontal="right" vertical="center"/>
    </xf>
    <xf numFmtId="182" fontId="25" fillId="7" borderId="0" xfId="2" applyNumberFormat="1" applyFont="1" applyFill="1"/>
    <xf numFmtId="178" fontId="25" fillId="7" borderId="0" xfId="0" applyNumberFormat="1" applyFont="1" applyFill="1"/>
    <xf numFmtId="172" fontId="0" fillId="0" borderId="0" xfId="0" applyAlignment="1">
      <alignment horizontal="left"/>
    </xf>
    <xf numFmtId="4" fontId="7" fillId="0" borderId="21" xfId="2" applyNumberFormat="1" applyFont="1" applyFill="1" applyBorder="1" applyAlignment="1">
      <alignment horizontal="center"/>
    </xf>
    <xf numFmtId="4" fontId="7" fillId="0" borderId="22" xfId="2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center"/>
    </xf>
    <xf numFmtId="0" fontId="31" fillId="0" borderId="27" xfId="20" applyFont="1" applyFill="1" applyBorder="1" applyAlignment="1">
      <alignment horizontal="center"/>
    </xf>
    <xf numFmtId="172" fontId="8" fillId="0" borderId="29" xfId="0" applyFont="1" applyFill="1" applyBorder="1" applyAlignment="1">
      <alignment horizontal="center"/>
    </xf>
    <xf numFmtId="172" fontId="8" fillId="0" borderId="28" xfId="0" applyFont="1" applyFill="1" applyBorder="1" applyAlignment="1">
      <alignment horizontal="center"/>
    </xf>
    <xf numFmtId="172" fontId="8" fillId="0" borderId="27" xfId="0" applyFont="1" applyFill="1" applyBorder="1" applyAlignment="1">
      <alignment horizontal="center"/>
    </xf>
    <xf numFmtId="0" fontId="30" fillId="0" borderId="22" xfId="20" applyFont="1" applyFill="1" applyBorder="1" applyAlignment="1">
      <alignment horizontal="center"/>
    </xf>
    <xf numFmtId="172" fontId="16" fillId="0" borderId="25" xfId="0" applyFont="1" applyFill="1" applyBorder="1" applyAlignment="1">
      <alignment horizontal="centerContinuous"/>
    </xf>
    <xf numFmtId="172" fontId="16" fillId="0" borderId="26" xfId="0" applyFont="1" applyFill="1" applyBorder="1" applyAlignment="1">
      <alignment horizontal="centerContinuous"/>
    </xf>
    <xf numFmtId="172" fontId="9" fillId="0" borderId="9" xfId="0" quotePrefix="1" applyFont="1" applyFill="1" applyBorder="1" applyAlignment="1">
      <alignment horizontal="centerContinuous"/>
    </xf>
    <xf numFmtId="8" fontId="0" fillId="0" borderId="6" xfId="0" applyNumberFormat="1" applyFont="1" applyFill="1" applyBorder="1" applyAlignment="1">
      <alignment horizontal="center"/>
    </xf>
    <xf numFmtId="172" fontId="9" fillId="0" borderId="6" xfId="0" quotePrefix="1" applyFont="1" applyFill="1" applyBorder="1" applyAlignment="1">
      <alignment horizontal="center"/>
    </xf>
    <xf numFmtId="8" fontId="9" fillId="0" borderId="6" xfId="0" applyNumberFormat="1" applyFont="1" applyFill="1" applyBorder="1" applyAlignment="1">
      <alignment horizontal="center"/>
    </xf>
    <xf numFmtId="8" fontId="9" fillId="0" borderId="12" xfId="0" applyNumberFormat="1" applyFont="1" applyFill="1" applyBorder="1" applyAlignment="1">
      <alignment horizontal="center"/>
    </xf>
    <xf numFmtId="172" fontId="32" fillId="0" borderId="0" xfId="0" applyFont="1" applyFill="1"/>
    <xf numFmtId="174" fontId="32" fillId="0" borderId="0" xfId="0" applyNumberFormat="1" applyFont="1" applyFill="1"/>
    <xf numFmtId="174" fontId="32" fillId="0" borderId="29" xfId="0" applyNumberFormat="1" applyFont="1" applyFill="1" applyBorder="1" applyAlignment="1">
      <alignment horizontal="center"/>
    </xf>
    <xf numFmtId="165" fontId="32" fillId="0" borderId="5" xfId="27" applyNumberFormat="1" applyFont="1" applyFill="1" applyBorder="1" applyAlignment="1">
      <alignment horizontal="center"/>
    </xf>
    <xf numFmtId="9" fontId="0" fillId="0" borderId="0" xfId="41" applyFont="1"/>
    <xf numFmtId="168" fontId="40" fillId="0" borderId="5" xfId="12" applyNumberFormat="1" applyFont="1" applyFill="1" applyBorder="1" applyAlignment="1">
      <alignment horizontal="center"/>
    </xf>
    <xf numFmtId="172" fontId="28" fillId="0" borderId="0" xfId="0" applyFont="1" applyFill="1" applyAlignment="1">
      <alignment horizontal="centerContinuous"/>
    </xf>
    <xf numFmtId="172" fontId="41" fillId="0" borderId="0" xfId="0" applyFont="1" applyFill="1" applyAlignment="1">
      <alignment vertical="top"/>
    </xf>
    <xf numFmtId="1" fontId="9" fillId="0" borderId="0" xfId="0" applyNumberFormat="1" applyFont="1" applyFill="1"/>
    <xf numFmtId="172" fontId="28" fillId="0" borderId="0" xfId="0" applyFont="1" applyFill="1" applyAlignment="1">
      <alignment horizontal="right" vertical="center"/>
    </xf>
    <xf numFmtId="166" fontId="29" fillId="0" borderId="0" xfId="0" applyNumberFormat="1" applyFont="1" applyFill="1" applyAlignment="1">
      <alignment horizontal="left" vertical="center"/>
    </xf>
    <xf numFmtId="172" fontId="10" fillId="0" borderId="27" xfId="0" applyFont="1" applyFill="1" applyBorder="1" applyAlignment="1">
      <alignment horizontal="centerContinuous" wrapText="1"/>
    </xf>
    <xf numFmtId="172" fontId="10" fillId="0" borderId="29" xfId="0" applyFont="1" applyFill="1" applyBorder="1" applyAlignment="1">
      <alignment horizontal="centerContinuous" wrapText="1"/>
    </xf>
    <xf numFmtId="172" fontId="13" fillId="0" borderId="12" xfId="0" applyFont="1" applyFill="1" applyBorder="1" applyAlignment="1"/>
    <xf numFmtId="172" fontId="10" fillId="0" borderId="9" xfId="0" applyFont="1" applyFill="1" applyBorder="1" applyAlignment="1">
      <alignment horizontal="centerContinuous"/>
    </xf>
    <xf numFmtId="172" fontId="8" fillId="0" borderId="22" xfId="0" applyFont="1" applyFill="1" applyBorder="1" applyAlignment="1">
      <alignment horizontal="center" vertical="top"/>
    </xf>
    <xf numFmtId="172" fontId="8" fillId="0" borderId="27" xfId="0" applyFont="1" applyFill="1" applyBorder="1" applyAlignment="1"/>
    <xf numFmtId="172" fontId="9" fillId="0" borderId="27" xfId="0" applyFont="1" applyFill="1" applyBorder="1" applyAlignment="1"/>
    <xf numFmtId="172" fontId="9" fillId="0" borderId="28" xfId="0" applyFont="1" applyFill="1" applyBorder="1" applyAlignment="1"/>
    <xf numFmtId="172" fontId="9" fillId="0" borderId="29" xfId="0" applyFont="1" applyFill="1" applyBorder="1" applyAlignment="1"/>
    <xf numFmtId="172" fontId="8" fillId="0" borderId="5" xfId="0" applyFont="1" applyFill="1" applyBorder="1" applyAlignment="1">
      <alignment horizontal="center" vertical="top"/>
    </xf>
    <xf numFmtId="172" fontId="9" fillId="0" borderId="23" xfId="0" applyFont="1" applyFill="1" applyBorder="1" applyAlignment="1"/>
    <xf numFmtId="164" fontId="13" fillId="0" borderId="9" xfId="21" applyNumberFormat="1" applyFont="1" applyFill="1" applyBorder="1" applyAlignment="1">
      <alignment horizontal="center"/>
    </xf>
    <xf numFmtId="164" fontId="13" fillId="0" borderId="8" xfId="21" applyNumberFormat="1" applyFont="1" applyFill="1" applyBorder="1" applyAlignment="1">
      <alignment horizontal="center"/>
    </xf>
    <xf numFmtId="172" fontId="9" fillId="0" borderId="5" xfId="0" applyFont="1" applyFill="1" applyBorder="1" applyAlignment="1">
      <alignment horizontal="center" vertical="top"/>
    </xf>
    <xf numFmtId="172" fontId="9" fillId="0" borderId="24" xfId="0" applyFont="1" applyFill="1" applyBorder="1" applyAlignment="1"/>
    <xf numFmtId="172" fontId="9" fillId="0" borderId="10" xfId="0" applyFont="1" applyFill="1" applyBorder="1" applyAlignment="1"/>
    <xf numFmtId="172" fontId="9" fillId="0" borderId="6" xfId="0" applyFont="1" applyFill="1" applyBorder="1" applyAlignment="1"/>
    <xf numFmtId="172" fontId="9" fillId="0" borderId="18" xfId="0" applyFont="1" applyFill="1" applyBorder="1" applyAlignment="1"/>
    <xf numFmtId="172" fontId="8" fillId="0" borderId="19" xfId="0" applyFont="1" applyFill="1" applyBorder="1" applyAlignment="1"/>
    <xf numFmtId="164" fontId="13" fillId="0" borderId="13" xfId="21" applyNumberFormat="1" applyFont="1" applyFill="1" applyBorder="1" applyAlignment="1">
      <alignment horizontal="center"/>
    </xf>
    <xf numFmtId="172" fontId="9" fillId="0" borderId="11" xfId="0" applyFont="1" applyFill="1" applyBorder="1" applyAlignment="1"/>
    <xf numFmtId="169" fontId="13" fillId="0" borderId="8" xfId="21" applyNumberFormat="1" applyFont="1" applyFill="1" applyBorder="1" applyAlignment="1">
      <alignment horizontal="center"/>
    </xf>
    <xf numFmtId="169" fontId="13" fillId="0" borderId="9" xfId="21" applyNumberFormat="1" applyFont="1" applyFill="1" applyBorder="1" applyAlignment="1">
      <alignment horizontal="center"/>
    </xf>
    <xf numFmtId="169" fontId="13" fillId="0" borderId="13" xfId="21" applyNumberFormat="1" applyFont="1" applyFill="1" applyBorder="1" applyAlignment="1">
      <alignment horizontal="center"/>
    </xf>
    <xf numFmtId="164" fontId="13" fillId="0" borderId="5" xfId="21" applyNumberFormat="1" applyFont="1" applyFill="1" applyBorder="1" applyAlignment="1">
      <alignment horizontal="center"/>
    </xf>
    <xf numFmtId="172" fontId="9" fillId="0" borderId="22" xfId="0" applyFont="1" applyFill="1" applyBorder="1" applyAlignment="1"/>
    <xf numFmtId="172" fontId="9" fillId="0" borderId="5" xfId="0" applyFont="1" applyFill="1" applyBorder="1" applyAlignment="1">
      <alignment horizontal="right" vertical="top"/>
    </xf>
    <xf numFmtId="172" fontId="8" fillId="0" borderId="10" xfId="0" applyFont="1" applyFill="1" applyBorder="1" applyAlignment="1">
      <alignment horizontal="center" vertical="top"/>
    </xf>
    <xf numFmtId="172" fontId="9" fillId="0" borderId="14" xfId="0" applyFont="1" applyFill="1" applyBorder="1" applyAlignment="1">
      <alignment horizontal="center" vertical="top"/>
    </xf>
    <xf numFmtId="178" fontId="13" fillId="0" borderId="8" xfId="21" applyNumberFormat="1" applyFont="1" applyFill="1" applyBorder="1" applyAlignment="1">
      <alignment horizontal="center"/>
    </xf>
    <xf numFmtId="172" fontId="9" fillId="0" borderId="8" xfId="0" applyFont="1" applyFill="1" applyBorder="1" applyAlignment="1">
      <alignment horizontal="right" vertical="top"/>
    </xf>
    <xf numFmtId="172" fontId="9" fillId="0" borderId="25" xfId="0" applyFont="1" applyFill="1" applyBorder="1" applyAlignment="1"/>
    <xf numFmtId="172" fontId="9" fillId="0" borderId="20" xfId="0" applyFont="1" applyFill="1" applyBorder="1" applyAlignment="1">
      <alignment horizontal="right"/>
    </xf>
    <xf numFmtId="164" fontId="13" fillId="0" borderId="17" xfId="21" applyNumberFormat="1" applyFont="1" applyFill="1" applyBorder="1" applyAlignment="1">
      <alignment horizontal="center"/>
    </xf>
    <xf numFmtId="164" fontId="13" fillId="0" borderId="26" xfId="21" applyNumberFormat="1" applyFont="1" applyFill="1" applyBorder="1" applyAlignment="1">
      <alignment horizontal="center"/>
    </xf>
    <xf numFmtId="172" fontId="9" fillId="0" borderId="15" xfId="0" applyFont="1" applyFill="1" applyBorder="1" applyAlignment="1">
      <alignment horizontal="right"/>
    </xf>
    <xf numFmtId="164" fontId="13" fillId="0" borderId="16" xfId="21" applyNumberFormat="1" applyFont="1" applyFill="1" applyBorder="1" applyAlignment="1">
      <alignment horizontal="center"/>
    </xf>
    <xf numFmtId="164" fontId="13" fillId="0" borderId="0" xfId="21" applyNumberFormat="1" applyFont="1" applyFill="1" applyBorder="1" applyAlignment="1">
      <alignment horizontal="center"/>
    </xf>
    <xf numFmtId="172" fontId="9" fillId="0" borderId="0" xfId="0" applyFont="1" applyFill="1" applyAlignment="1"/>
    <xf numFmtId="172" fontId="9" fillId="0" borderId="27" xfId="0" applyFont="1" applyFill="1" applyBorder="1" applyAlignment="1">
      <alignment horizontal="right"/>
    </xf>
    <xf numFmtId="164" fontId="9" fillId="0" borderId="0" xfId="0" applyNumberFormat="1" applyFont="1" applyFill="1"/>
    <xf numFmtId="164" fontId="9" fillId="0" borderId="0" xfId="0" applyNumberFormat="1" applyFont="1" applyFill="1" applyBorder="1"/>
    <xf numFmtId="172" fontId="10" fillId="0" borderId="9" xfId="0" applyFont="1" applyFill="1" applyBorder="1" applyAlignment="1">
      <alignment horizontal="centerContinuous" vertical="center"/>
    </xf>
    <xf numFmtId="172" fontId="10" fillId="0" borderId="9" xfId="0" applyFont="1" applyFill="1" applyBorder="1" applyAlignment="1"/>
    <xf numFmtId="1" fontId="10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33" fillId="0" borderId="8" xfId="27" applyNumberFormat="1" applyFont="1" applyFill="1" applyBorder="1" applyAlignment="1">
      <alignment horizontal="center" wrapText="1"/>
    </xf>
    <xf numFmtId="172" fontId="33" fillId="0" borderId="5" xfId="27" applyFont="1" applyFill="1" applyBorder="1" applyAlignment="1">
      <alignment horizontal="center" wrapText="1"/>
    </xf>
    <xf numFmtId="172" fontId="33" fillId="0" borderId="8" xfId="27" applyFont="1" applyFill="1" applyBorder="1" applyAlignment="1">
      <alignment horizontal="center" wrapText="1"/>
    </xf>
    <xf numFmtId="174" fontId="33" fillId="0" borderId="8" xfId="27" applyNumberFormat="1" applyFont="1" applyFill="1" applyBorder="1" applyAlignment="1">
      <alignment horizontal="center" wrapText="1"/>
    </xf>
    <xf numFmtId="0" fontId="32" fillId="0" borderId="21" xfId="27" applyNumberFormat="1" applyFont="1" applyFill="1" applyBorder="1" applyAlignment="1">
      <alignment horizontal="left"/>
    </xf>
    <xf numFmtId="43" fontId="32" fillId="0" borderId="22" xfId="21" applyFont="1" applyFill="1" applyBorder="1"/>
    <xf numFmtId="168" fontId="32" fillId="0" borderId="25" xfId="29" applyNumberFormat="1" applyFont="1" applyFill="1" applyBorder="1"/>
    <xf numFmtId="174" fontId="32" fillId="0" borderId="21" xfId="27" applyNumberFormat="1" applyFont="1" applyFill="1" applyBorder="1" applyAlignment="1">
      <alignment horizontal="left"/>
    </xf>
    <xf numFmtId="180" fontId="32" fillId="0" borderId="25" xfId="27" applyNumberFormat="1" applyFont="1" applyFill="1" applyBorder="1"/>
    <xf numFmtId="2" fontId="32" fillId="0" borderId="5" xfId="27" applyNumberFormat="1" applyFont="1" applyFill="1" applyBorder="1" applyAlignment="1">
      <alignment horizontal="center"/>
    </xf>
    <xf numFmtId="174" fontId="32" fillId="0" borderId="5" xfId="12" applyNumberFormat="1" applyFont="1" applyFill="1" applyBorder="1" applyAlignment="1">
      <alignment horizontal="center"/>
    </xf>
    <xf numFmtId="2" fontId="32" fillId="0" borderId="8" xfId="27" applyNumberFormat="1" applyFont="1" applyFill="1" applyBorder="1" applyAlignment="1">
      <alignment horizontal="center"/>
    </xf>
    <xf numFmtId="174" fontId="32" fillId="0" borderId="8" xfId="31" applyNumberFormat="1" applyFont="1" applyFill="1" applyBorder="1" applyAlignment="1">
      <alignment horizontal="center"/>
    </xf>
    <xf numFmtId="172" fontId="39" fillId="0" borderId="0" xfId="0" applyFont="1" applyFill="1"/>
    <xf numFmtId="172" fontId="42" fillId="0" borderId="30" xfId="0" applyFont="1" applyFill="1" applyBorder="1"/>
    <xf numFmtId="172" fontId="43" fillId="0" borderId="31" xfId="0" applyFont="1" applyFill="1" applyBorder="1" applyAlignment="1">
      <alignment horizontal="center" wrapText="1"/>
    </xf>
    <xf numFmtId="172" fontId="43" fillId="0" borderId="34" xfId="0" applyFont="1" applyFill="1" applyBorder="1" applyAlignment="1">
      <alignment horizontal="right"/>
    </xf>
    <xf numFmtId="172" fontId="43" fillId="0" borderId="35" xfId="0" applyFont="1" applyFill="1" applyBorder="1" applyAlignment="1">
      <alignment horizontal="center" wrapText="1"/>
    </xf>
    <xf numFmtId="172" fontId="43" fillId="0" borderId="34" xfId="0" applyFont="1" applyFill="1" applyBorder="1" applyAlignment="1">
      <alignment horizontal="center" wrapText="1"/>
    </xf>
    <xf numFmtId="172" fontId="43" fillId="0" borderId="36" xfId="0" applyFont="1" applyFill="1" applyBorder="1" applyAlignment="1">
      <alignment horizontal="center" wrapText="1"/>
    </xf>
    <xf numFmtId="172" fontId="43" fillId="0" borderId="37" xfId="0" applyFont="1" applyFill="1" applyBorder="1" applyAlignment="1">
      <alignment horizontal="center"/>
    </xf>
    <xf numFmtId="172" fontId="43" fillId="0" borderId="34" xfId="0" applyFont="1" applyFill="1" applyBorder="1" applyAlignment="1">
      <alignment horizontal="center"/>
    </xf>
    <xf numFmtId="172" fontId="43" fillId="0" borderId="36" xfId="0" applyFont="1" applyFill="1" applyBorder="1" applyAlignment="1">
      <alignment horizontal="center"/>
    </xf>
    <xf numFmtId="172" fontId="43" fillId="0" borderId="32" xfId="0" applyFont="1" applyFill="1" applyBorder="1" applyAlignment="1">
      <alignment horizontal="left"/>
    </xf>
    <xf numFmtId="172" fontId="43" fillId="0" borderId="38" xfId="0" applyFont="1" applyFill="1" applyBorder="1" applyAlignment="1">
      <alignment horizontal="center"/>
    </xf>
    <xf numFmtId="172" fontId="43" fillId="0" borderId="30" xfId="0" applyFont="1" applyFill="1" applyBorder="1"/>
    <xf numFmtId="9" fontId="42" fillId="0" borderId="30" xfId="12" applyFont="1" applyFill="1" applyBorder="1" applyAlignment="1">
      <alignment horizontal="center"/>
    </xf>
    <xf numFmtId="9" fontId="42" fillId="0" borderId="39" xfId="12" applyFont="1" applyFill="1" applyBorder="1" applyAlignment="1">
      <alignment horizontal="center"/>
    </xf>
    <xf numFmtId="172" fontId="43" fillId="0" borderId="34" xfId="0" applyFont="1" applyFill="1" applyBorder="1"/>
    <xf numFmtId="9" fontId="42" fillId="0" borderId="34" xfId="12" applyFont="1" applyFill="1" applyBorder="1" applyAlignment="1">
      <alignment horizontal="center"/>
    </xf>
    <xf numFmtId="9" fontId="42" fillId="0" borderId="36" xfId="12" applyFont="1" applyFill="1" applyBorder="1" applyAlignment="1">
      <alignment horizontal="center"/>
    </xf>
    <xf numFmtId="172" fontId="43" fillId="0" borderId="40" xfId="0" applyFont="1" applyFill="1" applyBorder="1"/>
    <xf numFmtId="9" fontId="42" fillId="0" borderId="40" xfId="12" applyFont="1" applyFill="1" applyBorder="1" applyAlignment="1">
      <alignment horizontal="center"/>
    </xf>
    <xf numFmtId="9" fontId="42" fillId="0" borderId="41" xfId="12" applyFont="1" applyFill="1" applyBorder="1" applyAlignment="1">
      <alignment horizontal="center"/>
    </xf>
    <xf numFmtId="9" fontId="42" fillId="0" borderId="38" xfId="12" applyFont="1" applyFill="1" applyBorder="1" applyAlignment="1">
      <alignment horizontal="center"/>
    </xf>
    <xf numFmtId="172" fontId="8" fillId="0" borderId="0" xfId="0" applyFont="1"/>
    <xf numFmtId="172" fontId="44" fillId="0" borderId="0" xfId="17" applyFont="1" applyFill="1" applyBorder="1"/>
    <xf numFmtId="172" fontId="9" fillId="0" borderId="0" xfId="17" applyFont="1" applyFill="1" applyBorder="1"/>
    <xf numFmtId="172" fontId="8" fillId="0" borderId="0" xfId="17" applyFont="1" applyFill="1" applyBorder="1"/>
    <xf numFmtId="176" fontId="9" fillId="0" borderId="0" xfId="17" applyNumberFormat="1" applyFont="1" applyFill="1" applyBorder="1"/>
    <xf numFmtId="183" fontId="25" fillId="0" borderId="0" xfId="0" applyNumberFormat="1" applyFont="1" applyFill="1" applyBorder="1" applyAlignment="1">
      <alignment horizontal="center"/>
    </xf>
    <xf numFmtId="184" fontId="32" fillId="0" borderId="0" xfId="17" applyNumberFormat="1" applyFont="1" applyFill="1" applyAlignment="1">
      <alignment horizontal="center"/>
    </xf>
    <xf numFmtId="185" fontId="9" fillId="0" borderId="7" xfId="0" applyNumberFormat="1" applyFont="1" applyFill="1" applyBorder="1" applyAlignment="1">
      <alignment horizontal="center"/>
    </xf>
    <xf numFmtId="172" fontId="10" fillId="0" borderId="0" xfId="10" applyFont="1" applyAlignment="1">
      <alignment horizontal="center" vertical="top"/>
    </xf>
    <xf numFmtId="172" fontId="10" fillId="0" borderId="0" xfId="10" applyFont="1" applyFill="1" applyAlignment="1">
      <alignment horizontal="center" vertical="top"/>
    </xf>
    <xf numFmtId="172" fontId="43" fillId="0" borderId="38" xfId="0" applyFont="1" applyFill="1" applyBorder="1" applyAlignment="1">
      <alignment horizontal="center"/>
    </xf>
    <xf numFmtId="172" fontId="0" fillId="0" borderId="38" xfId="0" applyFill="1" applyBorder="1" applyAlignment="1">
      <alignment horizontal="center"/>
    </xf>
    <xf numFmtId="0" fontId="33" fillId="0" borderId="27" xfId="28" applyFont="1" applyFill="1" applyBorder="1" applyAlignment="1">
      <alignment horizontal="center"/>
    </xf>
    <xf numFmtId="0" fontId="33" fillId="0" borderId="28" xfId="28" applyFont="1" applyFill="1" applyBorder="1" applyAlignment="1">
      <alignment horizontal="center"/>
    </xf>
    <xf numFmtId="0" fontId="33" fillId="0" borderId="29" xfId="28" applyFont="1" applyFill="1" applyBorder="1" applyAlignment="1">
      <alignment horizontal="center"/>
    </xf>
    <xf numFmtId="43" fontId="32" fillId="0" borderId="27" xfId="21" applyFont="1" applyFill="1" applyBorder="1" applyAlignment="1">
      <alignment horizontal="left"/>
    </xf>
    <xf numFmtId="43" fontId="32" fillId="0" borderId="29" xfId="21" applyFont="1" applyFill="1" applyBorder="1" applyAlignment="1">
      <alignment horizontal="left"/>
    </xf>
    <xf numFmtId="172" fontId="43" fillId="0" borderId="32" xfId="0" applyFont="1" applyFill="1" applyBorder="1" applyAlignment="1">
      <alignment horizontal="center" vertical="center" wrapText="1"/>
    </xf>
    <xf numFmtId="172" fontId="43" fillId="0" borderId="33" xfId="0" applyFont="1" applyFill="1" applyBorder="1" applyAlignment="1">
      <alignment horizontal="center" vertical="center" wrapText="1"/>
    </xf>
    <xf numFmtId="172" fontId="0" fillId="0" borderId="0" xfId="8" applyFont="1" applyFill="1" applyAlignment="1">
      <alignment horizontal="left" wrapText="1"/>
    </xf>
    <xf numFmtId="172" fontId="10" fillId="0" borderId="0" xfId="8" applyFont="1" applyFill="1" applyAlignment="1">
      <alignment horizontal="center"/>
    </xf>
  </cellXfs>
  <cellStyles count="42">
    <cellStyle name="_x0013_" xfId="19"/>
    <cellStyle name="Comma" xfId="1" builtinId="3"/>
    <cellStyle name="Comma 10" xfId="35"/>
    <cellStyle name="Comma 2" xfId="40"/>
    <cellStyle name="Comma 2 2" xfId="21"/>
    <cellStyle name="Currency" xfId="2" builtinId="4"/>
    <cellStyle name="Currency 2" xfId="23"/>
    <cellStyle name="Currency No Comma" xfId="3"/>
    <cellStyle name="Hyperlink 2" xfId="32"/>
    <cellStyle name="Hyperlink 3" xfId="37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176 2" xfId="22"/>
    <cellStyle name="Normal 2" xfId="16"/>
    <cellStyle name="Normal 2 2" xfId="25"/>
    <cellStyle name="Normal 3" xfId="26"/>
    <cellStyle name="Normal 3 2" xfId="36"/>
    <cellStyle name="Normal 4" xfId="39"/>
    <cellStyle name="Normal 5" xfId="24"/>
    <cellStyle name="Normal 5 2" xfId="34"/>
    <cellStyle name="Normal_CG27 Official Base Case 03-31-05" xfId="20"/>
    <cellStyle name="Normal_on off peak hours_1" xfId="33"/>
    <cellStyle name="Normal_Or AC 2003 - AC Study - Fuel Indexed Avoided Costs" xfId="7"/>
    <cellStyle name="Normal_OR AC Sch 37 - AC  Study (Gold) _2009 06 19" xfId="8"/>
    <cellStyle name="Normal_Thermal Attributes" xfId="28"/>
    <cellStyle name="Normal_T-INF-10-15-04-TEMPLATE" xfId="9"/>
    <cellStyle name="Normal_UT AC Sch 37 - L&amp;R  Study (Gold) _2009 06 19" xfId="10"/>
    <cellStyle name="Normal_WY AC 2009 - AC Study (Wind Study)_2009 08 11" xfId="17"/>
    <cellStyle name="Normal_xAC_Demand (Avoided Cost)" xfId="27"/>
    <cellStyle name="Password" xfId="11"/>
    <cellStyle name="Percent" xfId="12" builtinId="5"/>
    <cellStyle name="Percent 2" xfId="29"/>
    <cellStyle name="Percent 3" xfId="30"/>
    <cellStyle name="Percent 3 2" xfId="38"/>
    <cellStyle name="Percent 3 2 2 2" xfId="31"/>
    <cellStyle name="Percent 3 3" xfId="41"/>
    <cellStyle name="Unprot" xfId="13"/>
    <cellStyle name="Unprot$" xfId="14"/>
    <cellStyle name="Unprotect" xfId="15"/>
  </cellStyles>
  <dxfs count="7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cenario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cenario\UT%20Sch%2037%20-%201a%20-%20GRID%20AC%20Study%20CONF%20_2017%2005%2002_Therma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a%20-%20GRID%20AC%20Study%20CONF%20_2017%2005%2002_Therm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cenario\UT%20Sch%2037%20-%206---%20QF%20Pricing%20Detail%20_2017%2005%2022_woQ_Therm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63%20-%20Riverton%20Solar%20-%20WY%20-%202016%20Aug\Scenario\63%20-%20Riverton%20Solar%20-%202---%20QF%20Pricing%20Detail%20_2016%2008%2017%20(w%20Gateway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2017%20IRP%20Update\Scenarios\18-035-T07%20RMP%20Wkpr%20-%20QF%20Pricing%20Detail-Thermal%2005-15-18%20wScalarYKMidCTrn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Data\45%20-%20UT%202016.Q4%20-%20Demand%20CONF%20_2017%2002%2027%20(1335.23%20MW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2014%20-%20AC%20Study%20_2014%2005%2002%20OFPC%201403_LowCO2_Updated%20for%20Reconside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x%20Commission%20Approved\Ut%20Commission%20ordered%20AC%20study%20(effective%202019%2007%200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268%20-%20UT%20Compliance%20Filing%20-%20UT%20-%202018%20Apr\2017%20IRP%20Update\Data\IRP2017%20Update%20Solar%20Profile%202018%2004%202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Source%20files\2019%20IRP%20Integration%20Cost%20Estimate%20Figure%20F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Source%20files\_All%20Data%20Series%20Files_2020%2001%2008%20(201912%20OFPC)\GNw_Market%20Price%20Index%20(1912)%20CONF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Wkpr%20-%20QF%20Pricing%20Detail-Thermal%2003-26-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Wkpr%20-%20QF%20Pricing%20Detail-Solar%20T%2003-26-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Wkpr%20-%20QF%20Pricing%20Detail-Solar%20F%2003-26-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Wkpr%20-%20QF%20Pricing%20Detail-Wind%2003-26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cenario\UT%20Sch%2037%202017%20-%20Appendix%201%20-%20AC%20Study%20Summary%20_2017%2005%2022%20wo%20Q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Data\Source%20Files\2017%20QF%20Pricing%20Request%20Study%20List%20_2017%2004%20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42">
          <cell r="I42">
            <v>6.5699999999999995E-2</v>
          </cell>
        </row>
      </sheetData>
      <sheetData sheetId="2" refreshError="1"/>
      <sheetData sheetId="3" refreshError="1"/>
      <sheetData sheetId="4">
        <row r="6">
          <cell r="M6">
            <v>10</v>
          </cell>
        </row>
        <row r="7">
          <cell r="M7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UT Sch 37 - 1a - GRID AC Study "/>
    </sheetNames>
    <sheetDataSet>
      <sheetData sheetId="0">
        <row r="1">
          <cell r="N1" t="str">
            <v>UT Sch 37 - 1a - GRID AC Study CONF _2017 05 02_Thermal</v>
          </cell>
        </row>
      </sheetData>
      <sheetData sheetId="1">
        <row r="1">
          <cell r="K1" t="str">
            <v>UT Sch 37 - 1a - GRID AC Study CONF _2017 05 02_Thermal</v>
          </cell>
        </row>
        <row r="37">
          <cell r="B37" t="str">
            <v>Y</v>
          </cell>
        </row>
        <row r="45">
          <cell r="G45" t="str">
            <v>No</v>
          </cell>
        </row>
      </sheetData>
      <sheetData sheetId="2"/>
      <sheetData sheetId="3">
        <row r="7">
          <cell r="C7">
            <v>19.964920695072983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43101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VDOC"/>
      <sheetName val="Recon"/>
      <sheetName val="Side-by-Side"/>
      <sheetName val="Check MWh"/>
      <sheetName val="Check Dollars"/>
      <sheetName val="UT Sch 37 - 1a - GRID AC Study "/>
    </sheetNames>
    <sheetDataSet>
      <sheetData sheetId="0">
        <row r="37">
          <cell r="B37" t="str">
            <v>Y</v>
          </cell>
        </row>
        <row r="45">
          <cell r="G45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Summary (Energy PMT)"/>
      <sheetName val="Monthly Energy Prices"/>
      <sheetName val="SourceEnergy"/>
      <sheetName val="MWH-Split"/>
      <sheetName val="Monthly Levelized"/>
      <sheetName val="Security"/>
      <sheetName val="SecurityCalc"/>
    </sheetNames>
    <sheetDataSet>
      <sheetData sheetId="0" refreshError="1"/>
      <sheetData sheetId="1" refreshError="1"/>
      <sheetData sheetId="2" refreshError="1"/>
      <sheetData sheetId="3">
        <row r="4">
          <cell r="N4">
            <v>5.3874620588785227E-3</v>
          </cell>
        </row>
      </sheetData>
      <sheetData sheetId="4" refreshError="1"/>
      <sheetData sheetId="5">
        <row r="9">
          <cell r="K9" t="str">
            <v>No</v>
          </cell>
          <cell r="L9">
            <v>2015</v>
          </cell>
        </row>
      </sheetData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  <sheetName val="63 - Riverton Solar - 2--- QF P"/>
    </sheetNames>
    <sheetDataSet>
      <sheetData sheetId="0">
        <row r="1">
          <cell r="N1" t="str">
            <v>63 - Riverton Solar - 2--- QF Pricing Detail _2016 08 17 (w Gateway)</v>
          </cell>
        </row>
      </sheetData>
      <sheetData sheetId="1">
        <row r="2">
          <cell r="B2" t="str">
            <v>74.9 MW and 30.6% CF</v>
          </cell>
        </row>
      </sheetData>
      <sheetData sheetId="2">
        <row r="4">
          <cell r="M4">
            <v>6.6600000000000006E-2</v>
          </cell>
          <cell r="N4">
            <v>5.3874620588785227E-3</v>
          </cell>
        </row>
      </sheetData>
      <sheetData sheetId="3">
        <row r="4">
          <cell r="B4">
            <v>0.30612892989739754</v>
          </cell>
        </row>
      </sheetData>
      <sheetData sheetId="4">
        <row r="9">
          <cell r="K9" t="str">
            <v>Yes</v>
          </cell>
          <cell r="L9">
            <v>2015</v>
          </cell>
        </row>
      </sheetData>
      <sheetData sheetId="5">
        <row r="2">
          <cell r="D2" t="str">
            <v>74.9 MW and 30.6% CF</v>
          </cell>
        </row>
      </sheetData>
      <sheetData sheetId="6"/>
      <sheetData sheetId="7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4">
          <cell r="N4">
            <v>5.5836284214501042E-3</v>
          </cell>
        </row>
      </sheetData>
      <sheetData sheetId="2"/>
      <sheetData sheetId="3">
        <row r="9">
          <cell r="K9" t="str">
            <v>Yes</v>
          </cell>
          <cell r="L9">
            <v>2038</v>
          </cell>
        </row>
      </sheetData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8">
          <cell r="I8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42">
          <cell r="I42">
            <v>6.5699999999999995E-2</v>
          </cell>
        </row>
      </sheetData>
      <sheetData sheetId="1"/>
      <sheetData sheetId="2"/>
      <sheetData sheetId="3">
        <row r="6">
          <cell r="M6">
            <v>10</v>
          </cell>
        </row>
        <row r="7">
          <cell r="M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Preferred Portfolio"/>
      <sheetName val="Table 2 QF Signed Queue"/>
      <sheetName val="Table 3 Comparison"/>
      <sheetName val="Table 4 Gas Price"/>
      <sheetName val=" Table 5 Electric Price"/>
      <sheetName val="Table 6 Integration"/>
      <sheetName val="--- Do Not Print ---&gt;"/>
      <sheetName val="Revision List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2019</v>
          </cell>
          <cell r="C10">
            <v>2.5777767318510452</v>
          </cell>
          <cell r="D10">
            <v>4.6793802748905424</v>
          </cell>
          <cell r="E10">
            <v>2.4024299521515791</v>
          </cell>
          <cell r="F10">
            <v>2.2612873669231925</v>
          </cell>
        </row>
        <row r="11">
          <cell r="B11">
            <v>2020</v>
          </cell>
          <cell r="C11">
            <v>1.9196269766827125</v>
          </cell>
          <cell r="D11">
            <v>3.9460195590054865</v>
          </cell>
          <cell r="E11">
            <v>1.7152154476472383</v>
          </cell>
          <cell r="F11">
            <v>2.0502552402145073</v>
          </cell>
        </row>
        <row r="12">
          <cell r="B12">
            <v>2021</v>
          </cell>
          <cell r="C12">
            <v>1.8157148118893773</v>
          </cell>
          <cell r="D12">
            <v>3.6183785378580802</v>
          </cell>
          <cell r="E12">
            <v>1.6853897857752997</v>
          </cell>
          <cell r="F12">
            <v>2.0382054191553571</v>
          </cell>
        </row>
        <row r="13">
          <cell r="B13">
            <v>2022</v>
          </cell>
          <cell r="C13">
            <v>1.6027014392046623</v>
          </cell>
          <cell r="D13">
            <v>2.9546979727860929</v>
          </cell>
          <cell r="E13">
            <v>1.4911824880817504</v>
          </cell>
          <cell r="F13">
            <v>1.7271699327641457</v>
          </cell>
        </row>
        <row r="14">
          <cell r="B14">
            <v>2023</v>
          </cell>
          <cell r="C14">
            <v>1.6913980963701156</v>
          </cell>
          <cell r="D14">
            <v>2.952425340582129</v>
          </cell>
          <cell r="E14">
            <v>1.5653106564972787</v>
          </cell>
          <cell r="F14">
            <v>1.7893674143771752</v>
          </cell>
        </row>
        <row r="15">
          <cell r="B15">
            <v>2024</v>
          </cell>
          <cell r="C15">
            <v>2.2033509199181087</v>
          </cell>
          <cell r="D15">
            <v>4.0166578892766172</v>
          </cell>
          <cell r="E15">
            <v>2.0420034921992953</v>
          </cell>
          <cell r="F15">
            <v>2.3523339807383774</v>
          </cell>
        </row>
        <row r="16">
          <cell r="B16">
            <v>2025</v>
          </cell>
          <cell r="C16">
            <v>2.3669916674570297</v>
          </cell>
          <cell r="D16">
            <v>4.4672850101955062</v>
          </cell>
          <cell r="E16">
            <v>2.1938245876458491</v>
          </cell>
          <cell r="F16">
            <v>2.7183493111734629</v>
          </cell>
        </row>
        <row r="17">
          <cell r="B17">
            <v>2026</v>
          </cell>
          <cell r="C17">
            <v>2.3456636299656104</v>
          </cell>
          <cell r="D17">
            <v>4.6404674456611463</v>
          </cell>
          <cell r="E17">
            <v>2.1795785797757796</v>
          </cell>
          <cell r="F17">
            <v>2.9143726972526354</v>
          </cell>
        </row>
        <row r="18">
          <cell r="B18">
            <v>2027</v>
          </cell>
          <cell r="C18">
            <v>2.6301805304819128</v>
          </cell>
          <cell r="D18">
            <v>4.6657974809140388</v>
          </cell>
          <cell r="E18">
            <v>2.4209050590278998</v>
          </cell>
          <cell r="F18">
            <v>2.9917935985241981</v>
          </cell>
        </row>
        <row r="19">
          <cell r="B19">
            <v>2028</v>
          </cell>
          <cell r="C19">
            <v>2.7606848746473203</v>
          </cell>
          <cell r="D19">
            <v>5.8990556984356219</v>
          </cell>
          <cell r="E19">
            <v>2.5737255590683423</v>
          </cell>
          <cell r="F19">
            <v>3.8654649115568782</v>
          </cell>
        </row>
        <row r="20">
          <cell r="B20">
            <v>2029</v>
          </cell>
          <cell r="C20">
            <v>3.1474754042903568</v>
          </cell>
          <cell r="D20">
            <v>6.7034723179759279</v>
          </cell>
          <cell r="E20">
            <v>2.9473350680831292</v>
          </cell>
          <cell r="F20">
            <v>4.4429429379019094</v>
          </cell>
        </row>
        <row r="21">
          <cell r="B21">
            <v>2030</v>
          </cell>
          <cell r="C21">
            <v>3.3643332780295259</v>
          </cell>
          <cell r="D21">
            <v>7.4862112142759374</v>
          </cell>
          <cell r="E21">
            <v>3.1652564406801873</v>
          </cell>
          <cell r="F21">
            <v>4.8880407858943302</v>
          </cell>
        </row>
        <row r="22">
          <cell r="B22">
            <v>2031</v>
          </cell>
          <cell r="C22">
            <v>3.5448123732032522</v>
          </cell>
          <cell r="D22">
            <v>7.9032465676028636</v>
          </cell>
          <cell r="E22">
            <v>3.3593269862869817</v>
          </cell>
          <cell r="F22">
            <v>5.2995923343007245</v>
          </cell>
        </row>
        <row r="23">
          <cell r="B23">
            <v>2032</v>
          </cell>
          <cell r="C23">
            <v>3.7007368871267041</v>
          </cell>
          <cell r="D23">
            <v>8.1625167634047635</v>
          </cell>
          <cell r="E23">
            <v>3.5410026423262346</v>
          </cell>
          <cell r="F23">
            <v>5.5336943921810358</v>
          </cell>
        </row>
        <row r="24">
          <cell r="B24">
            <v>2033</v>
          </cell>
          <cell r="C24">
            <v>3.878194211644987</v>
          </cell>
          <cell r="D24">
            <v>9.1453697241035758</v>
          </cell>
          <cell r="E24">
            <v>3.7400521323893265</v>
          </cell>
          <cell r="F24">
            <v>6.0469446015263095</v>
          </cell>
        </row>
        <row r="25">
          <cell r="B25">
            <v>2034</v>
          </cell>
          <cell r="C25">
            <v>4.1082929792688496</v>
          </cell>
          <cell r="D25">
            <v>9.5592706537806027</v>
          </cell>
          <cell r="E25">
            <v>3.9642584453732193</v>
          </cell>
          <cell r="F25">
            <v>6.3836179758556462</v>
          </cell>
        </row>
        <row r="26">
          <cell r="B26">
            <v>2035</v>
          </cell>
          <cell r="C26">
            <v>4.1682614702287939</v>
          </cell>
          <cell r="D26">
            <v>10.715851392460431</v>
          </cell>
          <cell r="E26">
            <v>4.0401677124257755</v>
          </cell>
          <cell r="F26">
            <v>6.6639979565481964</v>
          </cell>
        </row>
        <row r="27">
          <cell r="B27">
            <v>2036</v>
          </cell>
          <cell r="C27">
            <v>4.3724887678723068</v>
          </cell>
          <cell r="D27">
            <v>10.828300705450493</v>
          </cell>
          <cell r="E27">
            <v>4.249928475877951</v>
          </cell>
          <cell r="F27">
            <v>6.9260742396371331</v>
          </cell>
        </row>
        <row r="28">
          <cell r="B28">
            <v>2037</v>
          </cell>
          <cell r="C28">
            <v>4.4590596686171704</v>
          </cell>
          <cell r="D28">
            <v>11.240778980957838</v>
          </cell>
          <cell r="E28">
            <v>4.3546053649236907</v>
          </cell>
          <cell r="F28">
            <v>6.8386345211666768</v>
          </cell>
        </row>
        <row r="29">
          <cell r="B29">
            <v>2038</v>
          </cell>
          <cell r="C29">
            <v>4.5579465313237311</v>
          </cell>
          <cell r="D29">
            <v>11.388039035840961</v>
          </cell>
          <cell r="E29">
            <v>4.4594913537019094</v>
          </cell>
          <cell r="F29">
            <v>7.134747276867321</v>
          </cell>
        </row>
      </sheetData>
      <sheetData sheetId="9">
        <row r="10">
          <cell r="B10">
            <v>2019</v>
          </cell>
          <cell r="C10">
            <v>2.154589982981729</v>
          </cell>
          <cell r="D10">
            <v>3.3785897930567779</v>
          </cell>
          <cell r="E10">
            <v>1.9144677309812863</v>
          </cell>
          <cell r="F10">
            <v>1.6693454424921204</v>
          </cell>
        </row>
        <row r="11">
          <cell r="B11">
            <v>2020</v>
          </cell>
          <cell r="C11">
            <v>1.5717728761349776</v>
          </cell>
          <cell r="D11">
            <v>2.7899852362244757</v>
          </cell>
          <cell r="E11">
            <v>1.3895320412903946</v>
          </cell>
          <cell r="F11">
            <v>1.5038415035933854</v>
          </cell>
        </row>
        <row r="12">
          <cell r="B12">
            <v>2021</v>
          </cell>
          <cell r="C12">
            <v>1.4146282463959212</v>
          </cell>
          <cell r="D12">
            <v>2.4097860564775617</v>
          </cell>
          <cell r="E12">
            <v>1.3218667629216017</v>
          </cell>
          <cell r="F12">
            <v>1.3793698800667089</v>
          </cell>
        </row>
        <row r="13">
          <cell r="B13">
            <v>2022</v>
          </cell>
          <cell r="C13">
            <v>1.294283834617072</v>
          </cell>
          <cell r="D13">
            <v>2.3048494681179044</v>
          </cell>
          <cell r="E13">
            <v>1.2127175013885647</v>
          </cell>
          <cell r="F13">
            <v>1.3642406625567898</v>
          </cell>
        </row>
        <row r="14">
          <cell r="B14">
            <v>2023</v>
          </cell>
          <cell r="C14">
            <v>1.0806337523024157</v>
          </cell>
          <cell r="D14">
            <v>2.3689477645968369</v>
          </cell>
          <cell r="E14">
            <v>0.90185458173438193</v>
          </cell>
          <cell r="F14">
            <v>1.4684515365409532</v>
          </cell>
        </row>
        <row r="15">
          <cell r="B15">
            <v>2024</v>
          </cell>
          <cell r="C15">
            <v>1.6723576693590048</v>
          </cell>
          <cell r="D15">
            <v>2.9953197759791985</v>
          </cell>
          <cell r="E15">
            <v>1.5520551852977422</v>
          </cell>
          <cell r="F15">
            <v>1.8884778701344345</v>
          </cell>
        </row>
        <row r="16">
          <cell r="B16">
            <v>2025</v>
          </cell>
          <cell r="C16">
            <v>1.7909769169007201</v>
          </cell>
          <cell r="D16">
            <v>3.2465734377770681</v>
          </cell>
          <cell r="E16">
            <v>1.6700784571615894</v>
          </cell>
          <cell r="F16">
            <v>2.06208971099703</v>
          </cell>
        </row>
        <row r="17">
          <cell r="B17">
            <v>2026</v>
          </cell>
          <cell r="C17">
            <v>1.8748085969290702</v>
          </cell>
          <cell r="D17">
            <v>3.3115320288183661</v>
          </cell>
          <cell r="E17">
            <v>1.7407931629786293</v>
          </cell>
          <cell r="F17">
            <v>2.1946216875380609</v>
          </cell>
        </row>
        <row r="18">
          <cell r="B18">
            <v>2027</v>
          </cell>
          <cell r="C18">
            <v>1.9254099478333893</v>
          </cell>
          <cell r="D18">
            <v>3.2983899310149383</v>
          </cell>
          <cell r="E18">
            <v>1.7871906276798419</v>
          </cell>
          <cell r="F18">
            <v>2.1971571125216149</v>
          </cell>
        </row>
        <row r="19">
          <cell r="B19">
            <v>2028</v>
          </cell>
          <cell r="C19">
            <v>2.1116494089607833</v>
          </cell>
          <cell r="D19">
            <v>4.2256627520972101</v>
          </cell>
          <cell r="E19">
            <v>1.9975614311373253</v>
          </cell>
          <cell r="F19">
            <v>2.7991212015687923</v>
          </cell>
        </row>
        <row r="20">
          <cell r="B20">
            <v>2029</v>
          </cell>
          <cell r="C20">
            <v>2.3351353412911142</v>
          </cell>
          <cell r="D20">
            <v>4.6648959135193548</v>
          </cell>
          <cell r="E20">
            <v>2.1842394295465501</v>
          </cell>
          <cell r="F20">
            <v>3.1516430347670159</v>
          </cell>
        </row>
        <row r="21">
          <cell r="B21">
            <v>2030</v>
          </cell>
          <cell r="C21">
            <v>3.8587124289219452</v>
          </cell>
          <cell r="D21">
            <v>7.4505878316735608</v>
          </cell>
          <cell r="E21">
            <v>3.6404059882825499</v>
          </cell>
          <cell r="F21">
            <v>4.9877064657025283</v>
          </cell>
        </row>
        <row r="22">
          <cell r="B22">
            <v>2031</v>
          </cell>
          <cell r="C22">
            <v>3.9581354895435235</v>
          </cell>
          <cell r="D22">
            <v>7.5701896425878443</v>
          </cell>
          <cell r="E22">
            <v>3.7837651137821289</v>
          </cell>
          <cell r="F22">
            <v>5.2206203515529355</v>
          </cell>
        </row>
        <row r="23">
          <cell r="B23">
            <v>2032</v>
          </cell>
          <cell r="C23">
            <v>4.0924101627709284</v>
          </cell>
          <cell r="D23">
            <v>7.7979364843086874</v>
          </cell>
          <cell r="E23">
            <v>3.9518927204364416</v>
          </cell>
          <cell r="F23">
            <v>5.4094325578965892</v>
          </cell>
        </row>
        <row r="24">
          <cell r="B24">
            <v>2033</v>
          </cell>
          <cell r="C24">
            <v>3.8261539206254214</v>
          </cell>
          <cell r="D24">
            <v>7.7336420299172088</v>
          </cell>
          <cell r="E24">
            <v>3.7437048284055967</v>
          </cell>
          <cell r="F24">
            <v>5.2152915355162266</v>
          </cell>
        </row>
        <row r="25">
          <cell r="B25">
            <v>2034</v>
          </cell>
          <cell r="C25">
            <v>3.9486548620802906</v>
          </cell>
          <cell r="D25">
            <v>7.9492410570709797</v>
          </cell>
          <cell r="E25">
            <v>3.8645287541805131</v>
          </cell>
          <cell r="F25">
            <v>5.3300547778596012</v>
          </cell>
        </row>
        <row r="26">
          <cell r="B26">
            <v>2035</v>
          </cell>
          <cell r="C26">
            <v>4.3032557093337029</v>
          </cell>
          <cell r="D26">
            <v>9.158592522699589</v>
          </cell>
          <cell r="E26">
            <v>4.1887260662434942</v>
          </cell>
          <cell r="F26">
            <v>5.8032524814838471</v>
          </cell>
        </row>
        <row r="27">
          <cell r="B27">
            <v>2036</v>
          </cell>
          <cell r="C27">
            <v>4.4513368182206623</v>
          </cell>
          <cell r="D27">
            <v>9.2547203991806093</v>
          </cell>
          <cell r="E27">
            <v>4.3608697173566586</v>
          </cell>
          <cell r="F27">
            <v>6.1585769586033861</v>
          </cell>
        </row>
        <row r="28">
          <cell r="B28">
            <v>2037</v>
          </cell>
          <cell r="C28">
            <v>4.3621771507801421</v>
          </cell>
          <cell r="D28">
            <v>9.8688393241516081</v>
          </cell>
          <cell r="E28">
            <v>4.3042695335645806</v>
          </cell>
          <cell r="F28">
            <v>6.1195339431844431</v>
          </cell>
        </row>
        <row r="29">
          <cell r="B29">
            <v>2038</v>
          </cell>
          <cell r="C29">
            <v>4.5447776182569326</v>
          </cell>
          <cell r="D29">
            <v>9.9196795424738831</v>
          </cell>
          <cell r="E29">
            <v>4.4906089890543637</v>
          </cell>
          <cell r="F29">
            <v>6.3210837798349022</v>
          </cell>
        </row>
        <row r="30">
          <cell r="B30">
            <v>2039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10">
        <row r="10">
          <cell r="B10">
            <v>2019</v>
          </cell>
          <cell r="C10">
            <v>2.0965107655548132</v>
          </cell>
          <cell r="D10">
            <v>4.0979777710426522</v>
          </cell>
          <cell r="E10">
            <v>1.8757750794390351</v>
          </cell>
          <cell r="F10">
            <v>1.9852521469931002</v>
          </cell>
        </row>
        <row r="11">
          <cell r="B11">
            <v>2020</v>
          </cell>
          <cell r="C11">
            <v>1.5537453019069021</v>
          </cell>
          <cell r="D11">
            <v>3.3655586771763466</v>
          </cell>
          <cell r="E11">
            <v>1.3688553906975502</v>
          </cell>
          <cell r="F11">
            <v>1.8251329212841205</v>
          </cell>
        </row>
        <row r="12">
          <cell r="B12">
            <v>2021</v>
          </cell>
          <cell r="C12">
            <v>1.4023655191983908</v>
          </cell>
          <cell r="D12">
            <v>3.068982253541344</v>
          </cell>
          <cell r="E12">
            <v>1.3103988198278582</v>
          </cell>
          <cell r="F12">
            <v>1.7396810266259972</v>
          </cell>
        </row>
        <row r="13">
          <cell r="B13">
            <v>2022</v>
          </cell>
          <cell r="C13">
            <v>1.299974020013267</v>
          </cell>
          <cell r="D13">
            <v>2.4640159991927097</v>
          </cell>
          <cell r="E13">
            <v>1.2203552002112021</v>
          </cell>
          <cell r="F13">
            <v>1.4643018099501985</v>
          </cell>
        </row>
        <row r="14">
          <cell r="B14">
            <v>2023</v>
          </cell>
          <cell r="C14">
            <v>1.1007893261334556</v>
          </cell>
          <cell r="D14">
            <v>2.4175263012100894</v>
          </cell>
          <cell r="E14">
            <v>0.94050431746354002</v>
          </cell>
          <cell r="F14">
            <v>1.4843627342199146</v>
          </cell>
        </row>
        <row r="15">
          <cell r="B15">
            <v>2024</v>
          </cell>
          <cell r="C15">
            <v>1.654777296618364</v>
          </cell>
          <cell r="D15">
            <v>3.4193411633134168</v>
          </cell>
          <cell r="E15">
            <v>1.541134259054159</v>
          </cell>
          <cell r="F15">
            <v>2.0836859351262156</v>
          </cell>
        </row>
        <row r="16">
          <cell r="B16">
            <v>2025</v>
          </cell>
          <cell r="C16">
            <v>1.7694365809683248</v>
          </cell>
          <cell r="D16">
            <v>3.67584621468239</v>
          </cell>
          <cell r="E16">
            <v>1.6614823266206529</v>
          </cell>
          <cell r="F16">
            <v>2.2650051622509313</v>
          </cell>
        </row>
        <row r="17">
          <cell r="B17">
            <v>2026</v>
          </cell>
          <cell r="C17">
            <v>1.8560319931582601</v>
          </cell>
          <cell r="D17">
            <v>3.8023927877852608</v>
          </cell>
          <cell r="E17">
            <v>1.7326727389666741</v>
          </cell>
          <cell r="F17">
            <v>2.458317213029555</v>
          </cell>
        </row>
        <row r="18">
          <cell r="B18">
            <v>2027</v>
          </cell>
          <cell r="C18">
            <v>1.8997272535832175</v>
          </cell>
          <cell r="D18">
            <v>3.7791772970182338</v>
          </cell>
          <cell r="E18">
            <v>1.7746381525704717</v>
          </cell>
          <cell r="F18">
            <v>2.4378743373236698</v>
          </cell>
        </row>
        <row r="19">
          <cell r="B19">
            <v>2028</v>
          </cell>
          <cell r="C19">
            <v>2.0836397452085906</v>
          </cell>
          <cell r="D19">
            <v>4.9078914127139255</v>
          </cell>
          <cell r="E19">
            <v>1.9858458864259945</v>
          </cell>
          <cell r="F19">
            <v>3.2613365762358262</v>
          </cell>
        </row>
        <row r="20">
          <cell r="B20">
            <v>2029</v>
          </cell>
          <cell r="C20">
            <v>2.3023009647596191</v>
          </cell>
          <cell r="D20">
            <v>5.3292671009412951</v>
          </cell>
          <cell r="E20">
            <v>2.1674867488486473</v>
          </cell>
          <cell r="F20">
            <v>3.6026673045215389</v>
          </cell>
        </row>
        <row r="21">
          <cell r="B21">
            <v>2030</v>
          </cell>
          <cell r="C21">
            <v>4.1948758111806228</v>
          </cell>
          <cell r="D21">
            <v>8.2823554711653333</v>
          </cell>
          <cell r="E21">
            <v>3.9847371569083672</v>
          </cell>
          <cell r="F21">
            <v>5.503840513368834</v>
          </cell>
        </row>
        <row r="22">
          <cell r="B22">
            <v>2031</v>
          </cell>
          <cell r="C22">
            <v>4.2875656305162213</v>
          </cell>
          <cell r="D22">
            <v>8.3803772101716589</v>
          </cell>
          <cell r="E22">
            <v>4.1331615297548572</v>
          </cell>
          <cell r="F22">
            <v>5.7294623367856801</v>
          </cell>
        </row>
        <row r="23">
          <cell r="B23">
            <v>2032</v>
          </cell>
          <cell r="C23">
            <v>4.4393501818433494</v>
          </cell>
          <cell r="D23">
            <v>8.6542625223535126</v>
          </cell>
          <cell r="E23">
            <v>4.3272679653867607</v>
          </cell>
          <cell r="F23">
            <v>5.9539716530617302</v>
          </cell>
        </row>
        <row r="24">
          <cell r="B24">
            <v>2033</v>
          </cell>
          <cell r="C24">
            <v>4.1732320705979404</v>
          </cell>
          <cell r="D24">
            <v>8.6466875629558277</v>
          </cell>
          <cell r="E24">
            <v>4.1251357809757003</v>
          </cell>
          <cell r="F24">
            <v>5.7964208080717459</v>
          </cell>
        </row>
        <row r="25">
          <cell r="B25">
            <v>2034</v>
          </cell>
          <cell r="C25">
            <v>4.2848707215743316</v>
          </cell>
          <cell r="D25">
            <v>8.8217655487535005</v>
          </cell>
          <cell r="E25">
            <v>4.2312874843542536</v>
          </cell>
          <cell r="F25">
            <v>5.8943232675520765</v>
          </cell>
        </row>
        <row r="26">
          <cell r="B26">
            <v>2035</v>
          </cell>
          <cell r="C26">
            <v>4.7299304016200354</v>
          </cell>
          <cell r="D26">
            <v>10.261042644857589</v>
          </cell>
          <cell r="E26">
            <v>4.6481864793752736</v>
          </cell>
          <cell r="F26">
            <v>6.4754100508810364</v>
          </cell>
        </row>
        <row r="27">
          <cell r="B27">
            <v>2036</v>
          </cell>
          <cell r="C27">
            <v>4.8475874132000651</v>
          </cell>
          <cell r="D27">
            <v>10.339804305303616</v>
          </cell>
          <cell r="E27">
            <v>4.7907764199692107</v>
          </cell>
          <cell r="F27">
            <v>6.8174704022729005</v>
          </cell>
        </row>
        <row r="28">
          <cell r="B28">
            <v>2037</v>
          </cell>
          <cell r="C28">
            <v>4.7343569100990539</v>
          </cell>
          <cell r="D28">
            <v>10.954419764705564</v>
          </cell>
          <cell r="E28">
            <v>4.7124939430755912</v>
          </cell>
          <cell r="F28">
            <v>6.7506612241138795</v>
          </cell>
        </row>
        <row r="29">
          <cell r="B29">
            <v>2038</v>
          </cell>
          <cell r="C29">
            <v>4.9431825803656375</v>
          </cell>
          <cell r="D29">
            <v>11.030818501199018</v>
          </cell>
          <cell r="E29">
            <v>4.928709936199521</v>
          </cell>
          <cell r="F29">
            <v>6.9909212663783533</v>
          </cell>
        </row>
        <row r="30">
          <cell r="B30">
            <v>2039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11">
        <row r="10">
          <cell r="B10">
            <v>2019</v>
          </cell>
          <cell r="C10">
            <v>2.2869202441189129</v>
          </cell>
          <cell r="D10">
            <v>4.096280406438229</v>
          </cell>
          <cell r="E10">
            <v>2.0662854670349882</v>
          </cell>
          <cell r="F10">
            <v>1.9935715930238935</v>
          </cell>
        </row>
        <row r="11">
          <cell r="B11">
            <v>2020</v>
          </cell>
          <cell r="C11">
            <v>1.7880156080027068</v>
          </cell>
          <cell r="D11">
            <v>3.5227469743764788</v>
          </cell>
          <cell r="E11">
            <v>1.5938007784136539</v>
          </cell>
          <cell r="F11">
            <v>1.8111521191348783</v>
          </cell>
        </row>
        <row r="12">
          <cell r="B12">
            <v>2021</v>
          </cell>
          <cell r="C12">
            <v>1.6037441177305607</v>
          </cell>
          <cell r="D12">
            <v>3.1587791940317276</v>
          </cell>
          <cell r="E12">
            <v>1.479651299994424</v>
          </cell>
          <cell r="F12">
            <v>1.7799213177803295</v>
          </cell>
        </row>
        <row r="13">
          <cell r="B13">
            <v>2022</v>
          </cell>
          <cell r="C13">
            <v>1.4787396159851374</v>
          </cell>
          <cell r="D13">
            <v>2.6369081192537913</v>
          </cell>
          <cell r="E13">
            <v>1.3751010613334536</v>
          </cell>
          <cell r="F13">
            <v>1.5506159767667029</v>
          </cell>
        </row>
        <row r="14">
          <cell r="B14">
            <v>2023</v>
          </cell>
          <cell r="C14">
            <v>1.4833141685174032</v>
          </cell>
          <cell r="D14">
            <v>2.4955982763500169</v>
          </cell>
          <cell r="E14">
            <v>1.3854683373479273</v>
          </cell>
          <cell r="F14">
            <v>1.5198997773423286</v>
          </cell>
        </row>
        <row r="15">
          <cell r="B15">
            <v>2024</v>
          </cell>
          <cell r="C15">
            <v>2.0357740242838083</v>
          </cell>
          <cell r="D15">
            <v>3.7113797711115764</v>
          </cell>
          <cell r="E15">
            <v>1.8643704531630636</v>
          </cell>
          <cell r="F15">
            <v>2.253593409963293</v>
          </cell>
        </row>
        <row r="16">
          <cell r="B16">
            <v>2025</v>
          </cell>
          <cell r="C16">
            <v>2.2238583425917091</v>
          </cell>
          <cell r="D16">
            <v>3.9922392954933459</v>
          </cell>
          <cell r="E16">
            <v>2.0233411615861234</v>
          </cell>
          <cell r="F16">
            <v>2.3996738156991828</v>
          </cell>
        </row>
        <row r="17">
          <cell r="B17">
            <v>2026</v>
          </cell>
          <cell r="C17">
            <v>2.3231100727852825</v>
          </cell>
          <cell r="D17">
            <v>4.1246414667244604</v>
          </cell>
          <cell r="E17">
            <v>2.1244541642780379</v>
          </cell>
          <cell r="F17">
            <v>2.5966780558006146</v>
          </cell>
        </row>
        <row r="18">
          <cell r="B18">
            <v>2027</v>
          </cell>
          <cell r="C18">
            <v>2.453461268641008</v>
          </cell>
          <cell r="D18">
            <v>4.1574246062952538</v>
          </cell>
          <cell r="E18">
            <v>2.2194722784231002</v>
          </cell>
          <cell r="F18">
            <v>2.6884346894194158</v>
          </cell>
        </row>
        <row r="19">
          <cell r="B19">
            <v>2028</v>
          </cell>
          <cell r="C19">
            <v>2.3310579180391686</v>
          </cell>
          <cell r="D19">
            <v>5.308903248360112</v>
          </cell>
          <cell r="E19">
            <v>2.2052841401424716</v>
          </cell>
          <cell r="F19">
            <v>3.4931426040913474</v>
          </cell>
        </row>
        <row r="20">
          <cell r="B20">
            <v>2029</v>
          </cell>
          <cell r="C20">
            <v>2.9305596096829829</v>
          </cell>
          <cell r="D20">
            <v>6.3517879161000241</v>
          </cell>
          <cell r="E20">
            <v>2.6975714976917695</v>
          </cell>
          <cell r="F20">
            <v>4.1968832783372081</v>
          </cell>
        </row>
        <row r="21">
          <cell r="B21">
            <v>2030</v>
          </cell>
          <cell r="C21">
            <v>4.2727777608380952</v>
          </cell>
          <cell r="D21">
            <v>8.1466406313499427</v>
          </cell>
          <cell r="E21">
            <v>3.957825813268363</v>
          </cell>
          <cell r="F21">
            <v>5.4529943052731866</v>
          </cell>
        </row>
        <row r="22">
          <cell r="B22">
            <v>2031</v>
          </cell>
          <cell r="C22">
            <v>4.3306477998873882</v>
          </cell>
          <cell r="D22">
            <v>8.237509628521261</v>
          </cell>
          <cell r="E22">
            <v>4.0458925423476186</v>
          </cell>
          <cell r="F22">
            <v>5.5863198254605138</v>
          </cell>
        </row>
        <row r="23">
          <cell r="B23">
            <v>2032</v>
          </cell>
          <cell r="C23">
            <v>4.3785444234992763</v>
          </cell>
          <cell r="D23">
            <v>8.179719642754133</v>
          </cell>
          <cell r="E23">
            <v>4.1337022188255599</v>
          </cell>
          <cell r="F23">
            <v>5.6282777779004407</v>
          </cell>
        </row>
        <row r="24">
          <cell r="B24">
            <v>2033</v>
          </cell>
          <cell r="C24">
            <v>4.7244754819445571</v>
          </cell>
          <cell r="D24">
            <v>9.302141091067103</v>
          </cell>
          <cell r="E24">
            <v>4.4971632835921334</v>
          </cell>
          <cell r="F24">
            <v>6.2971441206337611</v>
          </cell>
        </row>
        <row r="25">
          <cell r="B25">
            <v>2034</v>
          </cell>
          <cell r="C25">
            <v>4.8430286938675886</v>
          </cell>
          <cell r="D25">
            <v>9.4773411913976844</v>
          </cell>
          <cell r="E25">
            <v>4.6072983477762746</v>
          </cell>
          <cell r="F25">
            <v>6.4580368186233725</v>
          </cell>
        </row>
        <row r="26">
          <cell r="B26">
            <v>2035</v>
          </cell>
          <cell r="C26">
            <v>4.9185863549118984</v>
          </cell>
          <cell r="D26">
            <v>10.382190685046508</v>
          </cell>
          <cell r="E26">
            <v>4.6936191797870208</v>
          </cell>
          <cell r="F26">
            <v>6.5804229858132626</v>
          </cell>
        </row>
        <row r="27">
          <cell r="B27">
            <v>2036</v>
          </cell>
          <cell r="C27">
            <v>5.0267953317384535</v>
          </cell>
          <cell r="D27">
            <v>10.364530846334407</v>
          </cell>
          <cell r="E27">
            <v>4.8089656411153978</v>
          </cell>
          <cell r="F27">
            <v>6.7673992368788181</v>
          </cell>
        </row>
        <row r="28">
          <cell r="B28">
            <v>2037</v>
          </cell>
          <cell r="C28">
            <v>5.008881688829808</v>
          </cell>
          <cell r="D28">
            <v>11.196378619361484</v>
          </cell>
          <cell r="E28">
            <v>4.8293526965308597</v>
          </cell>
          <cell r="F28">
            <v>6.9124147319237252</v>
          </cell>
        </row>
        <row r="29">
          <cell r="B29">
            <v>2038</v>
          </cell>
          <cell r="C29">
            <v>5.1735921379634</v>
          </cell>
          <cell r="D29">
            <v>11.159920610405369</v>
          </cell>
          <cell r="E29">
            <v>4.9986350823384473</v>
          </cell>
          <cell r="F29">
            <v>7.0809084759817456</v>
          </cell>
        </row>
        <row r="30">
          <cell r="B30">
            <v>2039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4B"/>
      <sheetName val="YakimaSolar12X24"/>
      <sheetName val="ORSouthSolar12X24"/>
      <sheetName val="UTSouthSolar12X24"/>
      <sheetName val="UTSouthSolar12X24 (Fixed)"/>
      <sheetName val="UTWind12X24"/>
      <sheetName val="ProfileBase"/>
    </sheetNames>
    <sheetDataSet>
      <sheetData sheetId="0" refreshError="1"/>
      <sheetData sheetId="1" refreshError="1"/>
      <sheetData sheetId="2" refreshError="1"/>
      <sheetData sheetId="3">
        <row r="37">
          <cell r="I37">
            <v>0</v>
          </cell>
        </row>
        <row r="66">
          <cell r="K66">
            <v>0.32920509548889204</v>
          </cell>
        </row>
        <row r="67">
          <cell r="K67">
            <v>0.46026453781858651</v>
          </cell>
        </row>
        <row r="68">
          <cell r="K68">
            <v>0.10285010302070161</v>
          </cell>
        </row>
        <row r="69">
          <cell r="K69">
            <v>0.10768026367181986</v>
          </cell>
        </row>
      </sheetData>
      <sheetData sheetId="4">
        <row r="37">
          <cell r="I37">
            <v>0</v>
          </cell>
        </row>
        <row r="66">
          <cell r="K66">
            <v>0.31113275152605013</v>
          </cell>
        </row>
        <row r="67">
          <cell r="K67">
            <v>0.52472063097542176</v>
          </cell>
        </row>
        <row r="68">
          <cell r="K68">
            <v>6.5066986914763897E-2</v>
          </cell>
        </row>
        <row r="69">
          <cell r="K69">
            <v>9.9079630583764081E-2</v>
          </cell>
        </row>
      </sheetData>
      <sheetData sheetId="5">
        <row r="66">
          <cell r="K66">
            <v>0.12622772685548039</v>
          </cell>
        </row>
        <row r="67">
          <cell r="K67">
            <v>0.24208294062250676</v>
          </cell>
        </row>
        <row r="68">
          <cell r="K68">
            <v>0.24640710121359649</v>
          </cell>
        </row>
        <row r="69">
          <cell r="K69">
            <v>0.38528223130841627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>
        <row r="1">
          <cell r="C1" t="str">
            <v>Wind Integration</v>
          </cell>
          <cell r="D1" t="str">
            <v>Solar Integration</v>
          </cell>
        </row>
        <row r="2">
          <cell r="B2">
            <v>2018</v>
          </cell>
          <cell r="C2">
            <v>0.49912019717029882</v>
          </cell>
          <cell r="D2">
            <v>0.40627828950922651</v>
          </cell>
        </row>
        <row r="3">
          <cell r="B3">
            <v>2019</v>
          </cell>
          <cell r="C3">
            <v>0.30196788850926742</v>
          </cell>
          <cell r="D3">
            <v>0.24579850289728669</v>
          </cell>
        </row>
        <row r="4">
          <cell r="B4">
            <v>2020</v>
          </cell>
          <cell r="C4">
            <v>0.38605744429573696</v>
          </cell>
          <cell r="D4">
            <v>0.31424646610175083</v>
          </cell>
        </row>
        <row r="5">
          <cell r="B5">
            <v>2021</v>
          </cell>
          <cell r="C5">
            <v>0.19026259044127605</v>
          </cell>
          <cell r="D5">
            <v>0.15487163260536557</v>
          </cell>
        </row>
        <row r="6">
          <cell r="B6">
            <v>2022</v>
          </cell>
          <cell r="C6">
            <v>0.26521788978115668</v>
          </cell>
          <cell r="D6">
            <v>0.21588441264934433</v>
          </cell>
        </row>
        <row r="7">
          <cell r="B7">
            <v>2023</v>
          </cell>
          <cell r="C7">
            <v>0.29031096877041845</v>
          </cell>
          <cell r="D7">
            <v>0.23630989987281315</v>
          </cell>
        </row>
        <row r="8">
          <cell r="B8">
            <v>2024</v>
          </cell>
          <cell r="C8">
            <v>0.35319769579935506</v>
          </cell>
          <cell r="D8">
            <v>0.28749899627684544</v>
          </cell>
        </row>
        <row r="9">
          <cell r="B9">
            <v>2025</v>
          </cell>
          <cell r="C9">
            <v>0.60941370736442146</v>
          </cell>
          <cell r="D9">
            <v>0.49605598017307989</v>
          </cell>
        </row>
        <row r="10">
          <cell r="B10">
            <v>2026</v>
          </cell>
          <cell r="C10">
            <v>0.44898722298124522</v>
          </cell>
          <cell r="D10">
            <v>0.36547060607543153</v>
          </cell>
        </row>
        <row r="11">
          <cell r="B11">
            <v>2027</v>
          </cell>
          <cell r="C11">
            <v>0.69046096807709167</v>
          </cell>
          <cell r="D11">
            <v>0.56202754902249097</v>
          </cell>
        </row>
        <row r="12">
          <cell r="B12">
            <v>2028</v>
          </cell>
          <cell r="C12">
            <v>0.93184750021195628</v>
          </cell>
          <cell r="D12">
            <v>0.7585135015892539</v>
          </cell>
        </row>
        <row r="13">
          <cell r="B13">
            <v>2029</v>
          </cell>
          <cell r="C13">
            <v>1.2916311880273861</v>
          </cell>
          <cell r="D13">
            <v>1.051373422120782</v>
          </cell>
        </row>
        <row r="14">
          <cell r="B14">
            <v>2030</v>
          </cell>
          <cell r="C14">
            <v>1.6085147121208658</v>
          </cell>
          <cell r="D14">
            <v>1.3093130864987153</v>
          </cell>
        </row>
        <row r="15">
          <cell r="B15">
            <v>2031</v>
          </cell>
          <cell r="C15">
            <v>1.6254368270464172</v>
          </cell>
          <cell r="D15">
            <v>1.3230874998480628</v>
          </cell>
        </row>
        <row r="16">
          <cell r="B16">
            <v>2032</v>
          </cell>
          <cell r="C16">
            <v>1.7442909194600571</v>
          </cell>
          <cell r="D16">
            <v>1.4198334092317086</v>
          </cell>
        </row>
        <row r="17">
          <cell r="B17">
            <v>2033</v>
          </cell>
          <cell r="C17">
            <v>1.7855297040207811</v>
          </cell>
          <cell r="D17">
            <v>1.4534013212251675</v>
          </cell>
        </row>
        <row r="18">
          <cell r="B18">
            <v>2034</v>
          </cell>
          <cell r="C18">
            <v>1.7492100105010278</v>
          </cell>
          <cell r="D18">
            <v>1.4238374946311698</v>
          </cell>
        </row>
        <row r="19">
          <cell r="B19">
            <v>2035</v>
          </cell>
          <cell r="C19">
            <v>1.7151288710409893</v>
          </cell>
          <cell r="D19">
            <v>1.3960958261456016</v>
          </cell>
        </row>
        <row r="20">
          <cell r="B20">
            <v>2036</v>
          </cell>
          <cell r="C20">
            <v>1.5785746030877137</v>
          </cell>
          <cell r="D20">
            <v>1.2849421707259792</v>
          </cell>
        </row>
        <row r="21">
          <cell r="B21">
            <v>2037</v>
          </cell>
          <cell r="C21">
            <v>1.6144082465778047</v>
          </cell>
          <cell r="D21">
            <v>1.3141103580014588</v>
          </cell>
        </row>
        <row r="22">
          <cell r="B22">
            <v>2038</v>
          </cell>
          <cell r="C22">
            <v>1.6510553137751207</v>
          </cell>
          <cell r="D22">
            <v>1.3439406631280919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  <sheetName val="GNw_Market Price Index (1912) C"/>
    </sheetNames>
    <sheetDataSet>
      <sheetData sheetId="0"/>
      <sheetData sheetId="1">
        <row r="1">
          <cell r="N1" t="str">
            <v>GNw_Market Price Index (1912) CONF</v>
          </cell>
        </row>
      </sheetData>
      <sheetData sheetId="2">
        <row r="2">
          <cell r="F2" t="str">
            <v>OFPC Dated</v>
          </cell>
          <cell r="G2">
            <v>43830</v>
          </cell>
          <cell r="I2" t="str">
            <v>* historical average prices</v>
          </cell>
          <cell r="N2">
            <v>0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  <cell r="E5" t="str">
            <v>Forward Transaction Curves</v>
          </cell>
          <cell r="F5">
            <v>0</v>
          </cell>
          <cell r="N5">
            <v>0</v>
          </cell>
          <cell r="AV5" t="str">
            <v>Hermiston</v>
          </cell>
          <cell r="AW5" t="str">
            <v>Burner Tip Sumas + Transportation</v>
          </cell>
        </row>
        <row r="6">
          <cell r="D6">
            <v>0</v>
          </cell>
          <cell r="E6" t="str">
            <v>HLH</v>
          </cell>
          <cell r="F6">
            <v>0</v>
          </cell>
          <cell r="M6" t="str">
            <v>LLH</v>
          </cell>
          <cell r="N6">
            <v>0</v>
          </cell>
          <cell r="U6" t="str">
            <v>Flat</v>
          </cell>
          <cell r="AC6" t="str">
            <v>Opal Gas</v>
          </cell>
          <cell r="AD6" t="str">
            <v>Sumas</v>
          </cell>
          <cell r="AE6" t="str">
            <v>Stanfield</v>
          </cell>
          <cell r="AF6" t="str">
            <v>San Juan</v>
          </cell>
          <cell r="AG6" t="str">
            <v>Henry Hub</v>
          </cell>
          <cell r="AH6" t="str">
            <v>AECO</v>
          </cell>
          <cell r="AI6" t="str">
            <v>SOCALBOR</v>
          </cell>
          <cell r="AJ6" t="str">
            <v>Burner Tip</v>
          </cell>
          <cell r="AQ6" t="str">
            <v>IRP Resources</v>
          </cell>
          <cell r="AX6" t="str">
            <v>Other</v>
          </cell>
        </row>
        <row r="7">
          <cell r="D7">
            <v>0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M7">
            <v>5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U7">
            <v>5</v>
          </cell>
          <cell r="V7">
            <v>5</v>
          </cell>
          <cell r="W7">
            <v>5</v>
          </cell>
          <cell r="X7">
            <v>5</v>
          </cell>
          <cell r="AC7" t="str">
            <v>Fwd Price</v>
          </cell>
          <cell r="AD7" t="str">
            <v>Fwd Price</v>
          </cell>
          <cell r="AE7" t="str">
            <v>Fwd Price</v>
          </cell>
          <cell r="AF7" t="str">
            <v>Fwd Price</v>
          </cell>
          <cell r="AG7" t="str">
            <v>Fwd Price</v>
          </cell>
          <cell r="AH7" t="str">
            <v>Fwd Price</v>
          </cell>
          <cell r="AI7" t="str">
            <v>Fwd Price</v>
          </cell>
          <cell r="AJ7" t="str">
            <v>Currant Creek</v>
          </cell>
          <cell r="AK7" t="str">
            <v>Gadsby</v>
          </cell>
          <cell r="AL7" t="str">
            <v>Lakeside</v>
          </cell>
          <cell r="AM7" t="str">
            <v>Little Mountain</v>
          </cell>
          <cell r="AN7" t="str">
            <v>West Valley</v>
          </cell>
          <cell r="AO7" t="str">
            <v>Bridger</v>
          </cell>
          <cell r="AP7" t="str">
            <v>Naughton</v>
          </cell>
          <cell r="AQ7" t="str">
            <v>West Side</v>
          </cell>
          <cell r="AR7" t="str">
            <v>East Side</v>
          </cell>
          <cell r="AS7" t="str">
            <v>Cholla - Gas</v>
          </cell>
          <cell r="AT7" t="str">
            <v>IRP - Wyo NE</v>
          </cell>
          <cell r="AU7" t="str">
            <v>IRP - Utah Greenfield</v>
          </cell>
          <cell r="AV7" t="str">
            <v>Hermiston Delivered</v>
          </cell>
          <cell r="AW7" t="str">
            <v>IRP West Delivered - Southern OR</v>
          </cell>
          <cell r="AX7" t="str">
            <v>Chehalis With Tax</v>
          </cell>
        </row>
        <row r="8">
          <cell r="D8" t="str">
            <v>TENOR</v>
          </cell>
          <cell r="E8" t="str">
            <v>COB</v>
          </cell>
          <cell r="F8" t="str">
            <v>PV</v>
          </cell>
          <cell r="G8" t="str">
            <v>Mid C</v>
          </cell>
          <cell r="H8" t="str">
            <v>NOB</v>
          </cell>
          <cell r="J8" t="str">
            <v>FourC</v>
          </cell>
          <cell r="K8" t="str">
            <v>Mona</v>
          </cell>
          <cell r="L8" t="str">
            <v>Mead</v>
          </cell>
          <cell r="M8" t="str">
            <v>COB</v>
          </cell>
          <cell r="N8" t="str">
            <v>PV</v>
          </cell>
          <cell r="O8" t="str">
            <v>Mid C</v>
          </cell>
          <cell r="P8" t="str">
            <v>NOB</v>
          </cell>
          <cell r="R8" t="str">
            <v>FourC</v>
          </cell>
          <cell r="S8" t="str">
            <v>Mona</v>
          </cell>
          <cell r="T8" t="str">
            <v>Mead</v>
          </cell>
          <cell r="U8" t="str">
            <v>COB</v>
          </cell>
          <cell r="V8" t="str">
            <v>PV</v>
          </cell>
          <cell r="W8" t="str">
            <v>Mid C</v>
          </cell>
          <cell r="X8" t="str">
            <v>NOB</v>
          </cell>
          <cell r="Y8" t="str">
            <v>Mead</v>
          </cell>
          <cell r="Z8" t="str">
            <v>FourC</v>
          </cell>
          <cell r="AC8" t="str">
            <v>Flat</v>
          </cell>
          <cell r="AD8" t="str">
            <v>Flat</v>
          </cell>
          <cell r="AE8" t="str">
            <v>Flat</v>
          </cell>
          <cell r="AF8" t="str">
            <v>Flat</v>
          </cell>
          <cell r="AG8" t="str">
            <v>Flat</v>
          </cell>
          <cell r="AH8" t="str">
            <v>Flat</v>
          </cell>
          <cell r="AI8" t="str">
            <v>Flat</v>
          </cell>
          <cell r="AZ8" t="str">
            <v>Match</v>
          </cell>
          <cell r="BA8" t="str">
            <v>Expected Value</v>
          </cell>
          <cell r="BF8" t="str">
            <v>SUMAS</v>
          </cell>
        </row>
        <row r="9">
          <cell r="D9">
            <v>39448</v>
          </cell>
          <cell r="E9">
            <v>78.725384615384598</v>
          </cell>
          <cell r="F9">
            <v>65.525384615384624</v>
          </cell>
          <cell r="G9">
            <v>75.457692307692312</v>
          </cell>
          <cell r="J9">
            <v>68.290769230769243</v>
          </cell>
          <cell r="M9">
            <v>64.223658536585361</v>
          </cell>
          <cell r="N9">
            <v>55.096341463414653</v>
          </cell>
          <cell r="O9">
            <v>64.538048780487799</v>
          </cell>
          <cell r="R9">
            <v>54.715121951219515</v>
          </cell>
          <cell r="U9">
            <v>72.332150537634391</v>
          </cell>
          <cell r="V9">
            <v>60.927634408602167</v>
          </cell>
          <cell r="W9">
            <v>70.643655913978492</v>
          </cell>
          <cell r="Y9">
            <v>32.464623655913982</v>
          </cell>
          <cell r="Z9">
            <v>62.305806451612909</v>
          </cell>
          <cell r="AC9">
            <v>7.3319047619047621</v>
          </cell>
          <cell r="AD9">
            <v>8.332105263157894</v>
          </cell>
          <cell r="AE9">
            <v>7.5944999999999991</v>
          </cell>
          <cell r="AF9">
            <v>7.4871428571428593</v>
          </cell>
          <cell r="AG9">
            <v>7.9828571428571422</v>
          </cell>
          <cell r="AH9">
            <v>7.2584392029172697</v>
          </cell>
          <cell r="AI9">
            <v>7.7015000000000002</v>
          </cell>
          <cell r="AJ9">
            <v>7.5160332044689344</v>
          </cell>
          <cell r="AK9">
            <v>7.6132154932925165</v>
          </cell>
          <cell r="AL9">
            <v>7.528627363916554</v>
          </cell>
          <cell r="AM9">
            <v>7.6132154932925165</v>
          </cell>
          <cell r="AN9">
            <v>7.6810430839002271</v>
          </cell>
          <cell r="AQ9">
            <v>8.313909445050454</v>
          </cell>
          <cell r="AR9">
            <v>7.4381170971355193</v>
          </cell>
          <cell r="AX9">
            <v>8.882154051333039</v>
          </cell>
          <cell r="BC9">
            <v>2008</v>
          </cell>
          <cell r="BE9">
            <v>2013</v>
          </cell>
          <cell r="BF9">
            <v>3.6015504352278547</v>
          </cell>
        </row>
        <row r="10">
          <cell r="D10">
            <v>39479</v>
          </cell>
          <cell r="E10">
            <v>74.400399999999991</v>
          </cell>
          <cell r="F10">
            <v>69.507599999999996</v>
          </cell>
          <cell r="G10">
            <v>70.823599999999999</v>
          </cell>
          <cell r="J10">
            <v>71.858400000000017</v>
          </cell>
          <cell r="M10">
            <v>65.377297297297289</v>
          </cell>
          <cell r="N10">
            <v>56.046486486486494</v>
          </cell>
          <cell r="O10">
            <v>64.765945945945944</v>
          </cell>
          <cell r="R10">
            <v>56.30756756756756</v>
          </cell>
          <cell r="U10">
            <v>70.562988505747114</v>
          </cell>
          <cell r="V10">
            <v>63.782758620689648</v>
          </cell>
          <cell r="W10">
            <v>68.247356321839092</v>
          </cell>
          <cell r="Y10">
            <v>64.125357142857141</v>
          </cell>
          <cell r="Z10">
            <v>65.244827586206895</v>
          </cell>
          <cell r="AC10">
            <v>7.706999999999999</v>
          </cell>
          <cell r="AD10">
            <v>8.2856249999999996</v>
          </cell>
          <cell r="AE10">
            <v>8.1125000000000007</v>
          </cell>
          <cell r="AF10">
            <v>7.8744999999999976</v>
          </cell>
          <cell r="AG10">
            <v>8.5455000000000005</v>
          </cell>
          <cell r="AH10">
            <v>7.8400466597904304</v>
          </cell>
          <cell r="AI10">
            <v>8.2052631578947377</v>
          </cell>
          <cell r="AJ10">
            <v>7.8848378369529026</v>
          </cell>
          <cell r="AK10">
            <v>8.1793978754946082</v>
          </cell>
          <cell r="AL10">
            <v>7.9500481385889898</v>
          </cell>
          <cell r="AM10">
            <v>8.1793978754946082</v>
          </cell>
          <cell r="AN10">
            <v>8.0641429922451291</v>
          </cell>
          <cell r="AQ10">
            <v>8.5591219754383978</v>
          </cell>
          <cell r="AR10">
            <v>7.8184225195173873</v>
          </cell>
          <cell r="AX10">
            <v>8.8329301606748949</v>
          </cell>
          <cell r="BC10">
            <v>2008</v>
          </cell>
          <cell r="BE10">
            <v>2014</v>
          </cell>
          <cell r="BF10">
            <v>4.8499999999999961</v>
          </cell>
        </row>
        <row r="11">
          <cell r="D11">
            <v>39508</v>
          </cell>
          <cell r="E11">
            <v>77.979230769230739</v>
          </cell>
          <cell r="F11">
            <v>74.812692307692288</v>
          </cell>
          <cell r="G11">
            <v>73.018846153846169</v>
          </cell>
          <cell r="J11">
            <v>77.018461538461537</v>
          </cell>
          <cell r="M11">
            <v>71.098048780487801</v>
          </cell>
          <cell r="N11">
            <v>61.990731707317067</v>
          </cell>
          <cell r="O11">
            <v>70.044146341463417</v>
          </cell>
          <cell r="R11">
            <v>63.183414634146331</v>
          </cell>
          <cell r="U11">
            <v>74.95076978629811</v>
          </cell>
          <cell r="V11">
            <v>69.169649082493507</v>
          </cell>
          <cell r="W11">
            <v>71.709657945704649</v>
          </cell>
          <cell r="Y11">
            <v>28.801799125168237</v>
          </cell>
          <cell r="Z11">
            <v>70.92955125890424</v>
          </cell>
          <cell r="AC11">
            <v>8.2575000000000003</v>
          </cell>
          <cell r="AD11">
            <v>9.0211764705882338</v>
          </cell>
          <cell r="AE11">
            <v>8.8905555555555562</v>
          </cell>
          <cell r="AF11">
            <v>8.5030000000000001</v>
          </cell>
          <cell r="AG11">
            <v>9.4109999999999978</v>
          </cell>
          <cell r="AH11">
            <v>8.6205643037299104</v>
          </cell>
          <cell r="AI11">
            <v>8.9049999999999994</v>
          </cell>
          <cell r="AJ11">
            <v>8.4486773669469795</v>
          </cell>
          <cell r="AK11">
            <v>8.7649028018671622</v>
          </cell>
          <cell r="AL11">
            <v>8.5185484966505154</v>
          </cell>
          <cell r="AM11">
            <v>8.7649028018671622</v>
          </cell>
          <cell r="AN11">
            <v>8.6419712086659057</v>
          </cell>
          <cell r="AQ11">
            <v>9.348576922946588</v>
          </cell>
          <cell r="AR11">
            <v>8.3765691280543457</v>
          </cell>
          <cell r="AX11">
            <v>9.617372496665741</v>
          </cell>
          <cell r="BC11">
            <v>2008</v>
          </cell>
          <cell r="BE11">
            <v>2015</v>
          </cell>
          <cell r="BF11">
            <v>2.3073983614951357</v>
          </cell>
        </row>
        <row r="12">
          <cell r="D12">
            <v>39539</v>
          </cell>
          <cell r="E12">
            <v>92.386538461538493</v>
          </cell>
          <cell r="F12">
            <v>87.712692307692322</v>
          </cell>
          <cell r="G12">
            <v>90.132692307692324</v>
          </cell>
          <cell r="J12">
            <v>88.496923076923068</v>
          </cell>
          <cell r="M12">
            <v>81.458421052631564</v>
          </cell>
          <cell r="N12">
            <v>72.140263157894708</v>
          </cell>
          <cell r="O12">
            <v>83.797631578947403</v>
          </cell>
          <cell r="R12">
            <v>71.502105263157887</v>
          </cell>
          <cell r="U12">
            <v>87.772444444444446</v>
          </cell>
          <cell r="V12">
            <v>81.137666666666661</v>
          </cell>
          <cell r="W12">
            <v>87.457888888888917</v>
          </cell>
          <cell r="Y12">
            <v>19.665888888888894</v>
          </cell>
          <cell r="Z12">
            <v>81.321333333333314</v>
          </cell>
          <cell r="AC12">
            <v>8.8013636363636358</v>
          </cell>
          <cell r="AD12">
            <v>9.7714999999999996</v>
          </cell>
          <cell r="AE12">
            <v>9.6831818181818168</v>
          </cell>
          <cell r="AF12">
            <v>9.1022727272727266</v>
          </cell>
          <cell r="AG12">
            <v>10.18</v>
          </cell>
          <cell r="AH12">
            <v>9.3077136561330693</v>
          </cell>
          <cell r="AI12">
            <v>9.7980952380952395</v>
          </cell>
          <cell r="AJ12">
            <v>9.0359001990244767</v>
          </cell>
          <cell r="AK12">
            <v>9.3418827871104373</v>
          </cell>
          <cell r="AL12">
            <v>9.1105528215078682</v>
          </cell>
          <cell r="AM12">
            <v>9.3418827871104373</v>
          </cell>
          <cell r="AN12">
            <v>9.2502806634268122</v>
          </cell>
          <cell r="AQ12">
            <v>10.153337570932747</v>
          </cell>
          <cell r="AR12">
            <v>8.927987191892564</v>
          </cell>
          <cell r="AX12">
            <v>10.417836820361376</v>
          </cell>
          <cell r="BC12">
            <v>2008</v>
          </cell>
          <cell r="BE12">
            <v>2016</v>
          </cell>
          <cell r="BF12">
            <v>2.1618571252008407</v>
          </cell>
        </row>
        <row r="13">
          <cell r="D13">
            <v>39569</v>
          </cell>
          <cell r="E13">
            <v>79.2703846153846</v>
          </cell>
          <cell r="F13">
            <v>82.511538461538464</v>
          </cell>
          <cell r="G13">
            <v>61.980769230769241</v>
          </cell>
          <cell r="J13">
            <v>82.396153846153837</v>
          </cell>
          <cell r="M13">
            <v>51.750487804878027</v>
          </cell>
          <cell r="N13">
            <v>57.139756097560991</v>
          </cell>
          <cell r="O13">
            <v>39.470487804878054</v>
          </cell>
          <cell r="R13">
            <v>53.736585365853664</v>
          </cell>
          <cell r="U13">
            <v>67.137956989247286</v>
          </cell>
          <cell r="V13">
            <v>71.326129032258081</v>
          </cell>
          <cell r="W13">
            <v>52.05688172043012</v>
          </cell>
          <cell r="Y13">
            <v>13.907526881720431</v>
          </cell>
          <cell r="Z13">
            <v>69.761290322580649</v>
          </cell>
          <cell r="AC13">
            <v>8.5771428571428565</v>
          </cell>
          <cell r="AD13">
            <v>10.37</v>
          </cell>
          <cell r="AE13">
            <v>10.369523809523809</v>
          </cell>
          <cell r="AF13">
            <v>8.5804999999999989</v>
          </cell>
          <cell r="AG13">
            <v>11.267619047619045</v>
          </cell>
          <cell r="AH13">
            <v>10.051486634942901</v>
          </cell>
          <cell r="AI13">
            <v>10.016500000000002</v>
          </cell>
          <cell r="AJ13">
            <v>8.8045460345529172</v>
          </cell>
          <cell r="AK13">
            <v>9.1020031870962335</v>
          </cell>
          <cell r="AL13">
            <v>8.8772912188156692</v>
          </cell>
          <cell r="AM13">
            <v>9.1020031870962335</v>
          </cell>
          <cell r="AN13">
            <v>9.0116401085519442</v>
          </cell>
          <cell r="AQ13">
            <v>10.823407587851031</v>
          </cell>
          <cell r="AR13">
            <v>8.7006519194391743</v>
          </cell>
          <cell r="AX13">
            <v>11.055845655984811</v>
          </cell>
          <cell r="BC13">
            <v>2008</v>
          </cell>
          <cell r="BE13">
            <v>2017</v>
          </cell>
          <cell r="BF13">
            <v>2.641309299795187</v>
          </cell>
        </row>
        <row r="14">
          <cell r="D14">
            <v>39600</v>
          </cell>
          <cell r="E14">
            <v>81.297199999999989</v>
          </cell>
          <cell r="F14">
            <v>104.68279999999997</v>
          </cell>
          <cell r="G14">
            <v>37.669200000000004</v>
          </cell>
          <cell r="J14">
            <v>102.62</v>
          </cell>
          <cell r="M14">
            <v>39.079749999999997</v>
          </cell>
          <cell r="N14">
            <v>64.561749999999989</v>
          </cell>
          <cell r="O14">
            <v>2.5017500000000004</v>
          </cell>
          <cell r="R14">
            <v>55.176749999999991</v>
          </cell>
          <cell r="U14">
            <v>62.533888888888882</v>
          </cell>
          <cell r="V14">
            <v>86.851222222222205</v>
          </cell>
          <cell r="W14">
            <v>22.039222222222222</v>
          </cell>
          <cell r="Y14">
            <v>20.716666666666665</v>
          </cell>
          <cell r="Z14">
            <v>81.534111111111102</v>
          </cell>
          <cell r="AC14">
            <v>8.5471428571428572</v>
          </cell>
          <cell r="AD14">
            <v>11.218333333333334</v>
          </cell>
          <cell r="AE14">
            <v>11.441500000000001</v>
          </cell>
          <cell r="AF14">
            <v>11.068571428571429</v>
          </cell>
          <cell r="AG14">
            <v>12.682380952380951</v>
          </cell>
          <cell r="AH14">
            <v>11.0865262457281</v>
          </cell>
          <cell r="AI14">
            <v>11.626842105263162</v>
          </cell>
          <cell r="AJ14">
            <v>8.7714885092908634</v>
          </cell>
          <cell r="AK14">
            <v>9.0664791188192506</v>
          </cell>
          <cell r="AL14">
            <v>8.8439683135772658</v>
          </cell>
          <cell r="AM14">
            <v>9.0664791188192506</v>
          </cell>
          <cell r="AN14">
            <v>8.974294638566624</v>
          </cell>
          <cell r="AQ14">
            <v>11.824765796670206</v>
          </cell>
          <cell r="AR14">
            <v>8.6702352105270784</v>
          </cell>
          <cell r="AX14">
            <v>11.960123755552436</v>
          </cell>
          <cell r="BC14">
            <v>2008</v>
          </cell>
          <cell r="BE14">
            <v>2018</v>
          </cell>
          <cell r="BF14">
            <v>3.5349794359252793</v>
          </cell>
        </row>
        <row r="15">
          <cell r="D15">
            <v>39630</v>
          </cell>
          <cell r="E15">
            <v>86.078846153846158</v>
          </cell>
          <cell r="F15">
            <v>105.61269230769231</v>
          </cell>
          <cell r="G15">
            <v>74.334999999999994</v>
          </cell>
          <cell r="J15">
            <v>104.05346153846153</v>
          </cell>
          <cell r="M15">
            <v>52.099024390243912</v>
          </cell>
          <cell r="N15">
            <v>70.805121951219533</v>
          </cell>
          <cell r="O15">
            <v>43.183170731707314</v>
          </cell>
          <cell r="R15">
            <v>65.662682926829277</v>
          </cell>
          <cell r="U15">
            <v>71.098494623655924</v>
          </cell>
          <cell r="V15">
            <v>90.267419354838722</v>
          </cell>
          <cell r="W15">
            <v>60.601397849462366</v>
          </cell>
          <cell r="Y15">
            <v>34.586344086021498</v>
          </cell>
          <cell r="Z15">
            <v>87.128494623655911</v>
          </cell>
          <cell r="AC15">
            <v>8.6661904761904776</v>
          </cell>
          <cell r="AD15">
            <v>8.9277777777777807</v>
          </cell>
          <cell r="AE15">
            <v>9.8215789473684243</v>
          </cell>
          <cell r="AF15">
            <v>9.3547619047619044</v>
          </cell>
          <cell r="AG15">
            <v>11.08363636363636</v>
          </cell>
          <cell r="AH15">
            <v>9.3604193753032803</v>
          </cell>
          <cell r="AI15">
            <v>10.267727272727273</v>
          </cell>
          <cell r="AJ15">
            <v>8.8888716470739411</v>
          </cell>
          <cell r="AK15">
            <v>9.1849516482006131</v>
          </cell>
          <cell r="AL15">
            <v>8.962337783920681</v>
          </cell>
          <cell r="AM15">
            <v>9.1849516482006131</v>
          </cell>
          <cell r="AN15">
            <v>9.0869578942688207</v>
          </cell>
          <cell r="AQ15">
            <v>9.7841530749281684</v>
          </cell>
          <cell r="AR15">
            <v>8.7909364363687299</v>
          </cell>
          <cell r="AX15">
            <v>9.5179630508448589</v>
          </cell>
          <cell r="BC15">
            <v>2008</v>
          </cell>
          <cell r="BE15">
            <v>2019</v>
          </cell>
          <cell r="BF15">
            <v>5.4663782653124278</v>
          </cell>
        </row>
        <row r="16">
          <cell r="D16">
            <v>39661</v>
          </cell>
          <cell r="E16">
            <v>79.849230769230786</v>
          </cell>
          <cell r="F16">
            <v>78.850769230769231</v>
          </cell>
          <cell r="G16">
            <v>72.201538461538448</v>
          </cell>
          <cell r="J16">
            <v>77.876153846153855</v>
          </cell>
          <cell r="M16">
            <v>61.563170731707288</v>
          </cell>
          <cell r="N16">
            <v>54.683902439024415</v>
          </cell>
          <cell r="O16">
            <v>60.276097560975579</v>
          </cell>
          <cell r="R16">
            <v>53.216341463414643</v>
          </cell>
          <cell r="U16">
            <v>71.787634408602145</v>
          </cell>
          <cell r="V16">
            <v>68.196559139784966</v>
          </cell>
          <cell r="W16">
            <v>66.944086021505356</v>
          </cell>
          <cell r="Y16">
            <v>33.877096774193554</v>
          </cell>
          <cell r="Z16">
            <v>67.004623655913989</v>
          </cell>
          <cell r="AC16">
            <v>5.4861904761904761</v>
          </cell>
          <cell r="AD16">
            <v>7.0268421052631593</v>
          </cell>
          <cell r="AE16">
            <v>7.4027777777777795</v>
          </cell>
          <cell r="AF16">
            <v>7.0890476190476193</v>
          </cell>
          <cell r="AG16">
            <v>8.2514285714285709</v>
          </cell>
          <cell r="AH16">
            <v>7.1169349152283399</v>
          </cell>
          <cell r="AI16">
            <v>7.6229999999999993</v>
          </cell>
          <cell r="AJ16">
            <v>5.6255909994465254</v>
          </cell>
          <cell r="AK16">
            <v>5.8120370765871909</v>
          </cell>
          <cell r="AL16">
            <v>5.6720916371467975</v>
          </cell>
          <cell r="AM16">
            <v>5.8120370765871909</v>
          </cell>
          <cell r="AN16">
            <v>5.7485186644772845</v>
          </cell>
          <cell r="AQ16">
            <v>7.5316167651431147</v>
          </cell>
          <cell r="AR16">
            <v>5.5667652916865826</v>
          </cell>
          <cell r="AX16">
            <v>7.4912673115406552</v>
          </cell>
          <cell r="BC16">
            <v>2008</v>
          </cell>
          <cell r="BE16">
            <v>2020</v>
          </cell>
          <cell r="BF16">
            <v>2.467625</v>
          </cell>
        </row>
        <row r="17">
          <cell r="D17">
            <v>39692</v>
          </cell>
          <cell r="E17">
            <v>65.461199999999991</v>
          </cell>
          <cell r="F17">
            <v>58.1828</v>
          </cell>
          <cell r="G17">
            <v>59.518800000000013</v>
          </cell>
          <cell r="J17">
            <v>56.3416</v>
          </cell>
          <cell r="M17">
            <v>50.751750000000001</v>
          </cell>
          <cell r="N17">
            <v>41.91375</v>
          </cell>
          <cell r="O17">
            <v>49.761249999999997</v>
          </cell>
          <cell r="R17">
            <v>39.564749999999997</v>
          </cell>
          <cell r="U17">
            <v>58.923666666666662</v>
          </cell>
          <cell r="V17">
            <v>50.952111111111108</v>
          </cell>
          <cell r="W17">
            <v>55.182111111111119</v>
          </cell>
          <cell r="Y17">
            <v>30.464777777777776</v>
          </cell>
          <cell r="Z17">
            <v>48.885222222222218</v>
          </cell>
          <cell r="AC17">
            <v>3.6161904761904755</v>
          </cell>
          <cell r="AD17">
            <v>6.0505555555555572</v>
          </cell>
          <cell r="AE17">
            <v>6.1315000000000008</v>
          </cell>
          <cell r="AF17">
            <v>4.8536842105263158</v>
          </cell>
          <cell r="AG17">
            <v>7.6210526315789462</v>
          </cell>
          <cell r="AH17">
            <v>5.8834462332523696</v>
          </cell>
          <cell r="AI17">
            <v>6.0659999999999989</v>
          </cell>
          <cell r="AJ17">
            <v>3.7089194788667195</v>
          </cell>
          <cell r="AK17">
            <v>3.8323463965700091</v>
          </cell>
          <cell r="AL17">
            <v>3.7395741881617441</v>
          </cell>
          <cell r="AM17">
            <v>3.8323463965700091</v>
          </cell>
          <cell r="AN17">
            <v>3.7912760485944839</v>
          </cell>
          <cell r="AQ17">
            <v>6.3596527025754401</v>
          </cell>
          <cell r="AR17">
            <v>3.6707904361659494</v>
          </cell>
          <cell r="AX17">
            <v>6.4504243754278541</v>
          </cell>
          <cell r="BC17">
            <v>2008</v>
          </cell>
          <cell r="BE17">
            <v>2021</v>
          </cell>
          <cell r="BF17">
            <v>2.3676249999999999</v>
          </cell>
        </row>
        <row r="18">
          <cell r="D18">
            <v>39722</v>
          </cell>
          <cell r="E18">
            <v>57.628888888888881</v>
          </cell>
          <cell r="F18">
            <v>45.880370370370372</v>
          </cell>
          <cell r="G18">
            <v>53.493703703703709</v>
          </cell>
          <cell r="J18">
            <v>45.691851851851851</v>
          </cell>
          <cell r="M18">
            <v>44.858461538461547</v>
          </cell>
          <cell r="N18">
            <v>32.073333333333338</v>
          </cell>
          <cell r="O18">
            <v>44.141282051282047</v>
          </cell>
          <cell r="R18">
            <v>29.69717948717949</v>
          </cell>
          <cell r="U18">
            <v>52.273548387096774</v>
          </cell>
          <cell r="V18">
            <v>40.090322580645164</v>
          </cell>
          <cell r="W18">
            <v>49.571720430107533</v>
          </cell>
          <cell r="Y18">
            <v>26.25623655913979</v>
          </cell>
          <cell r="Z18">
            <v>38.984408602150538</v>
          </cell>
          <cell r="AC18">
            <v>3.0608695652173914</v>
          </cell>
          <cell r="AD18">
            <v>5.9733333333333336</v>
          </cell>
          <cell r="AE18">
            <v>6.0172727272727267</v>
          </cell>
          <cell r="AF18">
            <v>3.2963636363636373</v>
          </cell>
          <cell r="AG18">
            <v>6.7360869565217394</v>
          </cell>
          <cell r="AH18">
            <v>5.7465860019886401</v>
          </cell>
          <cell r="AI18">
            <v>4.4035000000000002</v>
          </cell>
          <cell r="AJ18">
            <v>3.1392463261293799</v>
          </cell>
          <cell r="AK18">
            <v>3.2436483687389654</v>
          </cell>
          <cell r="AL18">
            <v>3.1651929940243151</v>
          </cell>
          <cell r="AM18">
            <v>3.2436483687389654</v>
          </cell>
          <cell r="AN18">
            <v>3.2087788834882813</v>
          </cell>
          <cell r="AQ18">
            <v>6.259839269496231</v>
          </cell>
          <cell r="AR18">
            <v>3.1077559527703458</v>
          </cell>
          <cell r="AX18">
            <v>6.3679721483371727</v>
          </cell>
          <cell r="BC18">
            <v>2008</v>
          </cell>
          <cell r="BE18">
            <v>2022</v>
          </cell>
          <cell r="BF18">
            <v>2.3125000000000004</v>
          </cell>
        </row>
        <row r="19">
          <cell r="D19">
            <v>39753</v>
          </cell>
          <cell r="E19">
            <v>53.02791666666667</v>
          </cell>
          <cell r="F19">
            <v>41.85291666666668</v>
          </cell>
          <cell r="G19">
            <v>49.028333333333336</v>
          </cell>
          <cell r="J19">
            <v>40.650416666666665</v>
          </cell>
          <cell r="M19">
            <v>46.560476190476194</v>
          </cell>
          <cell r="N19">
            <v>34.052142857142861</v>
          </cell>
          <cell r="O19">
            <v>45.445238095238096</v>
          </cell>
          <cell r="R19">
            <v>30.861666666666661</v>
          </cell>
          <cell r="U19">
            <v>50.004993725645605</v>
          </cell>
          <cell r="V19">
            <v>38.206785218941953</v>
          </cell>
          <cell r="W19">
            <v>47.353571758800605</v>
          </cell>
          <cell r="Y19">
            <v>34.877073509015254</v>
          </cell>
          <cell r="Z19">
            <v>36.075092464170133</v>
          </cell>
          <cell r="AC19">
            <v>4.1894444444444439</v>
          </cell>
          <cell r="AD19">
            <v>5.7781250000000002</v>
          </cell>
          <cell r="AE19">
            <v>5.8228571428571438</v>
          </cell>
          <cell r="AF19">
            <v>4.4744444444444449</v>
          </cell>
          <cell r="AG19">
            <v>6.6966666666666663</v>
          </cell>
          <cell r="AH19">
            <v>5.6319301093545198</v>
          </cell>
          <cell r="AI19">
            <v>4.968</v>
          </cell>
          <cell r="AJ19">
            <v>4.2922810943346974</v>
          </cell>
          <cell r="AK19">
            <v>4.4359835182381024</v>
          </cell>
          <cell r="AL19">
            <v>4.3276289446338359</v>
          </cell>
          <cell r="AM19">
            <v>4.4359835182381024</v>
          </cell>
          <cell r="AN19">
            <v>4.3800896110285015</v>
          </cell>
          <cell r="AQ19">
            <v>6.0566070647935168</v>
          </cell>
          <cell r="AR19">
            <v>4.2520070723354397</v>
          </cell>
          <cell r="AX19">
            <v>6.1592225012251482</v>
          </cell>
          <cell r="BC19">
            <v>2008</v>
          </cell>
          <cell r="BE19">
            <v>2023</v>
          </cell>
          <cell r="BF19">
            <v>2.4896916666666664</v>
          </cell>
        </row>
        <row r="20">
          <cell r="D20">
            <v>39783</v>
          </cell>
          <cell r="E20">
            <v>61.353846153846163</v>
          </cell>
          <cell r="F20">
            <v>46.731538461538449</v>
          </cell>
          <cell r="G20">
            <v>60.764230769230764</v>
          </cell>
          <cell r="J20">
            <v>45.996153846153852</v>
          </cell>
          <cell r="M20">
            <v>48.092926829268308</v>
          </cell>
          <cell r="N20">
            <v>35.501707317073183</v>
          </cell>
          <cell r="O20">
            <v>49.43219512195121</v>
          </cell>
          <cell r="R20">
            <v>32.814146341463406</v>
          </cell>
          <cell r="U20">
            <v>55.507634408602165</v>
          </cell>
          <cell r="V20">
            <v>41.780752688172036</v>
          </cell>
          <cell r="W20">
            <v>55.768387096774184</v>
          </cell>
          <cell r="Y20">
            <v>29.595698924731185</v>
          </cell>
          <cell r="Z20">
            <v>40.184731182795694</v>
          </cell>
          <cell r="AC20">
            <v>4.5114285714285716</v>
          </cell>
          <cell r="AD20">
            <v>7.2705882352941167</v>
          </cell>
          <cell r="AE20">
            <v>5.7772222222222229</v>
          </cell>
          <cell r="AF20">
            <v>5.1305000000000005</v>
          </cell>
          <cell r="AG20">
            <v>5.8361904761904766</v>
          </cell>
          <cell r="AH20">
            <v>5.3669332415599502</v>
          </cell>
          <cell r="AI20">
            <v>5.4779999999999998</v>
          </cell>
          <cell r="AJ20">
            <v>4.6156359947571932</v>
          </cell>
          <cell r="AK20">
            <v>4.7661311569701343</v>
          </cell>
          <cell r="AL20">
            <v>4.6537314687629765</v>
          </cell>
          <cell r="AM20">
            <v>4.7661311569701343</v>
          </cell>
          <cell r="AN20">
            <v>4.7000620492121543</v>
          </cell>
          <cell r="AQ20">
            <v>6.8132911016891811</v>
          </cell>
          <cell r="AR20">
            <v>4.5784636544951551</v>
          </cell>
          <cell r="AX20">
            <v>7.7497185757731879</v>
          </cell>
          <cell r="BC20">
            <v>2008</v>
          </cell>
          <cell r="BE20">
            <v>2024</v>
          </cell>
          <cell r="BF20">
            <v>2.6766916666666667</v>
          </cell>
        </row>
        <row r="21">
          <cell r="D21">
            <v>39814</v>
          </cell>
          <cell r="E21">
            <v>43.297499999999999</v>
          </cell>
          <cell r="F21">
            <v>38.161999999999999</v>
          </cell>
          <cell r="G21">
            <v>39.683499999999995</v>
          </cell>
          <cell r="J21">
            <v>39.159500000000001</v>
          </cell>
          <cell r="M21">
            <v>36.313000000000002</v>
          </cell>
          <cell r="N21">
            <v>29.185000000000002</v>
          </cell>
          <cell r="O21">
            <v>34.911999999999992</v>
          </cell>
          <cell r="R21">
            <v>28.627499999999998</v>
          </cell>
          <cell r="U21">
            <v>40.218311827956995</v>
          </cell>
          <cell r="V21">
            <v>34.20439784946236</v>
          </cell>
          <cell r="W21">
            <v>37.579935483870962</v>
          </cell>
          <cell r="Y21">
            <v>41.87663473118279</v>
          </cell>
          <cell r="Z21">
            <v>34.516360215053766</v>
          </cell>
          <cell r="AC21">
            <v>3.7221249999999997</v>
          </cell>
          <cell r="AD21">
            <v>5.1305263157894743</v>
          </cell>
          <cell r="AE21">
            <v>5.0019649999999993</v>
          </cell>
          <cell r="AF21">
            <v>3.9682249999999994</v>
          </cell>
          <cell r="AG21">
            <v>5.239865</v>
          </cell>
          <cell r="AH21">
            <v>4.7640000000000002</v>
          </cell>
          <cell r="AI21">
            <v>4.3970450000000003</v>
          </cell>
          <cell r="AJ21">
            <v>3.812681227482408</v>
          </cell>
          <cell r="AK21">
            <v>4.0309557105327265</v>
          </cell>
          <cell r="AL21">
            <v>3.8489923111805902</v>
          </cell>
          <cell r="AM21">
            <v>4.0309557105327265</v>
          </cell>
          <cell r="AN21">
            <v>3.8513013758056518</v>
          </cell>
          <cell r="AQ21">
            <v>5.2908556897149648</v>
          </cell>
          <cell r="AR21">
            <v>3.7781964219811419</v>
          </cell>
          <cell r="AX21">
            <v>5.521454691783803</v>
          </cell>
          <cell r="BC21">
            <v>2009</v>
          </cell>
          <cell r="BE21">
            <v>2025</v>
          </cell>
          <cell r="BF21">
            <v>2.9772166666666666</v>
          </cell>
        </row>
        <row r="22">
          <cell r="D22">
            <v>39845</v>
          </cell>
          <cell r="E22">
            <v>39.565263157894741</v>
          </cell>
          <cell r="F22">
            <v>33.076315789473682</v>
          </cell>
          <cell r="G22">
            <v>38.274210526315791</v>
          </cell>
          <cell r="J22">
            <v>33.42</v>
          </cell>
          <cell r="M22">
            <v>34.876842105263158</v>
          </cell>
          <cell r="N22">
            <v>25.523888888888891</v>
          </cell>
          <cell r="O22">
            <v>35.348947368421051</v>
          </cell>
          <cell r="R22">
            <v>27.382631578947368</v>
          </cell>
          <cell r="U22">
            <v>37.555939849624068</v>
          </cell>
          <cell r="V22">
            <v>29.839561403508771</v>
          </cell>
          <cell r="W22">
            <v>37.020526315789475</v>
          </cell>
          <cell r="Y22">
            <v>40.845480344827585</v>
          </cell>
          <cell r="Z22">
            <v>30.832556390977444</v>
          </cell>
          <cell r="AC22">
            <v>2.9910333333333337</v>
          </cell>
          <cell r="AD22">
            <v>4.22888888888889</v>
          </cell>
          <cell r="AE22">
            <v>4.1239499999999998</v>
          </cell>
          <cell r="AF22">
            <v>3.1568944444444438</v>
          </cell>
          <cell r="AG22">
            <v>4.5322888888888881</v>
          </cell>
          <cell r="AH22">
            <v>3.8778947368421099</v>
          </cell>
          <cell r="AI22">
            <v>3.6749611111111111</v>
          </cell>
          <cell r="AJ22">
            <v>3.0637749385425517</v>
          </cell>
          <cell r="AK22">
            <v>3.2391186952426576</v>
          </cell>
          <cell r="AL22">
            <v>3.0928978820522284</v>
          </cell>
          <cell r="AM22">
            <v>3.2391186952426576</v>
          </cell>
          <cell r="AN22">
            <v>3.0946830033003305</v>
          </cell>
          <cell r="AQ22">
            <v>4.3625429409008234</v>
          </cell>
          <cell r="AR22">
            <v>3.0369496748791787</v>
          </cell>
          <cell r="AX22">
            <v>4.5525379770243939</v>
          </cell>
          <cell r="BC22">
            <v>2009</v>
          </cell>
          <cell r="BE22">
            <v>2026</v>
          </cell>
          <cell r="BF22">
            <v>2.8975083333333331</v>
          </cell>
        </row>
        <row r="23">
          <cell r="D23">
            <v>39873</v>
          </cell>
          <cell r="E23">
            <v>32.250909090909083</v>
          </cell>
          <cell r="F23">
            <v>29.420500000000004</v>
          </cell>
          <cell r="G23">
            <v>30.531818181818185</v>
          </cell>
          <cell r="J23">
            <v>29.566363636363644</v>
          </cell>
          <cell r="M23">
            <v>27.624545454545455</v>
          </cell>
          <cell r="N23">
            <v>20.869090909090911</v>
          </cell>
          <cell r="O23">
            <v>27.652727272727269</v>
          </cell>
          <cell r="R23">
            <v>21.131</v>
          </cell>
          <cell r="U23">
            <v>30.214810962926705</v>
          </cell>
          <cell r="V23">
            <v>25.656959256087116</v>
          </cell>
          <cell r="W23">
            <v>29.264708185488804</v>
          </cell>
          <cell r="Y23">
            <v>29.160243351278599</v>
          </cell>
          <cell r="Z23">
            <v>25.853895387250706</v>
          </cell>
          <cell r="AC23">
            <v>2.5717772727272727</v>
          </cell>
          <cell r="AD23">
            <v>3.6212500000000003</v>
          </cell>
          <cell r="AE23">
            <v>3.5326227272727277</v>
          </cell>
          <cell r="AF23">
            <v>2.6597954545454536</v>
          </cell>
          <cell r="AG23">
            <v>3.9590045454545448</v>
          </cell>
          <cell r="AH23">
            <v>3.3322727272727302</v>
          </cell>
          <cell r="AI23">
            <v>3.1600045454545453</v>
          </cell>
          <cell r="AJ23">
            <v>2.6347318939908577</v>
          </cell>
          <cell r="AK23">
            <v>2.7863486262686861</v>
          </cell>
          <cell r="AL23">
            <v>2.6600686598942747</v>
          </cell>
          <cell r="AM23">
            <v>2.7863486262686861</v>
          </cell>
          <cell r="AN23">
            <v>2.6621963631797629</v>
          </cell>
          <cell r="AQ23">
            <v>3.7371306537332849</v>
          </cell>
          <cell r="AR23">
            <v>2.6118700230429619</v>
          </cell>
          <cell r="AX23">
            <v>3.9034366465158148</v>
          </cell>
          <cell r="BC23">
            <v>2009</v>
          </cell>
          <cell r="BE23">
            <v>2027</v>
          </cell>
          <cell r="BF23">
            <v>3.1692583333333331</v>
          </cell>
        </row>
        <row r="24">
          <cell r="D24">
            <v>39904</v>
          </cell>
          <cell r="E24">
            <v>25.44</v>
          </cell>
          <cell r="F24">
            <v>27.651</v>
          </cell>
          <cell r="G24">
            <v>22.585000000000001</v>
          </cell>
          <cell r="J24">
            <v>27.114999999999998</v>
          </cell>
          <cell r="M24">
            <v>18.443999999999999</v>
          </cell>
          <cell r="N24">
            <v>18.806000000000001</v>
          </cell>
          <cell r="O24">
            <v>16.989499999999996</v>
          </cell>
          <cell r="R24">
            <v>18.077000000000002</v>
          </cell>
          <cell r="U24">
            <v>22.486133333333331</v>
          </cell>
          <cell r="V24">
            <v>23.916444444444444</v>
          </cell>
          <cell r="W24">
            <v>20.222455555555555</v>
          </cell>
          <cell r="Y24">
            <v>21.711656222222224</v>
          </cell>
          <cell r="Z24">
            <v>23.298955555555555</v>
          </cell>
          <cell r="AC24">
            <v>2.4368476190476196</v>
          </cell>
          <cell r="AD24">
            <v>2.8893749999999998</v>
          </cell>
          <cell r="AE24">
            <v>3.000342857142857</v>
          </cell>
          <cell r="AF24">
            <v>2.7551380952380957</v>
          </cell>
          <cell r="AG24">
            <v>3.494590476190476</v>
          </cell>
          <cell r="AH24">
            <v>2.8819047619047602</v>
          </cell>
          <cell r="AI24">
            <v>2.9885238095238087</v>
          </cell>
          <cell r="AJ24">
            <v>2.4984132034512858</v>
          </cell>
          <cell r="AK24">
            <v>2.6285813295912943</v>
          </cell>
          <cell r="AL24">
            <v>2.5226841786879808</v>
          </cell>
          <cell r="AM24">
            <v>2.6285813295912943</v>
          </cell>
          <cell r="AN24">
            <v>2.5265303909131536</v>
          </cell>
          <cell r="AQ24">
            <v>3.0774763380147281</v>
          </cell>
          <cell r="AR24">
            <v>2.4750661563901653</v>
          </cell>
          <cell r="AX24">
            <v>3.076012197874078</v>
          </cell>
          <cell r="BC24">
            <v>2009</v>
          </cell>
          <cell r="BE24">
            <v>2028</v>
          </cell>
          <cell r="BF24">
            <v>3.522675</v>
          </cell>
        </row>
        <row r="25">
          <cell r="D25">
            <v>39934</v>
          </cell>
          <cell r="E25">
            <v>28.402222222222221</v>
          </cell>
          <cell r="F25">
            <v>35.367777777777775</v>
          </cell>
          <cell r="G25">
            <v>26.400000000000002</v>
          </cell>
          <cell r="J25">
            <v>35.005000000000003</v>
          </cell>
          <cell r="M25">
            <v>18.915500000000002</v>
          </cell>
          <cell r="N25">
            <v>21.626315789473683</v>
          </cell>
          <cell r="O25">
            <v>17.418000000000003</v>
          </cell>
          <cell r="R25">
            <v>20.009999999999994</v>
          </cell>
          <cell r="U25">
            <v>24.015888291517324</v>
          </cell>
          <cell r="V25">
            <v>29.014198578884486</v>
          </cell>
          <cell r="W25">
            <v>22.247032258064522</v>
          </cell>
          <cell r="Y25">
            <v>20.059693440860215</v>
          </cell>
          <cell r="Z25">
            <v>28.071827956989242</v>
          </cell>
          <cell r="AC25">
            <v>2.8508849999999999</v>
          </cell>
          <cell r="AD25">
            <v>3.1135294117647061</v>
          </cell>
          <cell r="AE25">
            <v>3.3278349999999994</v>
          </cell>
          <cell r="AF25">
            <v>3.2155900000000002</v>
          </cell>
          <cell r="AG25">
            <v>3.8317099999999997</v>
          </cell>
          <cell r="AH25">
            <v>3.2385000000000002</v>
          </cell>
          <cell r="AI25">
            <v>3.4318050000000007</v>
          </cell>
          <cell r="AJ25">
            <v>2.9225161089968519</v>
          </cell>
          <cell r="AK25">
            <v>3.0741309020228242</v>
          </cell>
          <cell r="AL25">
            <v>2.9509446479883925</v>
          </cell>
          <cell r="AM25">
            <v>3.0741309020228242</v>
          </cell>
          <cell r="AN25">
            <v>2.9551408103101933</v>
          </cell>
          <cell r="AQ25">
            <v>3.3650851290780222</v>
          </cell>
          <cell r="AR25">
            <v>2.8948546395619998</v>
          </cell>
          <cell r="AX25">
            <v>3.3148820506309775</v>
          </cell>
          <cell r="BC25">
            <v>2009</v>
          </cell>
          <cell r="BE25">
            <v>2029</v>
          </cell>
          <cell r="BF25">
            <v>3.8043750000000003</v>
          </cell>
        </row>
        <row r="26">
          <cell r="D26">
            <v>39965</v>
          </cell>
          <cell r="E26">
            <v>25.154999999999998</v>
          </cell>
          <cell r="F26">
            <v>29.51</v>
          </cell>
          <cell r="G26">
            <v>22.744090909090911</v>
          </cell>
          <cell r="J26">
            <v>29.189545454545449</v>
          </cell>
          <cell r="M26">
            <v>13.768181818181818</v>
          </cell>
          <cell r="N26">
            <v>16.572272727272725</v>
          </cell>
          <cell r="O26">
            <v>12.18409090909091</v>
          </cell>
          <cell r="R26">
            <v>14.966818181818182</v>
          </cell>
          <cell r="U26">
            <v>20.347232323232319</v>
          </cell>
          <cell r="V26">
            <v>24.047404040404039</v>
          </cell>
          <cell r="W26">
            <v>18.285424242424245</v>
          </cell>
          <cell r="Y26">
            <v>29.848608666666664</v>
          </cell>
          <cell r="Z26">
            <v>23.184393939393935</v>
          </cell>
          <cell r="AC26">
            <v>2.5276545454545456</v>
          </cell>
          <cell r="AD26">
            <v>2.7189473684210519</v>
          </cell>
          <cell r="AE26">
            <v>2.9116545454545455</v>
          </cell>
          <cell r="AF26">
            <v>2.8423363636363637</v>
          </cell>
          <cell r="AG26">
            <v>3.8004318181818189</v>
          </cell>
          <cell r="AH26">
            <v>2.8250000000000002</v>
          </cell>
          <cell r="AI26">
            <v>3.0592272727272731</v>
          </cell>
          <cell r="AJ26">
            <v>2.5905923739384993</v>
          </cell>
          <cell r="AK26">
            <v>2.7240476975612671</v>
          </cell>
          <cell r="AL26">
            <v>2.6159289716912904</v>
          </cell>
          <cell r="AM26">
            <v>2.7240476975612671</v>
          </cell>
          <cell r="AN26">
            <v>2.6192790855635661</v>
          </cell>
          <cell r="AQ26">
            <v>2.9422126386761556</v>
          </cell>
          <cell r="AR26">
            <v>2.5671344179808839</v>
          </cell>
          <cell r="AX26">
            <v>2.8947404698893187</v>
          </cell>
          <cell r="BC26">
            <v>2009</v>
          </cell>
          <cell r="BE26">
            <v>2030</v>
          </cell>
          <cell r="BF26">
            <v>4.0669166666666667</v>
          </cell>
        </row>
        <row r="27">
          <cell r="D27">
            <v>39995</v>
          </cell>
          <cell r="E27">
            <v>37.748181818181827</v>
          </cell>
          <cell r="F27">
            <v>39.724090909090911</v>
          </cell>
          <cell r="G27">
            <v>35.278636363636359</v>
          </cell>
          <cell r="J27">
            <v>41.277727272727276</v>
          </cell>
          <cell r="M27">
            <v>27.668181818181814</v>
          </cell>
          <cell r="N27">
            <v>22.621363636363636</v>
          </cell>
          <cell r="O27">
            <v>26.672727272727272</v>
          </cell>
          <cell r="R27">
            <v>24.741818181818186</v>
          </cell>
          <cell r="U27">
            <v>33.304310850439883</v>
          </cell>
          <cell r="V27">
            <v>32.184178885630502</v>
          </cell>
          <cell r="W27">
            <v>31.484633431085037</v>
          </cell>
          <cell r="Y27">
            <v>49.798965591397845</v>
          </cell>
          <cell r="Z27">
            <v>33.987702834799613</v>
          </cell>
          <cell r="AC27">
            <v>2.8338181818181813</v>
          </cell>
          <cell r="AD27">
            <v>2.8426315789473686</v>
          </cell>
          <cell r="AE27">
            <v>2.9755363636363636</v>
          </cell>
          <cell r="AF27">
            <v>3.151368181818182</v>
          </cell>
          <cell r="AG27">
            <v>3.383577272727273</v>
          </cell>
          <cell r="AH27">
            <v>2.71681818181818</v>
          </cell>
          <cell r="AI27">
            <v>3.2809590909090911</v>
          </cell>
          <cell r="AJ27">
            <v>2.9026108656348466</v>
          </cell>
          <cell r="AK27">
            <v>3.0492592326285637</v>
          </cell>
          <cell r="AL27">
            <v>2.9312627019726682</v>
          </cell>
          <cell r="AM27">
            <v>3.0492592326285637</v>
          </cell>
          <cell r="AN27">
            <v>2.933739186988086</v>
          </cell>
          <cell r="AQ27">
            <v>3.0401266797365927</v>
          </cell>
          <cell r="AR27">
            <v>2.8775507582055986</v>
          </cell>
          <cell r="AX27">
            <v>3.0258022118489327</v>
          </cell>
          <cell r="BC27">
            <v>2009</v>
          </cell>
          <cell r="BE27">
            <v>2031</v>
          </cell>
          <cell r="BF27">
            <v>4.3464833333333326</v>
          </cell>
        </row>
        <row r="28">
          <cell r="D28">
            <v>40026</v>
          </cell>
          <cell r="E28">
            <v>40.376666666666672</v>
          </cell>
          <cell r="F28">
            <v>33.960952380952378</v>
          </cell>
          <cell r="G28">
            <v>38.56</v>
          </cell>
          <cell r="J28">
            <v>36.579047619047621</v>
          </cell>
          <cell r="M28">
            <v>29.740476190476187</v>
          </cell>
          <cell r="N28">
            <v>21.483809523809523</v>
          </cell>
          <cell r="O28">
            <v>29.395714285714288</v>
          </cell>
          <cell r="R28">
            <v>21.970499999999998</v>
          </cell>
          <cell r="U28">
            <v>35.687593445980546</v>
          </cell>
          <cell r="V28">
            <v>28.460276497695851</v>
          </cell>
          <cell r="W28">
            <v>34.519831029185866</v>
          </cell>
          <cell r="Y28">
            <v>50.200633440860216</v>
          </cell>
          <cell r="Z28">
            <v>30.138720174091141</v>
          </cell>
          <cell r="AC28">
            <v>2.8226666666666671</v>
          </cell>
          <cell r="AD28">
            <v>2.8570000000000002</v>
          </cell>
          <cell r="AE28">
            <v>2.8996714285714287</v>
          </cell>
          <cell r="AF28">
            <v>2.929271428571429</v>
          </cell>
          <cell r="AG28">
            <v>3.1403523809523812</v>
          </cell>
          <cell r="AH28">
            <v>2.58</v>
          </cell>
          <cell r="AI28">
            <v>3.1218047619047615</v>
          </cell>
          <cell r="AJ28">
            <v>2.8903695530278699</v>
          </cell>
          <cell r="AK28">
            <v>3.0350594661770334</v>
          </cell>
          <cell r="AL28">
            <v>2.9190270710911914</v>
          </cell>
          <cell r="AM28">
            <v>3.0350594661770334</v>
          </cell>
          <cell r="AN28">
            <v>2.9209048948223879</v>
          </cell>
          <cell r="AQ28">
            <v>3.0081672548276801</v>
          </cell>
          <cell r="AR28">
            <v>2.8662443451958506</v>
          </cell>
          <cell r="AX28">
            <v>3.0407207133181564</v>
          </cell>
          <cell r="BC28">
            <v>2009</v>
          </cell>
          <cell r="BE28">
            <v>2032</v>
          </cell>
          <cell r="BF28">
            <v>4.4832083333333346</v>
          </cell>
        </row>
        <row r="29">
          <cell r="D29">
            <v>40057</v>
          </cell>
          <cell r="E29">
            <v>40.785499999999999</v>
          </cell>
          <cell r="F29">
            <v>30.84333333333333</v>
          </cell>
          <cell r="G29">
            <v>38.766000000000005</v>
          </cell>
          <cell r="J29">
            <v>33.499499999999998</v>
          </cell>
          <cell r="M29">
            <v>26.757142857142856</v>
          </cell>
          <cell r="N29">
            <v>20.116190476190475</v>
          </cell>
          <cell r="O29">
            <v>25.889047619047616</v>
          </cell>
          <cell r="R29">
            <v>20.65</v>
          </cell>
          <cell r="U29">
            <v>34.550674603174599</v>
          </cell>
          <cell r="V29">
            <v>26.075714285714284</v>
          </cell>
          <cell r="W29">
            <v>33.042910052910052</v>
          </cell>
          <cell r="Y29">
            <v>41.467138888888897</v>
          </cell>
          <cell r="Z29">
            <v>27.788611111111113</v>
          </cell>
          <cell r="AC29">
            <v>2.878771428571429</v>
          </cell>
          <cell r="AD29">
            <v>3.1442857142857141</v>
          </cell>
          <cell r="AE29">
            <v>3.1514190476190471</v>
          </cell>
          <cell r="AF29">
            <v>2.9843142857142855</v>
          </cell>
          <cell r="AG29">
            <v>2.9857952380952382</v>
          </cell>
          <cell r="AH29">
            <v>2.86761904761905</v>
          </cell>
          <cell r="AI29">
            <v>3.2245047619047615</v>
          </cell>
          <cell r="AJ29">
            <v>2.948450321000315</v>
          </cell>
          <cell r="AK29">
            <v>3.0970614920281601</v>
          </cell>
          <cell r="AL29">
            <v>2.9776453242585239</v>
          </cell>
          <cell r="AM29">
            <v>3.0970614920281601</v>
          </cell>
          <cell r="AN29">
            <v>2.9800632616048652</v>
          </cell>
          <cell r="AQ29">
            <v>3.2893780049086532</v>
          </cell>
          <cell r="AR29">
            <v>2.9231284189105033</v>
          </cell>
          <cell r="AX29">
            <v>3.3466085294601879</v>
          </cell>
          <cell r="BC29">
            <v>2009</v>
          </cell>
        </row>
        <row r="30">
          <cell r="D30">
            <v>40087</v>
          </cell>
          <cell r="E30">
            <v>46.68454545454545</v>
          </cell>
          <cell r="F30">
            <v>38.268095238095235</v>
          </cell>
          <cell r="G30">
            <v>44.32227272727274</v>
          </cell>
          <cell r="J30">
            <v>38.477272727272741</v>
          </cell>
          <cell r="M30">
            <v>37.622727272727268</v>
          </cell>
          <cell r="N30">
            <v>28.42136363636364</v>
          </cell>
          <cell r="O30">
            <v>36.750454545454545</v>
          </cell>
          <cell r="R30">
            <v>24.598181818181821</v>
          </cell>
          <cell r="U30">
            <v>42.884428152492667</v>
          </cell>
          <cell r="V30">
            <v>34.138820695433601</v>
          </cell>
          <cell r="W30">
            <v>41.146994134897369</v>
          </cell>
          <cell r="Y30">
            <v>35.522162258064519</v>
          </cell>
          <cell r="Z30">
            <v>32.657008797653972</v>
          </cell>
          <cell r="AC30">
            <v>3.9589409090909098</v>
          </cell>
          <cell r="AD30">
            <v>4.4565000000000001</v>
          </cell>
          <cell r="AE30">
            <v>4.4866636363636365</v>
          </cell>
          <cell r="AF30">
            <v>3.9905272727272729</v>
          </cell>
          <cell r="AG30">
            <v>3.9998863636363637</v>
          </cell>
          <cell r="AH30">
            <v>4.17681818181818</v>
          </cell>
          <cell r="AI30">
            <v>4.219527272727273</v>
          </cell>
          <cell r="AJ30">
            <v>4.0546451438534747</v>
          </cell>
          <cell r="AK30">
            <v>4.2587875841351019</v>
          </cell>
          <cell r="AL30">
            <v>4.0946565294931725</v>
          </cell>
          <cell r="AM30">
            <v>4.2587875841351019</v>
          </cell>
          <cell r="AN30">
            <v>4.0977651817671328</v>
          </cell>
          <cell r="AQ30">
            <v>4.6702851804967089</v>
          </cell>
          <cell r="AR30">
            <v>4.0183017744001921</v>
          </cell>
          <cell r="AX30">
            <v>4.7424752308173819</v>
          </cell>
          <cell r="BC30">
            <v>2009</v>
          </cell>
        </row>
        <row r="31">
          <cell r="D31">
            <v>40118</v>
          </cell>
          <cell r="E31">
            <v>39.508333333333326</v>
          </cell>
          <cell r="F31">
            <v>34.387058823529408</v>
          </cell>
          <cell r="G31">
            <v>36.041111111111114</v>
          </cell>
          <cell r="J31">
            <v>33.659999999999997</v>
          </cell>
          <cell r="M31">
            <v>30.351111111111109</v>
          </cell>
          <cell r="N31">
            <v>26.473333333333336</v>
          </cell>
          <cell r="O31">
            <v>29.052222222222227</v>
          </cell>
          <cell r="R31">
            <v>23.610555555555557</v>
          </cell>
          <cell r="U31">
            <v>35.228189243334867</v>
          </cell>
          <cell r="V31">
            <v>30.688133039623615</v>
          </cell>
          <cell r="W31">
            <v>32.774459855139469</v>
          </cell>
          <cell r="Y31">
            <v>33.833197045769772</v>
          </cell>
          <cell r="Z31">
            <v>28.96282555093234</v>
          </cell>
          <cell r="AC31">
            <v>3.4653842105263162</v>
          </cell>
          <cell r="AD31">
            <v>4.108421052631579</v>
          </cell>
          <cell r="AE31">
            <v>3.9481210526315786</v>
          </cell>
          <cell r="AF31">
            <v>3.5501052631578944</v>
          </cell>
          <cell r="AG31">
            <v>3.6789473684210523</v>
          </cell>
          <cell r="AH31">
            <v>3.6268421052631599</v>
          </cell>
          <cell r="AI31">
            <v>3.7948000000000008</v>
          </cell>
          <cell r="AJ31">
            <v>3.5453160946414282</v>
          </cell>
          <cell r="AK31">
            <v>3.7393530085798785</v>
          </cell>
          <cell r="AL31">
            <v>3.5804886936248734</v>
          </cell>
          <cell r="AM31">
            <v>3.7393530085798785</v>
          </cell>
          <cell r="AN31">
            <v>3.5801069536969732</v>
          </cell>
          <cell r="AQ31">
            <v>4.2080642046790819</v>
          </cell>
          <cell r="AR31">
            <v>3.5178894266717191</v>
          </cell>
          <cell r="AX31">
            <v>4.4305691196850931</v>
          </cell>
          <cell r="BC31">
            <v>2009</v>
          </cell>
        </row>
        <row r="32">
          <cell r="D32">
            <v>40148</v>
          </cell>
          <cell r="E32">
            <v>59.913333333333313</v>
          </cell>
          <cell r="F32">
            <v>47.743809523809524</v>
          </cell>
          <cell r="G32">
            <v>56.827619047619052</v>
          </cell>
          <cell r="J32">
            <v>49.973333333333336</v>
          </cell>
          <cell r="M32">
            <v>47.307619047619049</v>
          </cell>
          <cell r="N32">
            <v>36.534285714285716</v>
          </cell>
          <cell r="O32">
            <v>46.026666666666664</v>
          </cell>
          <cell r="R32">
            <v>36.96</v>
          </cell>
          <cell r="U32">
            <v>54.355975422427022</v>
          </cell>
          <cell r="V32">
            <v>42.801976446492581</v>
          </cell>
          <cell r="W32">
            <v>52.065908858166928</v>
          </cell>
          <cell r="Y32">
            <v>38.908530752688172</v>
          </cell>
          <cell r="Z32">
            <v>44.236272401433695</v>
          </cell>
          <cell r="AC32">
            <v>5.1384409090909093</v>
          </cell>
          <cell r="AD32">
            <v>6.1505882352941166</v>
          </cell>
          <cell r="AE32">
            <v>5.579781818181818</v>
          </cell>
          <cell r="AF32">
            <v>5.3152909090909084</v>
          </cell>
          <cell r="AG32">
            <v>5.3473772727272726</v>
          </cell>
          <cell r="AH32">
            <v>5.2145454545454504</v>
          </cell>
          <cell r="AI32">
            <v>5.5375045454545457</v>
          </cell>
          <cell r="AJ32">
            <v>5.2484580714126619</v>
          </cell>
          <cell r="AK32">
            <v>5.518608728126229</v>
          </cell>
          <cell r="AL32">
            <v>5.3008825628862546</v>
          </cell>
          <cell r="AM32">
            <v>5.518608728126229</v>
          </cell>
          <cell r="AN32">
            <v>5.2933955740658973</v>
          </cell>
          <cell r="AQ32">
            <v>6.1248996979966881</v>
          </cell>
          <cell r="AR32">
            <v>5.2141853797940882</v>
          </cell>
          <cell r="AX32">
            <v>6.6194730874331524</v>
          </cell>
          <cell r="BC32">
            <v>2009</v>
          </cell>
        </row>
        <row r="33">
          <cell r="D33">
            <v>40179</v>
          </cell>
          <cell r="E33">
            <v>49.410000000000011</v>
          </cell>
          <cell r="F33">
            <v>47.435999999999986</v>
          </cell>
          <cell r="G33">
            <v>46.83720000000001</v>
          </cell>
          <cell r="J33">
            <v>47.727200000000003</v>
          </cell>
          <cell r="K33">
            <v>64.052083333333329</v>
          </cell>
          <cell r="M33">
            <v>41.740930232558156</v>
          </cell>
          <cell r="N33">
            <v>36.340930232558144</v>
          </cell>
          <cell r="O33">
            <v>41.236744186046501</v>
          </cell>
          <cell r="R33">
            <v>36.505116279069775</v>
          </cell>
          <cell r="S33">
            <v>39.993055555555543</v>
          </cell>
          <cell r="U33">
            <v>45.864086021505393</v>
          </cell>
          <cell r="V33">
            <v>42.306021505376336</v>
          </cell>
          <cell r="W33">
            <v>44.247741935483873</v>
          </cell>
          <cell r="Y33">
            <v>64.125357142857141</v>
          </cell>
          <cell r="Z33">
            <v>42.538494623655922</v>
          </cell>
          <cell r="AC33">
            <v>5.390080645161289</v>
          </cell>
          <cell r="AD33">
            <v>5.6470000000000002</v>
          </cell>
          <cell r="AE33">
            <v>5.6404548387096778</v>
          </cell>
          <cell r="AF33">
            <v>5.4001583333333336</v>
          </cell>
          <cell r="AG33">
            <v>5.8363677419354838</v>
          </cell>
          <cell r="AH33">
            <v>5.2759</v>
          </cell>
          <cell r="AI33">
            <v>5.8152225806451607</v>
          </cell>
          <cell r="AJ33">
            <v>5.3462862399193529</v>
          </cell>
          <cell r="AK33">
            <v>5.6734144896010168</v>
          </cell>
          <cell r="AL33">
            <v>5.4021374044991504</v>
          </cell>
          <cell r="AM33">
            <v>5.6734144896010168</v>
          </cell>
          <cell r="AN33">
            <v>5.4452225886035643</v>
          </cell>
          <cell r="AQ33">
            <v>5.783010150920453</v>
          </cell>
          <cell r="AR33">
            <v>5.4693204665530661</v>
          </cell>
          <cell r="AX33">
            <v>5.5657026724137939</v>
          </cell>
          <cell r="AZ33">
            <v>10</v>
          </cell>
          <cell r="BA33">
            <v>10</v>
          </cell>
          <cell r="BC33">
            <v>2010</v>
          </cell>
        </row>
        <row r="34">
          <cell r="D34">
            <v>40210</v>
          </cell>
          <cell r="E34">
            <v>46.676666666666669</v>
          </cell>
          <cell r="F34">
            <v>46.372500000000002</v>
          </cell>
          <cell r="G34">
            <v>44.652500000000003</v>
          </cell>
          <cell r="J34">
            <v>46.47291666666667</v>
          </cell>
          <cell r="K34">
            <v>40.846153846153847</v>
          </cell>
          <cell r="M34">
            <v>40.655277777777791</v>
          </cell>
          <cell r="N34">
            <v>36.706944444444453</v>
          </cell>
          <cell r="O34">
            <v>40.356666666666655</v>
          </cell>
          <cell r="R34">
            <v>36.980833333333337</v>
          </cell>
          <cell r="S34">
            <v>36.515365853658565</v>
          </cell>
          <cell r="U34">
            <v>44.096071428571442</v>
          </cell>
          <cell r="V34">
            <v>42.230119047619056</v>
          </cell>
          <cell r="W34">
            <v>42.811428571428564</v>
          </cell>
          <cell r="Y34">
            <v>28.801799125168237</v>
          </cell>
          <cell r="Z34">
            <v>42.404880952380957</v>
          </cell>
          <cell r="AC34">
            <v>5.0931035714285713</v>
          </cell>
          <cell r="AD34">
            <v>5.1623000000000001</v>
          </cell>
          <cell r="AE34">
            <v>5.2197178571428555</v>
          </cell>
          <cell r="AF34">
            <v>5.1614607142857141</v>
          </cell>
          <cell r="AG34">
            <v>5.3239535714285697</v>
          </cell>
          <cell r="AH34">
            <v>5.0307000000000004</v>
          </cell>
          <cell r="AI34">
            <v>5.3761964285714283</v>
          </cell>
          <cell r="AJ34">
            <v>5.215000126100203</v>
          </cell>
          <cell r="AK34">
            <v>5.5996553078150688</v>
          </cell>
          <cell r="AL34">
            <v>5.2689656446464843</v>
          </cell>
          <cell r="AM34">
            <v>5.6858622064513007</v>
          </cell>
          <cell r="AN34">
            <v>5.3108621973836927</v>
          </cell>
          <cell r="AQ34">
            <v>5.3191189256406286</v>
          </cell>
          <cell r="AR34">
            <v>5.1682182930432639</v>
          </cell>
          <cell r="AX34">
            <v>5.6173773840078969</v>
          </cell>
          <cell r="AZ34">
            <v>11</v>
          </cell>
          <cell r="BA34">
            <v>11</v>
          </cell>
          <cell r="BC34">
            <v>2010</v>
          </cell>
        </row>
        <row r="35">
          <cell r="D35">
            <v>40238</v>
          </cell>
          <cell r="E35">
            <v>42.818518518518523</v>
          </cell>
          <cell r="F35">
            <v>41.237407407407403</v>
          </cell>
          <cell r="G35">
            <v>40.290370370370368</v>
          </cell>
          <cell r="J35">
            <v>42.941851851851851</v>
          </cell>
          <cell r="K35">
            <v>17.804230769230767</v>
          </cell>
          <cell r="M35">
            <v>34.375897435897436</v>
          </cell>
          <cell r="N35">
            <v>31.7074358974359</v>
          </cell>
          <cell r="O35">
            <v>33.981025641025639</v>
          </cell>
          <cell r="R35">
            <v>32.468461538461533</v>
          </cell>
          <cell r="S35">
            <v>17.236842105263158</v>
          </cell>
          <cell r="U35">
            <v>39.284662318390453</v>
          </cell>
          <cell r="V35">
            <v>37.24841529488905</v>
          </cell>
          <cell r="W35">
            <v>37.649446802636575</v>
          </cell>
          <cell r="Y35">
            <v>19.665888888888894</v>
          </cell>
          <cell r="Z35">
            <v>38.557969769127233</v>
          </cell>
          <cell r="AC35">
            <v>4.0851193548387092</v>
          </cell>
          <cell r="AD35">
            <v>4.3258999999999999</v>
          </cell>
          <cell r="AE35">
            <v>4.318354838709678</v>
          </cell>
          <cell r="AF35">
            <v>4.1937580645161274</v>
          </cell>
          <cell r="AG35">
            <v>4.2962193548387111</v>
          </cell>
          <cell r="AH35">
            <v>4.0903</v>
          </cell>
          <cell r="AI35">
            <v>4.4077741935483878</v>
          </cell>
          <cell r="AJ35">
            <v>4.1831003662056254</v>
          </cell>
          <cell r="AK35">
            <v>4.4961616464267475</v>
          </cell>
          <cell r="AL35">
            <v>4.2265381459938274</v>
          </cell>
          <cell r="AM35">
            <v>4.5664493159869455</v>
          </cell>
          <cell r="AN35">
            <v>4.261541405434806</v>
          </cell>
          <cell r="AQ35">
            <v>4.4287941075931592</v>
          </cell>
          <cell r="AR35">
            <v>4.1462328762432419</v>
          </cell>
          <cell r="AX35">
            <v>4.7132293750000001</v>
          </cell>
          <cell r="AZ35">
            <v>12</v>
          </cell>
          <cell r="BA35">
            <v>12</v>
          </cell>
          <cell r="BC35">
            <v>2010</v>
          </cell>
        </row>
        <row r="36">
          <cell r="D36">
            <v>40269</v>
          </cell>
          <cell r="E36">
            <v>39.162307692307692</v>
          </cell>
          <cell r="F36">
            <v>35.741923076923072</v>
          </cell>
          <cell r="G36">
            <v>38.331153846153839</v>
          </cell>
          <cell r="J36">
            <v>36.860769230769229</v>
          </cell>
          <cell r="K36">
            <v>15.179615384615385</v>
          </cell>
          <cell r="M36">
            <v>32.75921052631579</v>
          </cell>
          <cell r="N36">
            <v>27.531578947368423</v>
          </cell>
          <cell r="O36">
            <v>32.108421052631591</v>
          </cell>
          <cell r="R36">
            <v>27.853157894736832</v>
          </cell>
          <cell r="S36">
            <v>11.585365853658541</v>
          </cell>
          <cell r="U36">
            <v>36.458777777777776</v>
          </cell>
          <cell r="V36">
            <v>32.275333333333336</v>
          </cell>
          <cell r="W36">
            <v>35.70377777777778</v>
          </cell>
          <cell r="Y36">
            <v>13.907526881720431</v>
          </cell>
          <cell r="Z36">
            <v>33.057555555555545</v>
          </cell>
          <cell r="AC36">
            <v>3.6682033333333348</v>
          </cell>
          <cell r="AD36">
            <v>3.9701</v>
          </cell>
          <cell r="AE36">
            <v>3.9924900000000019</v>
          </cell>
          <cell r="AF36">
            <v>3.7771966666666672</v>
          </cell>
          <cell r="AG36">
            <v>3.989069999999999</v>
          </cell>
          <cell r="AH36">
            <v>3.6642000000000001</v>
          </cell>
          <cell r="AI36">
            <v>3.9532800000000003</v>
          </cell>
          <cell r="AJ36">
            <v>3.7559936959826294</v>
          </cell>
          <cell r="AK36">
            <v>4.0233895570032585</v>
          </cell>
          <cell r="AL36">
            <v>3.7951094592833892</v>
          </cell>
          <cell r="AM36">
            <v>4.0862766362649303</v>
          </cell>
          <cell r="AN36">
            <v>3.8263014505971777</v>
          </cell>
          <cell r="AQ36">
            <v>4.0795502135432358</v>
          </cell>
          <cell r="AR36">
            <v>3.7235257673459752</v>
          </cell>
          <cell r="AX36">
            <v>4.2316363948346014</v>
          </cell>
          <cell r="AZ36">
            <v>13</v>
          </cell>
          <cell r="BA36">
            <v>13</v>
          </cell>
          <cell r="BC36">
            <v>2010</v>
          </cell>
        </row>
        <row r="37">
          <cell r="D37">
            <v>40299</v>
          </cell>
          <cell r="E37">
            <v>33.371200000000002</v>
          </cell>
          <cell r="F37">
            <v>34.373200000000004</v>
          </cell>
          <cell r="G37">
            <v>30.432399999999998</v>
          </cell>
          <cell r="J37">
            <v>32.786400000000008</v>
          </cell>
          <cell r="K37">
            <v>22.335999999999999</v>
          </cell>
          <cell r="M37">
            <v>26.730930232558141</v>
          </cell>
          <cell r="N37">
            <v>25.838372093023249</v>
          </cell>
          <cell r="O37">
            <v>25.368837209302328</v>
          </cell>
          <cell r="R37">
            <v>23.561860465116283</v>
          </cell>
          <cell r="S37">
            <v>14.300000000000002</v>
          </cell>
          <cell r="U37">
            <v>30.300967741935487</v>
          </cell>
          <cell r="V37">
            <v>30.426989247311827</v>
          </cell>
          <cell r="W37">
            <v>28.091182795698924</v>
          </cell>
          <cell r="Y37">
            <v>20.716666666666665</v>
          </cell>
          <cell r="Z37">
            <v>28.521290322580651</v>
          </cell>
          <cell r="AC37">
            <v>3.7177709677419348</v>
          </cell>
          <cell r="AD37">
            <v>3.7774000000000001</v>
          </cell>
          <cell r="AE37">
            <v>3.8474290322580651</v>
          </cell>
          <cell r="AF37">
            <v>3.7420967741935467</v>
          </cell>
          <cell r="AG37">
            <v>4.1149870967741933</v>
          </cell>
          <cell r="AH37">
            <v>3.6375999999999999</v>
          </cell>
          <cell r="AI37">
            <v>3.9315838709677426</v>
          </cell>
          <cell r="AJ37">
            <v>3.8065666428683969</v>
          </cell>
          <cell r="AK37">
            <v>4.0733293904274444</v>
          </cell>
          <cell r="AL37">
            <v>3.8461427124593168</v>
          </cell>
          <cell r="AM37">
            <v>4.1359497537042165</v>
          </cell>
          <cell r="AN37">
            <v>3.8762004868321673</v>
          </cell>
          <cell r="AQ37">
            <v>3.9065018928236981</v>
          </cell>
          <cell r="AR37">
            <v>3.7737819109215609</v>
          </cell>
          <cell r="AX37">
            <v>4.0258147368421051</v>
          </cell>
          <cell r="AZ37">
            <v>14</v>
          </cell>
          <cell r="BA37">
            <v>14</v>
          </cell>
          <cell r="BC37">
            <v>2010</v>
          </cell>
        </row>
        <row r="38">
          <cell r="D38">
            <v>40330</v>
          </cell>
          <cell r="E38">
            <v>24.434615384615384</v>
          </cell>
          <cell r="F38">
            <v>36.486153846153847</v>
          </cell>
          <cell r="G38">
            <v>16.866538461538461</v>
          </cell>
          <cell r="J38">
            <v>37.651538461538458</v>
          </cell>
          <cell r="K38">
            <v>40.581538461538464</v>
          </cell>
          <cell r="M38">
            <v>7.8536842105263158</v>
          </cell>
          <cell r="N38">
            <v>20.958684210526314</v>
          </cell>
          <cell r="O38">
            <v>3.353157894736841</v>
          </cell>
          <cell r="R38">
            <v>18.201052631578946</v>
          </cell>
          <cell r="S38">
            <v>21.621951219512198</v>
          </cell>
          <cell r="U38">
            <v>17.433777777777777</v>
          </cell>
          <cell r="V38">
            <v>29.930111111111113</v>
          </cell>
          <cell r="W38">
            <v>11.160888888888888</v>
          </cell>
          <cell r="Y38">
            <v>34.586344086021498</v>
          </cell>
          <cell r="Z38">
            <v>29.439111111111107</v>
          </cell>
          <cell r="AC38">
            <v>4.1044200000000002</v>
          </cell>
          <cell r="AD38">
            <v>4.0426000000000002</v>
          </cell>
          <cell r="AE38">
            <v>4.1491199999999999</v>
          </cell>
          <cell r="AF38">
            <v>4.2204233333333327</v>
          </cell>
          <cell r="AG38">
            <v>4.800113333333333</v>
          </cell>
          <cell r="AH38">
            <v>3.9102000000000001</v>
          </cell>
          <cell r="AI38">
            <v>4.3838033333333319</v>
          </cell>
          <cell r="AJ38">
            <v>4.202425855936414</v>
          </cell>
          <cell r="AK38">
            <v>4.4922295797317444</v>
          </cell>
          <cell r="AL38">
            <v>4.2459236005961261</v>
          </cell>
          <cell r="AM38">
            <v>4.5601948057625439</v>
          </cell>
          <cell r="AN38">
            <v>4.2774594654744167</v>
          </cell>
          <cell r="AQ38">
            <v>4.1969425871841191</v>
          </cell>
          <cell r="AR38">
            <v>4.1658016130994628</v>
          </cell>
          <cell r="AX38">
            <v>4.3081047755589692</v>
          </cell>
          <cell r="AZ38">
            <v>15</v>
          </cell>
          <cell r="BA38">
            <v>15</v>
          </cell>
          <cell r="BC38">
            <v>2010</v>
          </cell>
        </row>
        <row r="39">
          <cell r="D39">
            <v>40360</v>
          </cell>
          <cell r="E39">
            <v>40.05423076923077</v>
          </cell>
          <cell r="F39">
            <v>42.785769230769233</v>
          </cell>
          <cell r="G39">
            <v>36.675769230769234</v>
          </cell>
          <cell r="J39">
            <v>47.596538461538458</v>
          </cell>
          <cell r="K39">
            <v>41.13</v>
          </cell>
          <cell r="M39">
            <v>25.18195121951219</v>
          </cell>
          <cell r="N39">
            <v>29.066341463414641</v>
          </cell>
          <cell r="O39">
            <v>22.977317073170731</v>
          </cell>
          <cell r="R39">
            <v>26.725609756097565</v>
          </cell>
          <cell r="S39">
            <v>21.106666666666648</v>
          </cell>
          <cell r="U39">
            <v>33.497634408602153</v>
          </cell>
          <cell r="V39">
            <v>36.737419354838707</v>
          </cell>
          <cell r="W39">
            <v>30.63666666666667</v>
          </cell>
          <cell r="Y39">
            <v>33.877096774193554</v>
          </cell>
          <cell r="Z39">
            <v>38.395376344086024</v>
          </cell>
          <cell r="AC39">
            <v>3.8223290322580636</v>
          </cell>
          <cell r="AD39">
            <v>3.7722000000000002</v>
          </cell>
          <cell r="AE39">
            <v>3.8787225806451624</v>
          </cell>
          <cell r="AF39">
            <v>4.0646548387096786</v>
          </cell>
          <cell r="AG39">
            <v>4.6220129032258059</v>
          </cell>
          <cell r="AH39">
            <v>3.5945</v>
          </cell>
          <cell r="AI39">
            <v>4.2285225806451612</v>
          </cell>
          <cell r="AJ39">
            <v>3.9134048157243009</v>
          </cell>
          <cell r="AK39">
            <v>4.1785668719468454</v>
          </cell>
          <cell r="AL39">
            <v>3.9538553680539921</v>
          </cell>
          <cell r="AM39">
            <v>4.2406075963788865</v>
          </cell>
          <cell r="AN39">
            <v>3.9815255311506821</v>
          </cell>
          <cell r="AQ39">
            <v>3.9198706510913826</v>
          </cell>
          <cell r="AR39">
            <v>3.8797923180148679</v>
          </cell>
          <cell r="AX39">
            <v>4.0195594449088778</v>
          </cell>
          <cell r="AZ39">
            <v>16</v>
          </cell>
          <cell r="BA39">
            <v>16</v>
          </cell>
          <cell r="BC39">
            <v>2010</v>
          </cell>
        </row>
        <row r="40">
          <cell r="D40">
            <v>40391</v>
          </cell>
          <cell r="E40">
            <v>42.906923076923086</v>
          </cell>
          <cell r="F40">
            <v>41.395384615384614</v>
          </cell>
          <cell r="G40">
            <v>39.954999999999998</v>
          </cell>
          <cell r="J40">
            <v>45.906153846153856</v>
          </cell>
          <cell r="K40">
            <v>32.865416666666668</v>
          </cell>
          <cell r="M40">
            <v>28.83731707317073</v>
          </cell>
          <cell r="N40">
            <v>27.609512195121951</v>
          </cell>
          <cell r="O40">
            <v>28.090243902439024</v>
          </cell>
          <cell r="R40">
            <v>28.01829268292683</v>
          </cell>
          <cell r="S40">
            <v>22.174523809523812</v>
          </cell>
          <cell r="U40">
            <v>36.704193548387096</v>
          </cell>
          <cell r="V40">
            <v>35.317741935483873</v>
          </cell>
          <cell r="W40">
            <v>34.724301075268812</v>
          </cell>
          <cell r="Y40">
            <v>30.464777777777776</v>
          </cell>
          <cell r="Z40">
            <v>38.020107526881723</v>
          </cell>
          <cell r="AC40">
            <v>3.3450548387096775</v>
          </cell>
          <cell r="AD40">
            <v>3.4352999999999998</v>
          </cell>
          <cell r="AE40">
            <v>3.5622129032258067</v>
          </cell>
          <cell r="AF40">
            <v>3.6939935483870974</v>
          </cell>
          <cell r="AG40">
            <v>4.3449741935483877</v>
          </cell>
          <cell r="AH40">
            <v>3.2395999999999998</v>
          </cell>
          <cell r="AI40">
            <v>3.8541161290322576</v>
          </cell>
          <cell r="AJ40">
            <v>3.4246657471883628</v>
          </cell>
          <cell r="AK40">
            <v>3.6544737542543655</v>
          </cell>
          <cell r="AL40">
            <v>3.4600125608044054</v>
          </cell>
          <cell r="AM40">
            <v>3.7081923159808734</v>
          </cell>
          <cell r="AN40">
            <v>3.4834338537171634</v>
          </cell>
          <cell r="AQ40">
            <v>3.5851029952096471</v>
          </cell>
          <cell r="AR40">
            <v>3.3958886441343181</v>
          </cell>
          <cell r="AX40">
            <v>3.6603811741359347</v>
          </cell>
          <cell r="AZ40">
            <v>17</v>
          </cell>
          <cell r="BA40">
            <v>17</v>
          </cell>
          <cell r="BC40">
            <v>2010</v>
          </cell>
        </row>
        <row r="41">
          <cell r="D41">
            <v>40422</v>
          </cell>
          <cell r="E41">
            <v>39.429199999999994</v>
          </cell>
          <cell r="F41">
            <v>36.407199999999996</v>
          </cell>
          <cell r="G41">
            <v>36.7776</v>
          </cell>
          <cell r="J41">
            <v>38.206400000000002</v>
          </cell>
          <cell r="K41">
            <v>28.305555555555557</v>
          </cell>
          <cell r="M41">
            <v>28.875999999999998</v>
          </cell>
          <cell r="N41">
            <v>26.311749999999996</v>
          </cell>
          <cell r="O41">
            <v>28.258250000000004</v>
          </cell>
          <cell r="R41">
            <v>25.102999999999998</v>
          </cell>
          <cell r="S41">
            <v>24.051282051282062</v>
          </cell>
          <cell r="U41">
            <v>34.738888888888887</v>
          </cell>
          <cell r="V41">
            <v>31.920333333333328</v>
          </cell>
          <cell r="W41">
            <v>32.99122222222222</v>
          </cell>
          <cell r="Y41">
            <v>26.25623655913979</v>
          </cell>
          <cell r="Z41">
            <v>32.382666666666665</v>
          </cell>
          <cell r="AC41">
            <v>3.4034</v>
          </cell>
          <cell r="AD41">
            <v>3.5771999999999999</v>
          </cell>
          <cell r="AE41">
            <v>3.6685633333333341</v>
          </cell>
          <cell r="AF41">
            <v>3.6450199999999993</v>
          </cell>
          <cell r="AG41">
            <v>3.8890833333333332</v>
          </cell>
          <cell r="AH41">
            <v>3.4868999999999999</v>
          </cell>
          <cell r="AI41">
            <v>3.807173333333334</v>
          </cell>
          <cell r="AJ41">
            <v>3.484435930139401</v>
          </cell>
          <cell r="AK41">
            <v>3.7177277936228172</v>
          </cell>
          <cell r="AL41">
            <v>3.5203185963787855</v>
          </cell>
          <cell r="AM41">
            <v>3.772260721038295</v>
          </cell>
          <cell r="AN41">
            <v>3.5439858868771035</v>
          </cell>
          <cell r="AQ41">
            <v>3.7122915224548474</v>
          </cell>
          <cell r="AR41">
            <v>3.4550442370475518</v>
          </cell>
          <cell r="AX41">
            <v>3.8115092558983665</v>
          </cell>
          <cell r="AZ41">
            <v>18</v>
          </cell>
          <cell r="BA41">
            <v>18</v>
          </cell>
          <cell r="BC41">
            <v>2010</v>
          </cell>
        </row>
        <row r="42">
          <cell r="D42">
            <v>40452</v>
          </cell>
          <cell r="E42">
            <v>34.553846153846152</v>
          </cell>
          <cell r="F42">
            <v>34.007692307692302</v>
          </cell>
          <cell r="G42">
            <v>31.53346153846153</v>
          </cell>
          <cell r="J42">
            <v>31.992692307692305</v>
          </cell>
          <cell r="K42">
            <v>35.283999999999999</v>
          </cell>
          <cell r="M42">
            <v>31.118292682926828</v>
          </cell>
          <cell r="N42">
            <v>25.140487804878042</v>
          </cell>
          <cell r="O42">
            <v>28.906829268292679</v>
          </cell>
          <cell r="R42">
            <v>21.886585365853655</v>
          </cell>
          <cell r="S42">
            <v>31.693749999999994</v>
          </cell>
          <cell r="U42">
            <v>33.039247311827957</v>
          </cell>
          <cell r="V42">
            <v>30.098494623655906</v>
          </cell>
          <cell r="W42">
            <v>30.375483870967738</v>
          </cell>
          <cell r="Y42">
            <v>34.877073509015254</v>
          </cell>
          <cell r="Z42">
            <v>27.537311827956987</v>
          </cell>
          <cell r="AC42">
            <v>3.1527193548387094</v>
          </cell>
          <cell r="AD42">
            <v>3.3765999999999998</v>
          </cell>
          <cell r="AE42">
            <v>3.4198451612903233</v>
          </cell>
          <cell r="AF42">
            <v>3.2446677419354835</v>
          </cell>
          <cell r="AG42">
            <v>3.4406451612903224</v>
          </cell>
          <cell r="AH42">
            <v>3.2601</v>
          </cell>
          <cell r="AI42">
            <v>3.3912419354838717</v>
          </cell>
          <cell r="AJ42">
            <v>3.2277579671140288</v>
          </cell>
          <cell r="AK42">
            <v>3.4413984842436274</v>
          </cell>
          <cell r="AL42">
            <v>3.2608867161504724</v>
          </cell>
          <cell r="AM42">
            <v>3.4912911785756218</v>
          </cell>
          <cell r="AN42">
            <v>3.2819414331585746</v>
          </cell>
          <cell r="AQ42">
            <v>3.4820880277744837</v>
          </cell>
          <cell r="AR42">
            <v>3.2008815632553076</v>
          </cell>
          <cell r="AX42">
            <v>3.5974898126730741</v>
          </cell>
          <cell r="AZ42">
            <v>19</v>
          </cell>
          <cell r="BA42">
            <v>19</v>
          </cell>
          <cell r="BC42">
            <v>2010</v>
          </cell>
        </row>
        <row r="43">
          <cell r="D43">
            <v>40483</v>
          </cell>
          <cell r="E43">
            <v>37.280400000000007</v>
          </cell>
          <cell r="F43">
            <v>34.014800000000001</v>
          </cell>
          <cell r="G43">
            <v>34.891200000000005</v>
          </cell>
          <cell r="J43">
            <v>34.8964</v>
          </cell>
          <cell r="K43">
            <v>31.803199999999997</v>
          </cell>
          <cell r="M43">
            <v>32.270000000000003</v>
          </cell>
          <cell r="N43">
            <v>26.763250000000006</v>
          </cell>
          <cell r="O43">
            <v>30.29975</v>
          </cell>
          <cell r="R43">
            <v>26.357500000000005</v>
          </cell>
          <cell r="S43">
            <v>30.116279069767451</v>
          </cell>
          <cell r="U43">
            <v>35.049694868238568</v>
          </cell>
          <cell r="V43">
            <v>30.786301317614431</v>
          </cell>
          <cell r="W43">
            <v>32.847017683772535</v>
          </cell>
          <cell r="Y43">
            <v>29.595698924731185</v>
          </cell>
          <cell r="Z43">
            <v>31.094753814147023</v>
          </cell>
          <cell r="AC43">
            <v>3.5536333333333334</v>
          </cell>
          <cell r="AD43">
            <v>4.0456000000000003</v>
          </cell>
          <cell r="AE43">
            <v>3.932240000000002</v>
          </cell>
          <cell r="AF43">
            <v>3.5921399999999997</v>
          </cell>
          <cell r="AG43">
            <v>3.6722733333333348</v>
          </cell>
          <cell r="AH43">
            <v>3.6012</v>
          </cell>
          <cell r="AI43">
            <v>3.7366333333333341</v>
          </cell>
          <cell r="AJ43">
            <v>3.638020971856692</v>
          </cell>
          <cell r="AK43">
            <v>3.8801113692510918</v>
          </cell>
          <cell r="AL43">
            <v>3.675108532736385</v>
          </cell>
          <cell r="AM43">
            <v>3.9338614574825304</v>
          </cell>
          <cell r="AN43">
            <v>3.6952110657349428</v>
          </cell>
          <cell r="AQ43">
            <v>4.0873633925159751</v>
          </cell>
          <cell r="AR43">
            <v>3.6073643560106801</v>
          </cell>
          <cell r="AX43">
            <v>4.3854462806673205</v>
          </cell>
          <cell r="AZ43">
            <v>20</v>
          </cell>
          <cell r="BA43">
            <v>20</v>
          </cell>
          <cell r="BC43">
            <v>2010</v>
          </cell>
        </row>
        <row r="44">
          <cell r="D44">
            <v>40513</v>
          </cell>
          <cell r="E44">
            <v>36.541153846153847</v>
          </cell>
          <cell r="F44">
            <v>35.143461538461537</v>
          </cell>
          <cell r="G44">
            <v>34.547692307692301</v>
          </cell>
          <cell r="J44">
            <v>35.601538461538453</v>
          </cell>
          <cell r="K44">
            <v>32.421030000000002</v>
          </cell>
          <cell r="M44">
            <v>31.386585365853666</v>
          </cell>
          <cell r="N44">
            <v>26.858536585365851</v>
          </cell>
          <cell r="O44">
            <v>30.720975609756096</v>
          </cell>
          <cell r="R44">
            <v>26.864634146341459</v>
          </cell>
          <cell r="S44">
            <v>30.84667</v>
          </cell>
          <cell r="U44">
            <v>34.268709677419359</v>
          </cell>
          <cell r="V44">
            <v>31.490967741935481</v>
          </cell>
          <cell r="W44">
            <v>32.860645161290314</v>
          </cell>
          <cell r="Y44">
            <v>41.87663473118279</v>
          </cell>
          <cell r="Z44">
            <v>31.749784946236556</v>
          </cell>
          <cell r="AC44">
            <v>3.9984838709677417</v>
          </cell>
          <cell r="AD44">
            <v>4.1589999999999998</v>
          </cell>
          <cell r="AE44">
            <v>4.1347193548387109</v>
          </cell>
          <cell r="AF44">
            <v>4.0336290322580659</v>
          </cell>
          <cell r="AG44">
            <v>4.2206322580645148</v>
          </cell>
          <cell r="AH44">
            <v>3.8946000000000001</v>
          </cell>
          <cell r="AI44">
            <v>4.1651645161290336</v>
          </cell>
          <cell r="AJ44">
            <v>4.0927478785743308</v>
          </cell>
          <cell r="AK44">
            <v>4.3421798800758173</v>
          </cell>
          <cell r="AL44">
            <v>4.1340089575732577</v>
          </cell>
          <cell r="AM44">
            <v>4.3970483361914106</v>
          </cell>
          <cell r="AN44">
            <v>4.1488234407244677</v>
          </cell>
          <cell r="AQ44">
            <v>4.2492008963289489</v>
          </cell>
          <cell r="AR44">
            <v>4.0583939997645153</v>
          </cell>
          <cell r="AX44">
            <v>4.501174977240213</v>
          </cell>
          <cell r="AZ44">
            <v>21</v>
          </cell>
          <cell r="BA44">
            <v>21</v>
          </cell>
          <cell r="BC44">
            <v>2010</v>
          </cell>
        </row>
        <row r="45">
          <cell r="D45">
            <v>40544</v>
          </cell>
          <cell r="E45">
            <v>33.130000000000003</v>
          </cell>
          <cell r="F45">
            <v>34.247083333333336</v>
          </cell>
          <cell r="G45">
            <v>29.288333333333327</v>
          </cell>
          <cell r="J45">
            <v>34.357500000000002</v>
          </cell>
          <cell r="K45">
            <v>31.993809523809524</v>
          </cell>
          <cell r="M45">
            <v>23.308055555555555</v>
          </cell>
          <cell r="N45">
            <v>24.498611111111114</v>
          </cell>
          <cell r="O45">
            <v>21.349166666666665</v>
          </cell>
          <cell r="R45">
            <v>23.983611111111113</v>
          </cell>
          <cell r="S45">
            <v>21.733333333333334</v>
          </cell>
          <cell r="U45">
            <v>28.588670848267622</v>
          </cell>
          <cell r="V45">
            <v>29.739725209080049</v>
          </cell>
          <cell r="W45">
            <v>25.617535842293901</v>
          </cell>
          <cell r="Y45">
            <v>40.845480344827585</v>
          </cell>
          <cell r="Z45">
            <v>29.560970728793311</v>
          </cell>
          <cell r="AC45">
            <v>4.2362928571428569</v>
          </cell>
          <cell r="AD45">
            <v>4.2891000000000004</v>
          </cell>
          <cell r="AE45">
            <v>4.263464285714285</v>
          </cell>
          <cell r="AF45">
            <v>4.2339499999999992</v>
          </cell>
          <cell r="AG45">
            <v>4.4850250000000011</v>
          </cell>
          <cell r="AH45">
            <v>3.9861</v>
          </cell>
          <cell r="AI45">
            <v>4.3601928571428576</v>
          </cell>
          <cell r="AJ45">
            <v>4.2018729776785708</v>
          </cell>
          <cell r="AK45">
            <v>4.4589769356203002</v>
          </cell>
          <cell r="AL45">
            <v>4.2457687753759394</v>
          </cell>
          <cell r="AM45">
            <v>4.4589769356203002</v>
          </cell>
          <cell r="AN45">
            <v>4.2796312478853382</v>
          </cell>
          <cell r="AQ45">
            <v>4.4666179896143738</v>
          </cell>
          <cell r="AR45">
            <v>4.2948212833125954</v>
          </cell>
          <cell r="AX45">
            <v>4.2273517500000004</v>
          </cell>
          <cell r="AZ45">
            <v>22</v>
          </cell>
          <cell r="BA45">
            <v>22</v>
          </cell>
          <cell r="BC45">
            <v>2011</v>
          </cell>
        </row>
        <row r="46">
          <cell r="D46">
            <v>40575</v>
          </cell>
          <cell r="E46">
            <v>33.274583333333332</v>
          </cell>
          <cell r="F46">
            <v>34.708750000000002</v>
          </cell>
          <cell r="G46">
            <v>28.200416666666666</v>
          </cell>
          <cell r="J46">
            <v>35.345833333333331</v>
          </cell>
          <cell r="K46">
            <v>34.738095238095241</v>
          </cell>
          <cell r="M46">
            <v>18.837222222222223</v>
          </cell>
          <cell r="N46">
            <v>24.172777777777771</v>
          </cell>
          <cell r="O46">
            <v>15.437777777777777</v>
          </cell>
          <cell r="R46">
            <v>22.92861111111111</v>
          </cell>
          <cell r="S46">
            <v>17.984375</v>
          </cell>
          <cell r="U46">
            <v>27.087142857142858</v>
          </cell>
          <cell r="V46">
            <v>30.193333333333332</v>
          </cell>
          <cell r="W46">
            <v>22.730714285714281</v>
          </cell>
          <cell r="Y46">
            <v>29.160243351278599</v>
          </cell>
          <cell r="Z46">
            <v>30.024166666666666</v>
          </cell>
          <cell r="AC46">
            <v>4.0086785714285718</v>
          </cell>
          <cell r="AD46">
            <v>3.9933999999999998</v>
          </cell>
          <cell r="AE46">
            <v>3.9718035714285711</v>
          </cell>
          <cell r="AF46">
            <v>4.0938357142857118</v>
          </cell>
          <cell r="AG46">
            <v>4.0804535714285697</v>
          </cell>
          <cell r="AH46">
            <v>3.7324000000000002</v>
          </cell>
          <cell r="AI46">
            <v>4.1683500000000002</v>
          </cell>
          <cell r="AJ46">
            <v>4.1046208784698717</v>
          </cell>
          <cell r="AK46">
            <v>4.4073751740980756</v>
          </cell>
          <cell r="AL46">
            <v>4.1470960441048463</v>
          </cell>
          <cell r="AM46">
            <v>4.4752268763903666</v>
          </cell>
          <cell r="AN46">
            <v>4.1800719714188999</v>
          </cell>
          <cell r="AQ46">
            <v>4.160240344988491</v>
          </cell>
          <cell r="AR46">
            <v>4.0643024604299898</v>
          </cell>
          <cell r="AX46">
            <v>4.3454341757156953</v>
          </cell>
          <cell r="AZ46">
            <v>23</v>
          </cell>
          <cell r="BA46">
            <v>23</v>
          </cell>
          <cell r="BC46">
            <v>2011</v>
          </cell>
        </row>
        <row r="47">
          <cell r="D47">
            <v>40603</v>
          </cell>
          <cell r="E47">
            <v>24.07185185185185</v>
          </cell>
          <cell r="F47">
            <v>28.418888888888887</v>
          </cell>
          <cell r="G47">
            <v>20.508518518518517</v>
          </cell>
          <cell r="J47">
            <v>28.518888888888888</v>
          </cell>
          <cell r="K47">
            <v>30.543333333333333</v>
          </cell>
          <cell r="M47">
            <v>15.10692307692308</v>
          </cell>
          <cell r="N47">
            <v>16.66</v>
          </cell>
          <cell r="O47">
            <v>12.034102564102565</v>
          </cell>
          <cell r="R47">
            <v>16.245128205128204</v>
          </cell>
          <cell r="S47">
            <v>14.623421052631569</v>
          </cell>
          <cell r="U47">
            <v>20.319371570555958</v>
          </cell>
          <cell r="V47">
            <v>23.496931359353969</v>
          </cell>
          <cell r="W47">
            <v>16.961353832349797</v>
          </cell>
          <cell r="Y47">
            <v>21.711656222222224</v>
          </cell>
          <cell r="Z47">
            <v>23.381419746695652</v>
          </cell>
          <cell r="AC47">
            <v>3.7675612903225804</v>
          </cell>
          <cell r="AD47">
            <v>3.8117999999999999</v>
          </cell>
          <cell r="AE47">
            <v>3.8739677419354841</v>
          </cell>
          <cell r="AF47">
            <v>3.7637161290322587</v>
          </cell>
          <cell r="AG47">
            <v>3.9418645161290304</v>
          </cell>
          <cell r="AH47">
            <v>3.8235999999999999</v>
          </cell>
          <cell r="AI47">
            <v>3.9111741935483861</v>
          </cell>
          <cell r="AJ47">
            <v>3.8579257163155205</v>
          </cell>
          <cell r="AK47">
            <v>4.1466510774149139</v>
          </cell>
          <cell r="AL47">
            <v>3.8979868463468237</v>
          </cell>
          <cell r="AM47">
            <v>4.2114749124170237</v>
          </cell>
          <cell r="AN47">
            <v>3.9302691161778736</v>
          </cell>
          <cell r="AQ47">
            <v>4.0143749782203644</v>
          </cell>
          <cell r="AR47">
            <v>3.8201083333224428</v>
          </cell>
          <cell r="AX47">
            <v>4.1530982527624314</v>
          </cell>
          <cell r="AZ47">
            <v>24</v>
          </cell>
          <cell r="BA47">
            <v>24</v>
          </cell>
          <cell r="BC47">
            <v>2011</v>
          </cell>
        </row>
        <row r="48">
          <cell r="D48">
            <v>40634</v>
          </cell>
          <cell r="E48">
            <v>31.356538461538467</v>
          </cell>
          <cell r="F48">
            <v>34.864230769230772</v>
          </cell>
          <cell r="G48">
            <v>29.414230769230773</v>
          </cell>
          <cell r="J48">
            <v>33.880384615384621</v>
          </cell>
          <cell r="K48">
            <v>35</v>
          </cell>
          <cell r="M48">
            <v>12.336315789473684</v>
          </cell>
          <cell r="N48">
            <v>20.74868421052631</v>
          </cell>
          <cell r="O48">
            <v>9.9902631578947396</v>
          </cell>
          <cell r="R48">
            <v>15.346052631578944</v>
          </cell>
          <cell r="S48">
            <v>12.61269230769231</v>
          </cell>
          <cell r="U48">
            <v>23.32577777777778</v>
          </cell>
          <cell r="V48">
            <v>28.904333333333334</v>
          </cell>
          <cell r="W48">
            <v>21.213000000000005</v>
          </cell>
          <cell r="Y48">
            <v>20.059693440860215</v>
          </cell>
          <cell r="Z48">
            <v>26.05477777777778</v>
          </cell>
          <cell r="AC48">
            <v>3.9275499999999992</v>
          </cell>
          <cell r="AD48">
            <v>4.0407000000000002</v>
          </cell>
          <cell r="AE48">
            <v>4.0897599999999992</v>
          </cell>
          <cell r="AF48">
            <v>3.955873333333332</v>
          </cell>
          <cell r="AG48">
            <v>4.2362933333333332</v>
          </cell>
          <cell r="AH48">
            <v>3.9146999999999998</v>
          </cell>
          <cell r="AI48">
            <v>4.2324266666666661</v>
          </cell>
          <cell r="AJ48">
            <v>4.0215472535573458</v>
          </cell>
          <cell r="AK48">
            <v>4.3078483439053645</v>
          </cell>
          <cell r="AL48">
            <v>4.0634285513457904</v>
          </cell>
          <cell r="AM48">
            <v>4.3751816200925751</v>
          </cell>
          <cell r="AN48">
            <v>4.0968258563346458</v>
          </cell>
          <cell r="AQ48">
            <v>4.2463473619673566</v>
          </cell>
          <cell r="AR48">
            <v>3.9821386246708514</v>
          </cell>
          <cell r="AX48">
            <v>4.3068872775517431</v>
          </cell>
          <cell r="AZ48">
            <v>25</v>
          </cell>
          <cell r="BA48">
            <v>25</v>
          </cell>
          <cell r="BC48">
            <v>2011</v>
          </cell>
        </row>
        <row r="49">
          <cell r="D49">
            <v>40664</v>
          </cell>
          <cell r="E49">
            <v>28.235600000000005</v>
          </cell>
          <cell r="F49">
            <v>35.446799999999996</v>
          </cell>
          <cell r="G49">
            <v>25.412799999999994</v>
          </cell>
          <cell r="J49">
            <v>35.658799999999999</v>
          </cell>
          <cell r="K49">
            <v>28.68</v>
          </cell>
          <cell r="M49">
            <v>6.88046511627907</v>
          </cell>
          <cell r="N49">
            <v>15.705348837209304</v>
          </cell>
          <cell r="O49">
            <v>4.5779069767441873</v>
          </cell>
          <cell r="R49">
            <v>14.526744186046514</v>
          </cell>
          <cell r="S49">
            <v>7.2581249999999997</v>
          </cell>
          <cell r="U49">
            <v>18.361720430107528</v>
          </cell>
          <cell r="V49">
            <v>26.319032258064517</v>
          </cell>
          <cell r="W49">
            <v>15.779462365591394</v>
          </cell>
          <cell r="Y49">
            <v>29.848608666666664</v>
          </cell>
          <cell r="Z49">
            <v>25.888064516129031</v>
          </cell>
          <cell r="AC49">
            <v>4.0053064516129044</v>
          </cell>
          <cell r="AD49">
            <v>4.0259</v>
          </cell>
          <cell r="AE49">
            <v>4.1204999999999998</v>
          </cell>
          <cell r="AF49">
            <v>4.0366258064516138</v>
          </cell>
          <cell r="AG49">
            <v>4.28276129032258</v>
          </cell>
          <cell r="AH49">
            <v>3.9861</v>
          </cell>
          <cell r="AI49">
            <v>4.2362290322580654</v>
          </cell>
          <cell r="AJ49">
            <v>4.1009696577504666</v>
          </cell>
          <cell r="AK49">
            <v>4.3883640570071787</v>
          </cell>
          <cell r="AL49">
            <v>4.1436065733209464</v>
          </cell>
          <cell r="AM49">
            <v>4.455827531011102</v>
          </cell>
          <cell r="AN49">
            <v>4.1759890408428291</v>
          </cell>
          <cell r="AQ49">
            <v>4.2546024087037937</v>
          </cell>
          <cell r="AR49">
            <v>4.0608873097153175</v>
          </cell>
          <cell r="AX49">
            <v>4.2906569463262114</v>
          </cell>
          <cell r="AZ49">
            <v>26</v>
          </cell>
          <cell r="BA49">
            <v>26</v>
          </cell>
          <cell r="BC49">
            <v>2011</v>
          </cell>
        </row>
        <row r="50">
          <cell r="D50">
            <v>40695</v>
          </cell>
          <cell r="E50">
            <v>29.411538461538463</v>
          </cell>
          <cell r="F50">
            <v>38.581153846153832</v>
          </cell>
          <cell r="G50">
            <v>24.652307692307684</v>
          </cell>
          <cell r="J50">
            <v>39.738076923076925</v>
          </cell>
          <cell r="K50">
            <v>32.041666666666664</v>
          </cell>
          <cell r="M50">
            <v>2.5457894736842102</v>
          </cell>
          <cell r="N50">
            <v>11.85578947368421</v>
          </cell>
          <cell r="O50">
            <v>-1.266842105263158</v>
          </cell>
          <cell r="R50">
            <v>8.6521052631578979</v>
          </cell>
          <cell r="S50">
            <v>3.7857894736842108</v>
          </cell>
          <cell r="U50">
            <v>18.068222222222222</v>
          </cell>
          <cell r="V50">
            <v>27.297111111111104</v>
          </cell>
          <cell r="W50">
            <v>13.708666666666661</v>
          </cell>
          <cell r="Y50">
            <v>49.798965591397845</v>
          </cell>
          <cell r="Z50">
            <v>26.612888888888893</v>
          </cell>
          <cell r="AC50">
            <v>4.2541333333333329</v>
          </cell>
          <cell r="AD50">
            <v>4.2436999999999996</v>
          </cell>
          <cell r="AE50">
            <v>4.3704900000000002</v>
          </cell>
          <cell r="AF50">
            <v>4.3426333333333345</v>
          </cell>
          <cell r="AG50">
            <v>4.5393533333333336</v>
          </cell>
          <cell r="AH50">
            <v>4.2196999999999996</v>
          </cell>
          <cell r="AI50">
            <v>4.5450600000000003</v>
          </cell>
          <cell r="AJ50">
            <v>4.3557140630347186</v>
          </cell>
          <cell r="AK50">
            <v>4.6560887034277201</v>
          </cell>
          <cell r="AL50">
            <v>4.4007984368272899</v>
          </cell>
          <cell r="AM50">
            <v>4.7265330374786103</v>
          </cell>
          <cell r="AN50">
            <v>4.4334846078269026</v>
          </cell>
          <cell r="AQ50">
            <v>4.4985636946084657</v>
          </cell>
          <cell r="AR50">
            <v>4.3128894180001343</v>
          </cell>
          <cell r="AX50">
            <v>4.5224123672981733</v>
          </cell>
          <cell r="AZ50">
            <v>27</v>
          </cell>
          <cell r="BA50">
            <v>27</v>
          </cell>
          <cell r="BC50">
            <v>2011</v>
          </cell>
        </row>
        <row r="51">
          <cell r="D51">
            <v>40725</v>
          </cell>
          <cell r="E51">
            <v>36.794399999999996</v>
          </cell>
          <cell r="F51">
            <v>45.283999999999999</v>
          </cell>
          <cell r="G51">
            <v>31.407999999999998</v>
          </cell>
          <cell r="J51">
            <v>47.928400000000003</v>
          </cell>
          <cell r="K51">
            <v>46.309999999999988</v>
          </cell>
          <cell r="M51">
            <v>13.161395348837209</v>
          </cell>
          <cell r="N51">
            <v>26.829534883720928</v>
          </cell>
          <cell r="O51">
            <v>8.3960465116279082</v>
          </cell>
          <cell r="R51">
            <v>25.770232558139536</v>
          </cell>
          <cell r="S51">
            <v>18.511515151515152</v>
          </cell>
          <cell r="U51">
            <v>25.867311827956989</v>
          </cell>
          <cell r="V51">
            <v>36.751290322580644</v>
          </cell>
          <cell r="W51">
            <v>20.76806451612903</v>
          </cell>
          <cell r="Y51">
            <v>50.200633440860216</v>
          </cell>
          <cell r="Z51">
            <v>37.683225806451617</v>
          </cell>
          <cell r="AC51">
            <v>4.0678322580645165</v>
          </cell>
          <cell r="AD51">
            <v>4.0002000000000004</v>
          </cell>
          <cell r="AE51">
            <v>4.1386870967741931</v>
          </cell>
          <cell r="AF51">
            <v>4.1675548387096786</v>
          </cell>
          <cell r="AG51">
            <v>4.4062935483870982</v>
          </cell>
          <cell r="AH51">
            <v>3.8679000000000001</v>
          </cell>
          <cell r="AI51">
            <v>4.4131677419354842</v>
          </cell>
          <cell r="AJ51">
            <v>4.1647577207302975</v>
          </cell>
          <cell r="AK51">
            <v>4.4469507911891144</v>
          </cell>
          <cell r="AL51">
            <v>4.2078063594619657</v>
          </cell>
          <cell r="AM51">
            <v>4.512976310716212</v>
          </cell>
          <cell r="AN51">
            <v>4.2372537411710507</v>
          </cell>
          <cell r="AQ51">
            <v>4.2506263760865792</v>
          </cell>
          <cell r="AR51">
            <v>4.1242109945964316</v>
          </cell>
          <cell r="AV51">
            <v>4.1386870967741931</v>
          </cell>
          <cell r="AW51">
            <v>4.1018569738863295</v>
          </cell>
          <cell r="AX51">
            <v>4.2625103895669625</v>
          </cell>
          <cell r="AZ51">
            <v>28</v>
          </cell>
          <cell r="BA51">
            <v>28</v>
          </cell>
          <cell r="BC51">
            <v>2011</v>
          </cell>
        </row>
        <row r="52">
          <cell r="D52">
            <v>40756</v>
          </cell>
          <cell r="E52">
            <v>36.964814814814815</v>
          </cell>
          <cell r="F52">
            <v>42.402592592592597</v>
          </cell>
          <cell r="G52">
            <v>34.105925925925924</v>
          </cell>
          <cell r="J52">
            <v>43.508518518518535</v>
          </cell>
          <cell r="K52">
            <v>41.365000000000002</v>
          </cell>
          <cell r="M52">
            <v>23.315128205128207</v>
          </cell>
          <cell r="N52">
            <v>27.174358974358974</v>
          </cell>
          <cell r="O52">
            <v>20.768974358974358</v>
          </cell>
          <cell r="R52">
            <v>25.518974358974358</v>
          </cell>
          <cell r="S52">
            <v>20.599487179487181</v>
          </cell>
          <cell r="U52">
            <v>31.240752688172044</v>
          </cell>
          <cell r="V52">
            <v>36.016559139784945</v>
          </cell>
          <cell r="W52">
            <v>28.513010752688174</v>
          </cell>
          <cell r="Y52">
            <v>41.467138888888897</v>
          </cell>
          <cell r="Z52">
            <v>35.964516129032269</v>
          </cell>
          <cell r="AC52">
            <v>3.8676548387096781</v>
          </cell>
          <cell r="AD52">
            <v>3.8016000000000001</v>
          </cell>
          <cell r="AE52">
            <v>3.8647741935483864</v>
          </cell>
          <cell r="AF52">
            <v>3.9244225806451607</v>
          </cell>
          <cell r="AG52">
            <v>4.0577612903225804</v>
          </cell>
          <cell r="AH52">
            <v>3.7193000000000001</v>
          </cell>
          <cell r="AI52">
            <v>4.1702258064516124</v>
          </cell>
          <cell r="AJ52">
            <v>3.9597034089837706</v>
          </cell>
          <cell r="AK52">
            <v>4.2254144640664748</v>
          </cell>
          <cell r="AL52">
            <v>4.0005724772970996</v>
          </cell>
          <cell r="AM52">
            <v>4.2875255101353629</v>
          </cell>
          <cell r="AN52">
            <v>4.0276528933831344</v>
          </cell>
          <cell r="AQ52">
            <v>4.0042578247431804</v>
          </cell>
          <cell r="AR52">
            <v>3.9214791540507168</v>
          </cell>
          <cell r="AV52">
            <v>3.8647741935483864</v>
          </cell>
          <cell r="AW52">
            <v>3.8984775576036865</v>
          </cell>
          <cell r="AX52">
            <v>4.0506811840582104</v>
          </cell>
          <cell r="AZ52">
            <v>29</v>
          </cell>
          <cell r="BA52">
            <v>29</v>
          </cell>
          <cell r="BC52">
            <v>2011</v>
          </cell>
        </row>
        <row r="53">
          <cell r="D53">
            <v>40787</v>
          </cell>
          <cell r="E53">
            <v>38.910800000000002</v>
          </cell>
          <cell r="F53">
            <v>39.95600000000001</v>
          </cell>
          <cell r="G53">
            <v>33.800800000000002</v>
          </cell>
          <cell r="J53">
            <v>39.192</v>
          </cell>
          <cell r="K53">
            <v>33.653846153846153</v>
          </cell>
          <cell r="M53">
            <v>30.829500000000007</v>
          </cell>
          <cell r="N53">
            <v>27.849499999999999</v>
          </cell>
          <cell r="O53">
            <v>28.767249999999997</v>
          </cell>
          <cell r="R53">
            <v>26.070999999999991</v>
          </cell>
          <cell r="S53">
            <v>23.605454545454545</v>
          </cell>
          <cell r="U53">
            <v>35.319111111111113</v>
          </cell>
          <cell r="V53">
            <v>34.575333333333333</v>
          </cell>
          <cell r="W53">
            <v>31.563666666666666</v>
          </cell>
          <cell r="Y53">
            <v>35.522162258064519</v>
          </cell>
          <cell r="Z53">
            <v>33.36044444444444</v>
          </cell>
          <cell r="AC53">
            <v>3.7801633333333338</v>
          </cell>
          <cell r="AD53">
            <v>3.7496999999999998</v>
          </cell>
          <cell r="AE53">
            <v>3.8288700000000011</v>
          </cell>
          <cell r="AF53">
            <v>3.7213800000000012</v>
          </cell>
          <cell r="AG53">
            <v>3.9165866666666673</v>
          </cell>
          <cell r="AH53">
            <v>3.5230999999999999</v>
          </cell>
          <cell r="AI53">
            <v>4.1329099999999999</v>
          </cell>
          <cell r="AJ53">
            <v>3.8701701065000274</v>
          </cell>
          <cell r="AK53">
            <v>4.1292878558991628</v>
          </cell>
          <cell r="AL53">
            <v>3.9100250572023718</v>
          </cell>
          <cell r="AM53">
            <v>4.1898576897933024</v>
          </cell>
          <cell r="AN53">
            <v>3.9363123651124297</v>
          </cell>
          <cell r="AQ53">
            <v>3.958437543871288</v>
          </cell>
          <cell r="AR53">
            <v>3.8328711883059885</v>
          </cell>
          <cell r="AV53">
            <v>3.8288700000000011</v>
          </cell>
          <cell r="AW53">
            <v>3.8453285560675878</v>
          </cell>
          <cell r="AX53">
            <v>3.9953081339712915</v>
          </cell>
          <cell r="AZ53">
            <v>30</v>
          </cell>
          <cell r="BA53">
            <v>30</v>
          </cell>
          <cell r="BC53">
            <v>2011</v>
          </cell>
        </row>
        <row r="54">
          <cell r="D54">
            <v>40817</v>
          </cell>
          <cell r="E54">
            <v>28.854230769230771</v>
          </cell>
          <cell r="F54">
            <v>34.768076923076933</v>
          </cell>
          <cell r="G54">
            <v>26.867692307692309</v>
          </cell>
          <cell r="J54">
            <v>33.060384615384606</v>
          </cell>
          <cell r="K54">
            <v>32.328571428571429</v>
          </cell>
          <cell r="M54">
            <v>26.516829268292685</v>
          </cell>
          <cell r="N54">
            <v>24.839756097560976</v>
          </cell>
          <cell r="O54">
            <v>25.095121951219507</v>
          </cell>
          <cell r="R54">
            <v>23.467804878048778</v>
          </cell>
          <cell r="S54">
            <v>24.384</v>
          </cell>
          <cell r="U54">
            <v>27.823763440860219</v>
          </cell>
          <cell r="V54">
            <v>30.391075268817207</v>
          </cell>
          <cell r="W54">
            <v>26.086236559139785</v>
          </cell>
          <cell r="Y54">
            <v>33.833197045769772</v>
          </cell>
          <cell r="Z54">
            <v>28.831397849462359</v>
          </cell>
          <cell r="AC54">
            <v>3.3656935483870969</v>
          </cell>
          <cell r="AD54">
            <v>3.3111999999999999</v>
          </cell>
          <cell r="AE54">
            <v>3.3717580645161287</v>
          </cell>
          <cell r="AF54">
            <v>3.2983483870967749</v>
          </cell>
          <cell r="AG54">
            <v>3.559374193548388</v>
          </cell>
          <cell r="AH54">
            <v>3.2825000000000002</v>
          </cell>
          <cell r="AI54">
            <v>3.5289580645161291</v>
          </cell>
          <cell r="AJ54">
            <v>3.4458012093583612</v>
          </cell>
          <cell r="AK54">
            <v>3.6738736856076657</v>
          </cell>
          <cell r="AL54">
            <v>3.4811678894680149</v>
          </cell>
          <cell r="AM54">
            <v>3.7271367580619641</v>
          </cell>
          <cell r="AN54">
            <v>3.5036449060437294</v>
          </cell>
          <cell r="AQ54">
            <v>3.4913029654932286</v>
          </cell>
          <cell r="AR54">
            <v>3.4131124431710518</v>
          </cell>
          <cell r="AV54">
            <v>3.3717580645161287</v>
          </cell>
          <cell r="AW54">
            <v>3.3962758166922677</v>
          </cell>
          <cell r="AX54">
            <v>3.5278114872129014</v>
          </cell>
          <cell r="AZ54">
            <v>31</v>
          </cell>
          <cell r="BA54">
            <v>31</v>
          </cell>
          <cell r="BC54">
            <v>2011</v>
          </cell>
        </row>
        <row r="55">
          <cell r="D55">
            <v>40848</v>
          </cell>
          <cell r="E55">
            <v>35.332399999999993</v>
          </cell>
          <cell r="F55">
            <v>32.903199999999998</v>
          </cell>
          <cell r="G55">
            <v>33.456799999999994</v>
          </cell>
          <cell r="J55">
            <v>33.300416666666671</v>
          </cell>
          <cell r="K55">
            <v>33.892857142857146</v>
          </cell>
          <cell r="M55">
            <v>28.722000000000001</v>
          </cell>
          <cell r="N55">
            <v>24.369999999999997</v>
          </cell>
          <cell r="O55">
            <v>27.936249999999994</v>
          </cell>
          <cell r="R55">
            <v>24.598000000000006</v>
          </cell>
          <cell r="S55">
            <v>25.137948717948717</v>
          </cell>
          <cell r="U55">
            <v>32.389350901525653</v>
          </cell>
          <cell r="V55">
            <v>29.104091539528429</v>
          </cell>
          <cell r="W55">
            <v>30.998968446601936</v>
          </cell>
          <cell r="Y55">
            <v>38.908530752688172</v>
          </cell>
          <cell r="Z55">
            <v>29.425970411465563</v>
          </cell>
          <cell r="AC55">
            <v>3.3350699999999986</v>
          </cell>
          <cell r="AD55">
            <v>3.698</v>
          </cell>
          <cell r="AE55">
            <v>3.4328233333333324</v>
          </cell>
          <cell r="AF55">
            <v>3.1446500000000013</v>
          </cell>
          <cell r="AG55">
            <v>3.2044333333333332</v>
          </cell>
          <cell r="AH55">
            <v>3.1827000000000001</v>
          </cell>
          <cell r="AI55">
            <v>3.4967366666666675</v>
          </cell>
          <cell r="AJ55">
            <v>3.4142674453217157</v>
          </cell>
          <cell r="AK55">
            <v>3.6414682693529348</v>
          </cell>
          <cell r="AL55">
            <v>3.4490739658771203</v>
          </cell>
          <cell r="AM55">
            <v>3.6919125020419261</v>
          </cell>
          <cell r="AN55">
            <v>3.4679401089028032</v>
          </cell>
          <cell r="AQ55">
            <v>3.7253381499959231</v>
          </cell>
          <cell r="AR55">
            <v>3.3820981142394149</v>
          </cell>
          <cell r="AV55">
            <v>3.4328233333333324</v>
          </cell>
          <cell r="AW55">
            <v>3.7923843676395284</v>
          </cell>
          <cell r="AX55">
            <v>4.0086465161923446</v>
          </cell>
          <cell r="AZ55">
            <v>32</v>
          </cell>
          <cell r="BA55">
            <v>32</v>
          </cell>
          <cell r="BC55">
            <v>2011</v>
          </cell>
        </row>
        <row r="56">
          <cell r="D56">
            <v>40878</v>
          </cell>
          <cell r="E56">
            <v>33.998846153846152</v>
          </cell>
          <cell r="F56">
            <v>31.979615384615382</v>
          </cell>
          <cell r="G56">
            <v>32.139615384615382</v>
          </cell>
          <cell r="J56">
            <v>32.193913043478261</v>
          </cell>
          <cell r="K56">
            <v>32.9848</v>
          </cell>
          <cell r="M56">
            <v>29.889024390243904</v>
          </cell>
          <cell r="N56">
            <v>25.501463414634138</v>
          </cell>
          <cell r="O56">
            <v>28.964634146341464</v>
          </cell>
          <cell r="R56">
            <v>25.322926829268294</v>
          </cell>
          <cell r="S56">
            <v>26.4</v>
          </cell>
          <cell r="U56">
            <v>32.186989247311828</v>
          </cell>
          <cell r="V56">
            <v>29.123655913978489</v>
          </cell>
          <cell r="W56">
            <v>30.739892473118278</v>
          </cell>
          <cell r="Y56">
            <v>41.176584516129033</v>
          </cell>
          <cell r="Z56">
            <v>29.164768583450211</v>
          </cell>
          <cell r="AC56">
            <v>3.1880806451612886</v>
          </cell>
          <cell r="AD56">
            <v>3.5922999999999998</v>
          </cell>
          <cell r="AE56">
            <v>3.362896774193548</v>
          </cell>
          <cell r="AF56">
            <v>3.1767483870967737</v>
          </cell>
          <cell r="AG56">
            <v>3.1702193548387112</v>
          </cell>
          <cell r="AH56">
            <v>2.9327999999999999</v>
          </cell>
          <cell r="AI56">
            <v>3.4745741935483876</v>
          </cell>
          <cell r="AJ56">
            <v>3.2632394473182598</v>
          </cell>
          <cell r="AK56">
            <v>3.4621171624553897</v>
          </cell>
          <cell r="AL56">
            <v>3.2961378287047802</v>
          </cell>
          <cell r="AM56">
            <v>3.5058650100438471</v>
          </cell>
          <cell r="AN56">
            <v>3.3079497475536641</v>
          </cell>
          <cell r="AQ56">
            <v>3.6336831772618359</v>
          </cell>
          <cell r="AR56">
            <v>3.2332330597136805</v>
          </cell>
          <cell r="AV56">
            <v>3.362896774193548</v>
          </cell>
          <cell r="AW56">
            <v>3.6841406400409622</v>
          </cell>
          <cell r="AX56">
            <v>3.8878506541812974</v>
          </cell>
          <cell r="AZ56">
            <v>33</v>
          </cell>
          <cell r="BA56">
            <v>33</v>
          </cell>
          <cell r="BC56">
            <v>2011</v>
          </cell>
        </row>
        <row r="57">
          <cell r="D57">
            <v>40909</v>
          </cell>
          <cell r="E57">
            <v>27.6496346282959</v>
          </cell>
          <cell r="F57">
            <v>26.93274932861328</v>
          </cell>
          <cell r="G57">
            <v>26.048149337768553</v>
          </cell>
          <cell r="J57">
            <v>26.62460698579487</v>
          </cell>
          <cell r="K57">
            <v>26.333333333333332</v>
          </cell>
          <cell r="M57">
            <v>23.698442889798073</v>
          </cell>
          <cell r="N57">
            <v>20.933731878957442</v>
          </cell>
          <cell r="O57">
            <v>23.902762443788589</v>
          </cell>
          <cell r="R57">
            <v>20.309167341752485</v>
          </cell>
          <cell r="S57">
            <v>19.321428571428573</v>
          </cell>
          <cell r="U57">
            <v>25.822739523399054</v>
          </cell>
          <cell r="V57">
            <v>24.15901007769714</v>
          </cell>
          <cell r="W57">
            <v>25.056196257756316</v>
          </cell>
          <cell r="Y57">
            <v>64.125357142857141</v>
          </cell>
          <cell r="Z57">
            <v>23.704564999839789</v>
          </cell>
          <cell r="AC57">
            <v>2.6816417094199889</v>
          </cell>
          <cell r="AD57">
            <v>2.9435483870967754</v>
          </cell>
          <cell r="AE57">
            <v>2.7876374952254759</v>
          </cell>
          <cell r="AF57">
            <v>2.6337199134211384</v>
          </cell>
          <cell r="AG57">
            <v>2.6832826445179601</v>
          </cell>
          <cell r="AH57">
            <v>2.4609677419354798</v>
          </cell>
          <cell r="AI57">
            <v>2.9218864979282504</v>
          </cell>
          <cell r="AJ57">
            <v>2.7647071965166568</v>
          </cell>
          <cell r="AK57">
            <v>2.9313287149251308</v>
          </cell>
          <cell r="AL57">
            <v>2.7908695546573399</v>
          </cell>
          <cell r="AM57">
            <v>2.9313287149251308</v>
          </cell>
          <cell r="AN57">
            <v>2.8063216974341807</v>
          </cell>
          <cell r="AO57">
            <v>2.7244636194542942</v>
          </cell>
          <cell r="AP57">
            <v>2.7244636194542942</v>
          </cell>
          <cell r="AQ57">
            <v>2.9909401012799206</v>
          </cell>
          <cell r="AR57">
            <v>2.7244636194542942</v>
          </cell>
          <cell r="AV57">
            <v>2.7876374952254759</v>
          </cell>
          <cell r="AW57">
            <v>3.0141185279602589</v>
          </cell>
          <cell r="AX57">
            <v>3.0445170300955136</v>
          </cell>
          <cell r="AZ57">
            <v>10</v>
          </cell>
          <cell r="BA57">
            <v>10</v>
          </cell>
          <cell r="BC57">
            <v>2012</v>
          </cell>
        </row>
        <row r="58">
          <cell r="D58">
            <v>40940</v>
          </cell>
          <cell r="E58">
            <v>26.32771453857422</v>
          </cell>
          <cell r="F58">
            <v>26.093944931030272</v>
          </cell>
          <cell r="G58">
            <v>24.489936141967775</v>
          </cell>
          <cell r="J58">
            <v>26.378868961334227</v>
          </cell>
          <cell r="K58">
            <v>24.041666666666664</v>
          </cell>
          <cell r="M58">
            <v>22.071719465584589</v>
          </cell>
          <cell r="N58">
            <v>19.825340534078663</v>
          </cell>
          <cell r="O58">
            <v>22.186006546020508</v>
          </cell>
          <cell r="R58">
            <v>20.062999657222203</v>
          </cell>
          <cell r="S58">
            <v>20</v>
          </cell>
          <cell r="U58">
            <v>24.517693645463684</v>
          </cell>
          <cell r="V58">
            <v>23.427986739223265</v>
          </cell>
          <cell r="W58">
            <v>23.510104014955715</v>
          </cell>
          <cell r="Y58">
            <v>28.801799125168237</v>
          </cell>
          <cell r="Z58">
            <v>23.692809602114174</v>
          </cell>
          <cell r="AC58">
            <v>2.5321517401728135</v>
          </cell>
          <cell r="AD58">
            <v>2.5862068965517242</v>
          </cell>
          <cell r="AE58">
            <v>2.5677496235946129</v>
          </cell>
          <cell r="AF58">
            <v>2.4778468773282807</v>
          </cell>
          <cell r="AG58">
            <v>2.524458720766265</v>
          </cell>
          <cell r="AH58">
            <v>2.1510344827586199</v>
          </cell>
          <cell r="AI58">
            <v>2.7416885145779313</v>
          </cell>
          <cell r="AJ58">
            <v>2.6024892885109474</v>
          </cell>
          <cell r="AK58">
            <v>2.7463334395628891</v>
          </cell>
          <cell r="AL58">
            <v>2.6269914894155502</v>
          </cell>
          <cell r="AM58">
            <v>2.7849804441442814</v>
          </cell>
          <cell r="AN58">
            <v>2.641754645165642</v>
          </cell>
          <cell r="AO58">
            <v>2.5728356964933701</v>
          </cell>
          <cell r="AP58">
            <v>2.5728356964933701</v>
          </cell>
          <cell r="AQ58">
            <v>2.692965292260812</v>
          </cell>
          <cell r="AR58">
            <v>2.5728356964933701</v>
          </cell>
          <cell r="AV58">
            <v>2.5677496235946129</v>
          </cell>
          <cell r="AW58">
            <v>2.6520704119065091</v>
          </cell>
          <cell r="AX58">
            <v>2.7679135181375645</v>
          </cell>
          <cell r="AZ58">
            <v>11</v>
          </cell>
          <cell r="BA58">
            <v>11</v>
          </cell>
          <cell r="BC58">
            <v>2012</v>
          </cell>
        </row>
        <row r="59">
          <cell r="D59">
            <v>40969</v>
          </cell>
          <cell r="E59">
            <v>21.266605157118576</v>
          </cell>
          <cell r="F59">
            <v>22.60693960923415</v>
          </cell>
          <cell r="G59">
            <v>18.590418595534103</v>
          </cell>
          <cell r="J59">
            <v>23.415833473205566</v>
          </cell>
          <cell r="K59">
            <v>21.75</v>
          </cell>
          <cell r="M59">
            <v>15.881117272377015</v>
          </cell>
          <cell r="N59">
            <v>17.613360945383707</v>
          </cell>
          <cell r="O59">
            <v>13.716821497182051</v>
          </cell>
          <cell r="R59">
            <v>17.680380935668946</v>
          </cell>
          <cell r="S59">
            <v>17.033333206176756</v>
          </cell>
          <cell r="U59">
            <v>19.012383444931999</v>
          </cell>
          <cell r="V59">
            <v>20.516760653032954</v>
          </cell>
          <cell r="W59">
            <v>16.550460725295224</v>
          </cell>
          <cell r="Y59">
            <v>19.665888888888894</v>
          </cell>
          <cell r="Z59">
            <v>21.015125883469512</v>
          </cell>
          <cell r="AC59">
            <v>2.0632196510991743</v>
          </cell>
          <cell r="AD59">
            <v>2.1867741935483869</v>
          </cell>
          <cell r="AE59">
            <v>2.1224009913782917</v>
          </cell>
          <cell r="AF59">
            <v>2.05366256929213</v>
          </cell>
          <cell r="AG59">
            <v>2.1799600662723666</v>
          </cell>
          <cell r="AH59">
            <v>1.8241935483870999</v>
          </cell>
          <cell r="AI59">
            <v>2.3005557444787796</v>
          </cell>
          <cell r="AJ59">
            <v>2.1209003738528138</v>
          </cell>
          <cell r="AK59">
            <v>2.2393279042905188</v>
          </cell>
          <cell r="AL59">
            <v>2.1408938026699667</v>
          </cell>
          <cell r="AM59">
            <v>2.2712662889824564</v>
          </cell>
          <cell r="AN59">
            <v>2.1535414030079738</v>
          </cell>
          <cell r="AO59">
            <v>2.0971971032550707</v>
          </cell>
          <cell r="AP59">
            <v>2.0971971032550707</v>
          </cell>
          <cell r="AQ59">
            <v>2.2568759774759704</v>
          </cell>
          <cell r="AR59">
            <v>2.0971971032550707</v>
          </cell>
          <cell r="AV59">
            <v>2.1224009913782917</v>
          </cell>
          <cell r="AW59">
            <v>2.2473766905252148</v>
          </cell>
          <cell r="AX59">
            <v>2.3413461776403</v>
          </cell>
          <cell r="AZ59">
            <v>12</v>
          </cell>
          <cell r="BA59">
            <v>12</v>
          </cell>
          <cell r="BC59">
            <v>2012</v>
          </cell>
        </row>
        <row r="60">
          <cell r="D60">
            <v>41000</v>
          </cell>
          <cell r="E60">
            <v>17.611616325378417</v>
          </cell>
          <cell r="F60">
            <v>21.520949325561524</v>
          </cell>
          <cell r="G60">
            <v>15.027443466186524</v>
          </cell>
          <cell r="J60">
            <v>21.934617538452148</v>
          </cell>
          <cell r="K60">
            <v>19.666666666666668</v>
          </cell>
          <cell r="M60">
            <v>5.1611335476239519</v>
          </cell>
          <cell r="N60">
            <v>15.416087786356607</v>
          </cell>
          <cell r="O60">
            <v>2.1689162555616348</v>
          </cell>
          <cell r="R60">
            <v>15.717310619354247</v>
          </cell>
          <cell r="S60">
            <v>16.869753021664089</v>
          </cell>
          <cell r="U60">
            <v>12.07806842415421</v>
          </cell>
          <cell r="V60">
            <v>18.807677530359339</v>
          </cell>
          <cell r="W60">
            <v>9.3125424836865722</v>
          </cell>
          <cell r="Y60">
            <v>13.907526881720431</v>
          </cell>
          <cell r="Z60">
            <v>19.171370018853079</v>
          </cell>
          <cell r="AC60">
            <v>1.8822214643160502</v>
          </cell>
          <cell r="AD60">
            <v>1.863666666666667</v>
          </cell>
          <cell r="AE60">
            <v>1.8664118369420371</v>
          </cell>
          <cell r="AF60">
            <v>1.8375245968500773</v>
          </cell>
          <cell r="AG60">
            <v>1.9404195388158163</v>
          </cell>
          <cell r="AH60">
            <v>1.66133333333333</v>
          </cell>
          <cell r="AI60">
            <v>2.2195964256922402</v>
          </cell>
          <cell r="AJ60">
            <v>1.9291907913995578</v>
          </cell>
          <cell r="AK60">
            <v>2.0449493734648603</v>
          </cell>
          <cell r="AL60">
            <v>1.9475028834776846</v>
          </cell>
          <cell r="AM60">
            <v>2.0746767956696122</v>
          </cell>
          <cell r="AN60">
            <v>1.9599289459592708</v>
          </cell>
          <cell r="AO60">
            <v>1.913610343154529</v>
          </cell>
          <cell r="AP60">
            <v>1.913610343154529</v>
          </cell>
          <cell r="AQ60">
            <v>1.9579372291613348</v>
          </cell>
          <cell r="AR60">
            <v>1.913610343154529</v>
          </cell>
          <cell r="AV60">
            <v>1.8664118369420371</v>
          </cell>
          <cell r="AW60">
            <v>1.9200134414049312</v>
          </cell>
          <cell r="AX60">
            <v>1.9805244066965111</v>
          </cell>
          <cell r="AZ60">
            <v>13</v>
          </cell>
          <cell r="BA60">
            <v>13</v>
          </cell>
          <cell r="BC60">
            <v>2012</v>
          </cell>
        </row>
        <row r="61">
          <cell r="D61">
            <v>41030</v>
          </cell>
          <cell r="E61">
            <v>17.097981526301457</v>
          </cell>
          <cell r="F61">
            <v>26.763666226313664</v>
          </cell>
          <cell r="G61">
            <v>10.754950963533842</v>
          </cell>
          <cell r="J61">
            <v>26.529938822207242</v>
          </cell>
          <cell r="K61">
            <v>27.138000030517578</v>
          </cell>
          <cell r="M61">
            <v>5.6278190035973825</v>
          </cell>
          <cell r="N61">
            <v>16.952822131495321</v>
          </cell>
          <cell r="O61">
            <v>2.8241771603784254E-2</v>
          </cell>
          <cell r="R61">
            <v>15.863968229293823</v>
          </cell>
          <cell r="S61">
            <v>16.706172837151421</v>
          </cell>
          <cell r="U61">
            <v>12.041243209840522</v>
          </cell>
          <cell r="V61">
            <v>22.438455388813104</v>
          </cell>
          <cell r="W61">
            <v>6.0259716423603757</v>
          </cell>
          <cell r="Y61">
            <v>20.716666666666665</v>
          </cell>
          <cell r="Z61">
            <v>21.827736732858316</v>
          </cell>
          <cell r="AC61">
            <v>2.2573464762779976</v>
          </cell>
          <cell r="AD61">
            <v>2.212903225806452</v>
          </cell>
          <cell r="AE61">
            <v>2.2330018704937351</v>
          </cell>
          <cell r="AF61">
            <v>2.2421824855189167</v>
          </cell>
          <cell r="AG61">
            <v>2.4331222887962096</v>
          </cell>
          <cell r="AH61">
            <v>2.0445161290322602</v>
          </cell>
          <cell r="AI61">
            <v>2.4589199635290329</v>
          </cell>
          <cell r="AJ61">
            <v>2.3132566348277401</v>
          </cell>
          <cell r="AK61">
            <v>2.4498561108350385</v>
          </cell>
          <cell r="AL61">
            <v>2.3351739753828205</v>
          </cell>
          <cell r="AM61">
            <v>2.484756334648861</v>
          </cell>
          <cell r="AN61">
            <v>2.3490642644607216</v>
          </cell>
          <cell r="AO61">
            <v>2.2941002629861016</v>
          </cell>
          <cell r="AP61">
            <v>2.2941002629861016</v>
          </cell>
          <cell r="AQ61">
            <v>2.3274580924867871</v>
          </cell>
          <cell r="AR61">
            <v>2.2941002629861016</v>
          </cell>
          <cell r="AV61">
            <v>2.2330018704937351</v>
          </cell>
          <cell r="AW61">
            <v>2.2738498741706707</v>
          </cell>
          <cell r="AX61">
            <v>2.351940353012782</v>
          </cell>
          <cell r="AZ61">
            <v>14</v>
          </cell>
          <cell r="BA61">
            <v>14</v>
          </cell>
          <cell r="BC61">
            <v>2012</v>
          </cell>
        </row>
        <row r="62">
          <cell r="D62">
            <v>41061</v>
          </cell>
          <cell r="E62">
            <v>15.626247749328613</v>
          </cell>
          <cell r="F62">
            <v>29.098941802978516</v>
          </cell>
          <cell r="G62">
            <v>8.6325372457504272</v>
          </cell>
          <cell r="J62">
            <v>29.955785404552113</v>
          </cell>
          <cell r="K62">
            <v>27.908884833840762</v>
          </cell>
          <cell r="M62">
            <v>5.3191235299621313</v>
          </cell>
          <cell r="N62">
            <v>16.964352062770299</v>
          </cell>
          <cell r="O62">
            <v>-1.9612413860325302</v>
          </cell>
          <cell r="R62">
            <v>16.539845576653114</v>
          </cell>
          <cell r="S62">
            <v>14.777777777777779</v>
          </cell>
          <cell r="U62">
            <v>11.274350856707208</v>
          </cell>
          <cell r="V62">
            <v>23.975448357112821</v>
          </cell>
          <cell r="W62">
            <v>4.1596084901087345</v>
          </cell>
          <cell r="Y62">
            <v>34.586344086021498</v>
          </cell>
          <cell r="Z62">
            <v>24.291277477216983</v>
          </cell>
          <cell r="AC62">
            <v>2.2723171472549439</v>
          </cell>
          <cell r="AD62">
            <v>2.1629999999999998</v>
          </cell>
          <cell r="AE62">
            <v>2.1831410129865012</v>
          </cell>
          <cell r="AF62">
            <v>2.3069931268692017</v>
          </cell>
          <cell r="AG62">
            <v>2.4245250781377155</v>
          </cell>
          <cell r="AH62">
            <v>1.90333333333333</v>
          </cell>
          <cell r="AI62">
            <v>2.5920022885004679</v>
          </cell>
          <cell r="AJ62">
            <v>2.3281769029612298</v>
          </cell>
          <cell r="AK62">
            <v>2.4633259060046035</v>
          </cell>
          <cell r="AL62">
            <v>2.3501635226734203</v>
          </cell>
          <cell r="AM62">
            <v>2.4976799993049021</v>
          </cell>
          <cell r="AN62">
            <v>2.3630806617543323</v>
          </cell>
          <cell r="AO62">
            <v>2.3092850393092035</v>
          </cell>
          <cell r="AP62">
            <v>2.3092850393092035</v>
          </cell>
          <cell r="AQ62">
            <v>2.275958315066763</v>
          </cell>
          <cell r="AR62">
            <v>2.3092850393092035</v>
          </cell>
          <cell r="AV62">
            <v>2.1831410129865012</v>
          </cell>
          <cell r="AW62">
            <v>2.2232893617021277</v>
          </cell>
          <cell r="AX62">
            <v>2.2989176925009418</v>
          </cell>
          <cell r="AZ62">
            <v>15</v>
          </cell>
          <cell r="BA62">
            <v>15</v>
          </cell>
          <cell r="BC62">
            <v>2012</v>
          </cell>
        </row>
        <row r="63">
          <cell r="D63">
            <v>41091</v>
          </cell>
          <cell r="E63">
            <v>28.829323043823241</v>
          </cell>
          <cell r="F63">
            <v>33.111901702880857</v>
          </cell>
          <cell r="G63">
            <v>22.278988647460938</v>
          </cell>
          <cell r="J63">
            <v>36.800406417846681</v>
          </cell>
          <cell r="K63">
            <v>37.707738058907644</v>
          </cell>
          <cell r="M63">
            <v>10.043677283871558</v>
          </cell>
          <cell r="N63">
            <v>19.727264065896311</v>
          </cell>
          <cell r="O63">
            <v>1.3918885698001231</v>
          </cell>
          <cell r="R63">
            <v>19.571188465241462</v>
          </cell>
          <cell r="S63">
            <v>21.3</v>
          </cell>
          <cell r="U63">
            <v>20.143486832232675</v>
          </cell>
          <cell r="V63">
            <v>26.923305806210582</v>
          </cell>
          <cell r="W63">
            <v>12.621512267467228</v>
          </cell>
          <cell r="Y63">
            <v>33.877096774193554</v>
          </cell>
          <cell r="Z63">
            <v>28.834208869867922</v>
          </cell>
          <cell r="AC63">
            <v>2.7241213706231888</v>
          </cell>
          <cell r="AD63">
            <v>2.5493548387096769</v>
          </cell>
          <cell r="AE63">
            <v>2.593643549949892</v>
          </cell>
          <cell r="AF63">
            <v>2.734352642490018</v>
          </cell>
          <cell r="AG63">
            <v>2.9351023089501167</v>
          </cell>
          <cell r="AH63">
            <v>2.3067741935483901</v>
          </cell>
          <cell r="AI63">
            <v>2.9137065179886354</v>
          </cell>
          <cell r="AJ63">
            <v>2.7903273788675165</v>
          </cell>
          <cell r="AK63">
            <v>2.9487260531815429</v>
          </cell>
          <cell r="AL63">
            <v>2.8165539135343516</v>
          </cell>
          <cell r="AM63">
            <v>2.988705526759035</v>
          </cell>
          <cell r="AN63">
            <v>2.8303868113921644</v>
          </cell>
          <cell r="AO63">
            <v>2.7675508100448205</v>
          </cell>
          <cell r="AP63">
            <v>2.7675508100448205</v>
          </cell>
          <cell r="AQ63">
            <v>2.6873085336983791</v>
          </cell>
          <cell r="AR63">
            <v>2.7675508100448205</v>
          </cell>
          <cell r="AV63">
            <v>2.593643549949892</v>
          </cell>
          <cell r="AW63">
            <v>2.614732967284374</v>
          </cell>
          <cell r="AX63">
            <v>2.7085393420692587</v>
          </cell>
          <cell r="AZ63">
            <v>16</v>
          </cell>
          <cell r="BA63">
            <v>16</v>
          </cell>
          <cell r="BC63">
            <v>2012</v>
          </cell>
        </row>
        <row r="64">
          <cell r="D64">
            <v>41122</v>
          </cell>
          <cell r="E64">
            <v>38.336470639264142</v>
          </cell>
          <cell r="F64">
            <v>43.012896643744575</v>
          </cell>
          <cell r="G64">
            <v>31.010871745921946</v>
          </cell>
          <cell r="J64">
            <v>46.20262075353552</v>
          </cell>
          <cell r="K64">
            <v>48.1</v>
          </cell>
          <cell r="M64">
            <v>20.057938544980942</v>
          </cell>
          <cell r="N64">
            <v>21.655047385923325</v>
          </cell>
          <cell r="O64">
            <v>16.760642405479185</v>
          </cell>
          <cell r="R64">
            <v>22.475801321176384</v>
          </cell>
          <cell r="S64">
            <v>20.392857142857142</v>
          </cell>
          <cell r="U64">
            <v>30.671279761016347</v>
          </cell>
          <cell r="V64">
            <v>34.056379213045339</v>
          </cell>
          <cell r="W64">
            <v>25.034969119284657</v>
          </cell>
          <cell r="Y64">
            <v>30.464777777777776</v>
          </cell>
          <cell r="Z64">
            <v>36.252664217384911</v>
          </cell>
          <cell r="AC64">
            <v>2.7493084169203237</v>
          </cell>
          <cell r="AD64">
            <v>2.6980645161290338</v>
          </cell>
          <cell r="AE64">
            <v>2.6344474515607281</v>
          </cell>
          <cell r="AF64">
            <v>2.7438066928617415</v>
          </cell>
          <cell r="AG64">
            <v>2.8482474511669529</v>
          </cell>
          <cell r="AH64">
            <v>2.2277419354838699</v>
          </cell>
          <cell r="AI64">
            <v>2.964137338822888</v>
          </cell>
          <cell r="AJ64">
            <v>2.8159820875161095</v>
          </cell>
          <cell r="AK64">
            <v>2.9748623229694511</v>
          </cell>
          <cell r="AL64">
            <v>2.8423954264075966</v>
          </cell>
          <cell r="AM64">
            <v>3.0148825334110989</v>
          </cell>
          <cell r="AN64">
            <v>2.8558422171159905</v>
          </cell>
          <cell r="AO64">
            <v>2.7930980727460426</v>
          </cell>
          <cell r="AP64">
            <v>2.7930980727460426</v>
          </cell>
          <cell r="AQ64">
            <v>2.7851384020633221</v>
          </cell>
          <cell r="AR64">
            <v>2.7930980727460426</v>
          </cell>
          <cell r="AV64">
            <v>2.6344474515607281</v>
          </cell>
          <cell r="AW64">
            <v>2.7654013334640668</v>
          </cell>
          <cell r="AX64">
            <v>2.8664667771924583</v>
          </cell>
          <cell r="AZ64">
            <v>17</v>
          </cell>
          <cell r="BA64">
            <v>17</v>
          </cell>
          <cell r="BC64">
            <v>2012</v>
          </cell>
        </row>
        <row r="65">
          <cell r="D65">
            <v>41153</v>
          </cell>
          <cell r="E65">
            <v>30.655804793039959</v>
          </cell>
          <cell r="F65">
            <v>30.466750860214233</v>
          </cell>
          <cell r="G65">
            <v>25.707043091456097</v>
          </cell>
          <cell r="J65">
            <v>31.19901744524638</v>
          </cell>
          <cell r="K65">
            <v>29.6484375</v>
          </cell>
          <cell r="M65">
            <v>25.323825391133628</v>
          </cell>
          <cell r="N65">
            <v>22.890306663513183</v>
          </cell>
          <cell r="O65">
            <v>23.19349454243978</v>
          </cell>
          <cell r="R65">
            <v>22.833174641927084</v>
          </cell>
          <cell r="S65">
            <v>22.71590909090909</v>
          </cell>
          <cell r="U65">
            <v>28.167547738817003</v>
          </cell>
          <cell r="V65">
            <v>26.931076901753745</v>
          </cell>
          <cell r="W65">
            <v>24.534053768581813</v>
          </cell>
          <cell r="Y65">
            <v>26.25623655913979</v>
          </cell>
          <cell r="Z65">
            <v>27.294957470364043</v>
          </cell>
          <cell r="AC65">
            <v>2.7449691534042358</v>
          </cell>
          <cell r="AD65">
            <v>2.6309999999999998</v>
          </cell>
          <cell r="AE65">
            <v>2.6933001120885214</v>
          </cell>
          <cell r="AF65">
            <v>2.7335243701934813</v>
          </cell>
          <cell r="AG65">
            <v>2.8269959688186646</v>
          </cell>
          <cell r="AH65">
            <v>2.367</v>
          </cell>
          <cell r="AI65">
            <v>3.0693836212158203</v>
          </cell>
          <cell r="AJ65">
            <v>2.8114626406951575</v>
          </cell>
          <cell r="AK65">
            <v>2.9698032471217397</v>
          </cell>
          <cell r="AL65">
            <v>2.8378527417662545</v>
          </cell>
          <cell r="AM65">
            <v>3.0096674481354819</v>
          </cell>
          <cell r="AN65">
            <v>2.8511673849048438</v>
          </cell>
          <cell r="AO65">
            <v>2.7886967505875195</v>
          </cell>
          <cell r="AP65">
            <v>2.7886967505875195</v>
          </cell>
          <cell r="AQ65">
            <v>2.7808993139905183</v>
          </cell>
          <cell r="AR65">
            <v>2.7886967505875195</v>
          </cell>
          <cell r="AV65">
            <v>2.6933001120885214</v>
          </cell>
          <cell r="AW65">
            <v>2.6974534954407297</v>
          </cell>
          <cell r="AX65">
            <v>2.7952168815259872</v>
          </cell>
          <cell r="AZ65">
            <v>18</v>
          </cell>
          <cell r="BA65">
            <v>18</v>
          </cell>
          <cell r="BC65">
            <v>2012</v>
          </cell>
        </row>
        <row r="66">
          <cell r="D66">
            <v>41183</v>
          </cell>
          <cell r="E66">
            <v>34.995923360188804</v>
          </cell>
          <cell r="F66">
            <v>33.54598907188133</v>
          </cell>
          <cell r="G66">
            <v>32.514803356594513</v>
          </cell>
          <cell r="J66">
            <v>33.280020589413851</v>
          </cell>
          <cell r="K66">
            <v>34.299999999999997</v>
          </cell>
          <cell r="M66">
            <v>28.447858502787927</v>
          </cell>
          <cell r="N66">
            <v>26.129514386576989</v>
          </cell>
          <cell r="O66">
            <v>27.603075458157448</v>
          </cell>
          <cell r="R66">
            <v>25.47777043218198</v>
          </cell>
          <cell r="S66">
            <v>23</v>
          </cell>
          <cell r="U66">
            <v>32.24996067805295</v>
          </cell>
          <cell r="V66">
            <v>30.435854526431122</v>
          </cell>
          <cell r="W66">
            <v>30.455046495959618</v>
          </cell>
          <cell r="Y66">
            <v>34.877073509015254</v>
          </cell>
          <cell r="Z66">
            <v>30.008109233155327</v>
          </cell>
          <cell r="AC66">
            <v>2.7449691534042358</v>
          </cell>
          <cell r="AD66">
            <v>3.4</v>
          </cell>
          <cell r="AE66">
            <v>3.3698674248110865</v>
          </cell>
          <cell r="AF66">
            <v>3.2707284342858101</v>
          </cell>
          <cell r="AG66">
            <v>3.3155171486639206</v>
          </cell>
          <cell r="AH66">
            <v>3.1</v>
          </cell>
          <cell r="AI66">
            <v>3.5376054702266568</v>
          </cell>
          <cell r="AJ66">
            <v>2.8112452799030176</v>
          </cell>
          <cell r="AK66">
            <v>2.9685227147767637</v>
          </cell>
          <cell r="AL66">
            <v>2.8376293397964538</v>
          </cell>
          <cell r="AM66">
            <v>3.0080198104256208</v>
          </cell>
          <cell r="AN66">
            <v>2.8504263987866829</v>
          </cell>
          <cell r="AO66">
            <v>2.7886967505875195</v>
          </cell>
          <cell r="AP66">
            <v>2.7886967505875195</v>
          </cell>
          <cell r="AQ66">
            <v>3.527123730414957</v>
          </cell>
          <cell r="AR66">
            <v>2.7886967505875195</v>
          </cell>
          <cell r="AV66">
            <v>3.3698674248110865</v>
          </cell>
          <cell r="AW66">
            <v>3.4765821681864235</v>
          </cell>
          <cell r="AX66">
            <v>3.6116339384957392</v>
          </cell>
          <cell r="AZ66">
            <v>19</v>
          </cell>
          <cell r="BA66">
            <v>19</v>
          </cell>
          <cell r="BC66">
            <v>2012</v>
          </cell>
        </row>
        <row r="67">
          <cell r="D67">
            <v>41214</v>
          </cell>
          <cell r="E67">
            <v>33.085558010981636</v>
          </cell>
          <cell r="F67">
            <v>29.187144059401291</v>
          </cell>
          <cell r="G67">
            <v>28.921864729661209</v>
          </cell>
          <cell r="J67">
            <v>29.29536207516988</v>
          </cell>
          <cell r="K67">
            <v>26.8125</v>
          </cell>
          <cell r="M67">
            <v>28.611296971638996</v>
          </cell>
          <cell r="N67">
            <v>25.889020983378092</v>
          </cell>
          <cell r="O67">
            <v>26.517282168070476</v>
          </cell>
          <cell r="R67">
            <v>25.991530338923138</v>
          </cell>
          <cell r="S67">
            <v>25.75</v>
          </cell>
          <cell r="U67">
            <v>31.093549975435192</v>
          </cell>
          <cell r="V67">
            <v>27.718770262725219</v>
          </cell>
          <cell r="W67">
            <v>27.851308554528583</v>
          </cell>
          <cell r="Y67">
            <v>29.595698924731185</v>
          </cell>
          <cell r="Z67">
            <v>27.824446697451151</v>
          </cell>
          <cell r="AC67">
            <v>3.4974970897038777</v>
          </cell>
          <cell r="AD67">
            <v>3.56</v>
          </cell>
          <cell r="AE67">
            <v>3.5403907696406045</v>
          </cell>
          <cell r="AF67">
            <v>3.3543479522069295</v>
          </cell>
          <cell r="AG67">
            <v>3.51839173634847</v>
          </cell>
          <cell r="AH67">
            <v>3.36</v>
          </cell>
          <cell r="AI67">
            <v>3.6581818898518881</v>
          </cell>
          <cell r="AJ67">
            <v>3.5807914405463155</v>
          </cell>
          <cell r="AK67">
            <v>3.7743113411178912</v>
          </cell>
          <cell r="AL67">
            <v>3.614070707742024</v>
          </cell>
          <cell r="AM67">
            <v>3.8224027677012842</v>
          </cell>
          <cell r="AN67">
            <v>3.6272477586258733</v>
          </cell>
          <cell r="AO67">
            <v>3.5519870805394844</v>
          </cell>
          <cell r="AP67">
            <v>3.5519870805394844</v>
          </cell>
          <cell r="AQ67">
            <v>3.6977450414665558</v>
          </cell>
          <cell r="AR67">
            <v>3.5519870805394844</v>
          </cell>
          <cell r="AV67">
            <v>3.5403907696406045</v>
          </cell>
          <cell r="AW67">
            <v>3.638689564336373</v>
          </cell>
          <cell r="AX67">
            <v>3.7931746543893179</v>
          </cell>
          <cell r="AZ67">
            <v>20</v>
          </cell>
          <cell r="BA67">
            <v>20</v>
          </cell>
          <cell r="BC67">
            <v>2012</v>
          </cell>
        </row>
        <row r="68">
          <cell r="D68">
            <v>41244</v>
          </cell>
          <cell r="E68">
            <v>28.767815589904785</v>
          </cell>
          <cell r="F68">
            <v>29.566002065485176</v>
          </cell>
          <cell r="G68">
            <v>26.215554324063387</v>
          </cell>
          <cell r="J68">
            <v>30.415204801057513</v>
          </cell>
          <cell r="K68">
            <v>28</v>
          </cell>
          <cell r="M68">
            <v>23.137341101964314</v>
          </cell>
          <cell r="N68">
            <v>24.828593254089355</v>
          </cell>
          <cell r="O68">
            <v>20.830708106358845</v>
          </cell>
          <cell r="R68">
            <v>24.916666724465109</v>
          </cell>
          <cell r="S68">
            <v>24.786974994849999</v>
          </cell>
          <cell r="U68">
            <v>26.164477923437683</v>
          </cell>
          <cell r="V68">
            <v>27.375587238710761</v>
          </cell>
          <cell r="W68">
            <v>23.725786718027955</v>
          </cell>
          <cell r="Y68">
            <v>41.87663473118279</v>
          </cell>
          <cell r="Z68">
            <v>27.872869991450276</v>
          </cell>
          <cell r="AC68">
            <v>3.3117233276367188</v>
          </cell>
          <cell r="AD68">
            <v>3.39</v>
          </cell>
          <cell r="AE68">
            <v>3.400296652317047</v>
          </cell>
          <cell r="AF68">
            <v>3.2059900045394896</v>
          </cell>
          <cell r="AG68">
            <v>3.3305364131927488</v>
          </cell>
          <cell r="AH68">
            <v>3.2</v>
          </cell>
          <cell r="AI68">
            <v>3.5047111272811891</v>
          </cell>
          <cell r="AJ68">
            <v>3.3890444849027528</v>
          </cell>
          <cell r="AK68">
            <v>3.5638724112874596</v>
          </cell>
          <cell r="AL68">
            <v>3.4203492897250638</v>
          </cell>
          <cell r="AM68">
            <v>3.6066385380938955</v>
          </cell>
          <cell r="AN68">
            <v>3.4289025150863504</v>
          </cell>
          <cell r="AO68">
            <v>3.3635564465328316</v>
          </cell>
          <cell r="AP68">
            <v>3.3635564465328316</v>
          </cell>
          <cell r="AQ68">
            <v>3.537669616614421</v>
          </cell>
          <cell r="AR68">
            <v>3.3635564465328316</v>
          </cell>
          <cell r="AV68">
            <v>3.400296652317047</v>
          </cell>
          <cell r="AW68">
            <v>3.4664504559270521</v>
          </cell>
          <cell r="AX68">
            <v>3.6092079274588142</v>
          </cell>
          <cell r="AZ68">
            <v>21</v>
          </cell>
          <cell r="BA68">
            <v>21</v>
          </cell>
          <cell r="BC68">
            <v>2012</v>
          </cell>
        </row>
        <row r="69">
          <cell r="D69">
            <v>41275</v>
          </cell>
          <cell r="E69">
            <v>31.297465617840107</v>
          </cell>
          <cell r="F69">
            <v>31.524325957665077</v>
          </cell>
          <cell r="G69">
            <v>28.95862755408654</v>
          </cell>
          <cell r="J69">
            <v>30.633130874633789</v>
          </cell>
          <cell r="K69">
            <v>26.5</v>
          </cell>
          <cell r="L69">
            <v>31.942371661846455</v>
          </cell>
          <cell r="M69">
            <v>27.161099033970988</v>
          </cell>
          <cell r="N69">
            <v>25.603552972116777</v>
          </cell>
          <cell r="O69">
            <v>25.350108792704919</v>
          </cell>
          <cell r="R69">
            <v>25.114062309265137</v>
          </cell>
          <cell r="S69">
            <v>23.25</v>
          </cell>
          <cell r="T69">
            <v>26.77777442932129</v>
          </cell>
          <cell r="U69">
            <v>29.473906156134365</v>
          </cell>
          <cell r="V69">
            <v>28.91409270597174</v>
          </cell>
          <cell r="W69">
            <v>27.367775196918299</v>
          </cell>
          <cell r="Y69">
            <v>32.464623655913982</v>
          </cell>
          <cell r="Z69">
            <v>28.199993120008902</v>
          </cell>
          <cell r="AC69">
            <v>3.3832109359002884</v>
          </cell>
          <cell r="AD69">
            <v>3.5345161290322591</v>
          </cell>
          <cell r="AE69">
            <v>3.4593488554800711</v>
          </cell>
          <cell r="AF69">
            <v>3.3435166035929034</v>
          </cell>
          <cell r="AG69">
            <v>3.3431087386223579</v>
          </cell>
          <cell r="AH69">
            <v>3.0716129032258102</v>
          </cell>
          <cell r="AI69">
            <v>3.5252570567592496</v>
          </cell>
          <cell r="AJ69">
            <v>3.4787925595439044</v>
          </cell>
          <cell r="AK69">
            <v>3.6649659470909675</v>
          </cell>
          <cell r="AL69">
            <v>3.4470467277486807</v>
          </cell>
          <cell r="AM69">
            <v>3.7079819793338187</v>
          </cell>
          <cell r="AN69">
            <v>3.5128612570802433</v>
          </cell>
          <cell r="AO69">
            <v>3.4092037797233905</v>
          </cell>
          <cell r="AP69">
            <v>3.4092037797233905</v>
          </cell>
          <cell r="AQ69">
            <v>3.6539177655385968</v>
          </cell>
          <cell r="AR69">
            <v>3.446890569699113</v>
          </cell>
          <cell r="AV69">
            <v>3.4593488554800711</v>
          </cell>
          <cell r="AW69">
            <v>3.6241530125340575</v>
          </cell>
          <cell r="AX69">
            <v>3.7636409683579402</v>
          </cell>
          <cell r="AZ69">
            <v>9</v>
          </cell>
          <cell r="BA69">
            <v>9</v>
          </cell>
          <cell r="BC69">
            <v>2013</v>
          </cell>
        </row>
        <row r="70">
          <cell r="D70">
            <v>41306</v>
          </cell>
          <cell r="E70">
            <v>31.272661526997883</v>
          </cell>
          <cell r="F70">
            <v>31.747950951258343</v>
          </cell>
          <cell r="G70">
            <v>28.824120601018269</v>
          </cell>
          <cell r="J70">
            <v>31.006250018165225</v>
          </cell>
          <cell r="K70">
            <v>26.5</v>
          </cell>
          <cell r="L70">
            <v>33.096590735695578</v>
          </cell>
          <cell r="M70">
            <v>29.57547242300851</v>
          </cell>
          <cell r="N70">
            <v>27.545449256896973</v>
          </cell>
          <cell r="O70">
            <v>27.909026895250594</v>
          </cell>
          <cell r="R70">
            <v>27.892857142857142</v>
          </cell>
          <cell r="S70">
            <v>28.013888888888889</v>
          </cell>
          <cell r="T70">
            <v>29.24764040538243</v>
          </cell>
          <cell r="U70">
            <v>30.545294768145293</v>
          </cell>
          <cell r="V70">
            <v>29.94687879653204</v>
          </cell>
          <cell r="W70">
            <v>28.431937584260691</v>
          </cell>
          <cell r="Y70">
            <v>64.125357142857141</v>
          </cell>
          <cell r="Z70">
            <v>29.67193878589033</v>
          </cell>
          <cell r="AC70">
            <v>3.3206803628376553</v>
          </cell>
          <cell r="AD70">
            <v>3.4621428571428567</v>
          </cell>
          <cell r="AE70">
            <v>3.3815681508609226</v>
          </cell>
          <cell r="AF70">
            <v>3.255419441631862</v>
          </cell>
          <cell r="AG70">
            <v>3.3014219488416399</v>
          </cell>
          <cell r="AH70">
            <v>3.0392857142857101</v>
          </cell>
          <cell r="AI70">
            <v>3.515863367489406</v>
          </cell>
          <cell r="AJ70">
            <v>3.4144987160345219</v>
          </cell>
          <cell r="AK70">
            <v>3.5970732810687114</v>
          </cell>
          <cell r="AL70">
            <v>3.3832821776506723</v>
          </cell>
          <cell r="AM70">
            <v>3.6392577923982383</v>
          </cell>
          <cell r="AN70">
            <v>3.4479088490075074</v>
          </cell>
          <cell r="AO70">
            <v>3.3461646913478615</v>
          </cell>
          <cell r="AP70">
            <v>3.3461646913478615</v>
          </cell>
          <cell r="AQ70">
            <v>3.5761662758292028</v>
          </cell>
          <cell r="AR70">
            <v>3.3832656479829621</v>
          </cell>
          <cell r="AV70">
            <v>3.3815681508609226</v>
          </cell>
          <cell r="AW70">
            <v>3.5505954641151098</v>
          </cell>
          <cell r="AX70">
            <v>3.6862372959627714</v>
          </cell>
          <cell r="AZ70">
            <v>10</v>
          </cell>
          <cell r="BA70">
            <v>10</v>
          </cell>
          <cell r="BC70">
            <v>2013</v>
          </cell>
        </row>
        <row r="71">
          <cell r="D71">
            <v>41334</v>
          </cell>
          <cell r="E71">
            <v>34.909356850844162</v>
          </cell>
          <cell r="F71">
            <v>33.376208745516266</v>
          </cell>
          <cell r="G71">
            <v>32.559329619774452</v>
          </cell>
          <cell r="J71">
            <v>33.70884270138211</v>
          </cell>
          <cell r="K71">
            <v>32.5</v>
          </cell>
          <cell r="L71">
            <v>35.255068412193886</v>
          </cell>
          <cell r="M71">
            <v>32.283559141487913</v>
          </cell>
          <cell r="N71">
            <v>27.892318602531187</v>
          </cell>
          <cell r="O71">
            <v>30.326296467934885</v>
          </cell>
          <cell r="R71">
            <v>28.224206288655598</v>
          </cell>
          <cell r="S71">
            <v>26</v>
          </cell>
          <cell r="T71">
            <v>30.131183200412327</v>
          </cell>
          <cell r="U71">
            <v>33.753723134882527</v>
          </cell>
          <cell r="V71">
            <v>30.962706623368053</v>
          </cell>
          <cell r="W71">
            <v>31.576554598709123</v>
          </cell>
          <cell r="Y71">
            <v>28.801799125168237</v>
          </cell>
          <cell r="Z71">
            <v>31.295012140195613</v>
          </cell>
          <cell r="AC71">
            <v>3.7207639678832023</v>
          </cell>
          <cell r="AD71">
            <v>3.8477419354838713</v>
          </cell>
          <cell r="AE71">
            <v>3.7366811152427428</v>
          </cell>
          <cell r="AF71">
            <v>3.6688532598557009</v>
          </cell>
          <cell r="AG71">
            <v>3.80381013501075</v>
          </cell>
          <cell r="AH71">
            <v>3.3848387096774202</v>
          </cell>
          <cell r="AI71">
            <v>3.8571912550157115</v>
          </cell>
          <cell r="AJ71">
            <v>3.8260176186987267</v>
          </cell>
          <cell r="AK71">
            <v>4.0310251800168917</v>
          </cell>
          <cell r="AL71">
            <v>3.7910278915357276</v>
          </cell>
          <cell r="AM71">
            <v>4.0784367344382995</v>
          </cell>
          <cell r="AN71">
            <v>3.8636623929093239</v>
          </cell>
          <cell r="AO71">
            <v>3.7495018830733269</v>
          </cell>
          <cell r="AP71">
            <v>3.7495018830733269</v>
          </cell>
          <cell r="AQ71">
            <v>3.9597156569813508</v>
          </cell>
          <cell r="AR71">
            <v>3.7903511232022815</v>
          </cell>
          <cell r="AV71">
            <v>3.7366811152427428</v>
          </cell>
          <cell r="AW71">
            <v>3.9425042743001031</v>
          </cell>
          <cell r="AX71">
            <v>4.0967433301190628</v>
          </cell>
          <cell r="AZ71">
            <v>11</v>
          </cell>
          <cell r="BA71">
            <v>11</v>
          </cell>
          <cell r="BC71">
            <v>2013</v>
          </cell>
        </row>
        <row r="72">
          <cell r="D72">
            <v>41365</v>
          </cell>
          <cell r="E72">
            <v>35.91379583798922</v>
          </cell>
          <cell r="F72">
            <v>37.45842698904184</v>
          </cell>
          <cell r="G72">
            <v>31.066688170799843</v>
          </cell>
          <cell r="J72">
            <v>36.733654022216797</v>
          </cell>
          <cell r="K72">
            <v>31.666666666666668</v>
          </cell>
          <cell r="L72">
            <v>39.60871210965243</v>
          </cell>
          <cell r="M72">
            <v>24.313376204172769</v>
          </cell>
          <cell r="N72">
            <v>29.362461153666178</v>
          </cell>
          <cell r="O72">
            <v>18.525704646110533</v>
          </cell>
          <cell r="R72">
            <v>27.169312250046502</v>
          </cell>
          <cell r="S72">
            <v>21.502941131591797</v>
          </cell>
          <cell r="T72">
            <v>29.900574651257745</v>
          </cell>
          <cell r="U72">
            <v>31.015840881488941</v>
          </cell>
          <cell r="V72">
            <v>34.040130302994342</v>
          </cell>
          <cell r="W72">
            <v>25.771606238153247</v>
          </cell>
          <cell r="Y72">
            <v>19.665888888888894</v>
          </cell>
          <cell r="Z72">
            <v>32.695376385078227</v>
          </cell>
          <cell r="AC72">
            <v>3.9649584929148358</v>
          </cell>
          <cell r="AD72">
            <v>3.876666666666666</v>
          </cell>
          <cell r="AE72">
            <v>3.9404437065124513</v>
          </cell>
          <cell r="AF72">
            <v>3.9444854656855264</v>
          </cell>
          <cell r="AG72">
            <v>4.1617949326833088</v>
          </cell>
          <cell r="AH72">
            <v>3.6093333333333302</v>
          </cell>
          <cell r="AI72">
            <v>4.1129435618718464</v>
          </cell>
          <cell r="AJ72">
            <v>4.0769379596004711</v>
          </cell>
          <cell r="AK72">
            <v>4.2946590430755078</v>
          </cell>
          <cell r="AL72">
            <v>4.0396114707052595</v>
          </cell>
          <cell r="AM72">
            <v>4.3449642841741758</v>
          </cell>
          <cell r="AN72">
            <v>4.1166791000684197</v>
          </cell>
          <cell r="AO72">
            <v>3.9956822631710827</v>
          </cell>
          <cell r="AP72">
            <v>3.9956822631710827</v>
          </cell>
          <cell r="AQ72">
            <v>4.0802038809888046</v>
          </cell>
          <cell r="AR72">
            <v>4.0388193008901467</v>
          </cell>
          <cell r="AV72">
            <v>3.9404437065124513</v>
          </cell>
          <cell r="AW72">
            <v>3.9719023139207907</v>
          </cell>
          <cell r="AX72">
            <v>4.1274449800189501</v>
          </cell>
          <cell r="AZ72">
            <v>12</v>
          </cell>
          <cell r="BA72">
            <v>12</v>
          </cell>
          <cell r="BC72">
            <v>2013</v>
          </cell>
        </row>
        <row r="73">
          <cell r="D73">
            <v>41395</v>
          </cell>
          <cell r="E73">
            <v>36.551815766554611</v>
          </cell>
          <cell r="F73">
            <v>38.030562327458306</v>
          </cell>
          <cell r="G73">
            <v>34.003132526691147</v>
          </cell>
          <cell r="J73">
            <v>38.090104103088379</v>
          </cell>
          <cell r="K73">
            <v>34.192307692307693</v>
          </cell>
          <cell r="L73">
            <v>38.74853409661187</v>
          </cell>
          <cell r="M73">
            <v>15.858042355506651</v>
          </cell>
          <cell r="N73">
            <v>26.366779573502079</v>
          </cell>
          <cell r="O73">
            <v>12.16799545840871</v>
          </cell>
          <cell r="R73">
            <v>24.795833301544189</v>
          </cell>
          <cell r="S73">
            <v>22.285294027889478</v>
          </cell>
          <cell r="T73">
            <v>26.351948044516824</v>
          </cell>
          <cell r="U73">
            <v>27.428754370286157</v>
          </cell>
          <cell r="V73">
            <v>32.888464554208788</v>
          </cell>
          <cell r="W73">
            <v>24.37688930303975</v>
          </cell>
          <cell r="Y73">
            <v>13.907526881720431</v>
          </cell>
          <cell r="Z73">
            <v>32.229189018536637</v>
          </cell>
          <cell r="AC73">
            <v>3.8649873733520508</v>
          </cell>
          <cell r="AD73">
            <v>3.8522580645161293</v>
          </cell>
          <cell r="AE73">
            <v>3.8310358447413289</v>
          </cell>
          <cell r="AF73">
            <v>3.8610231261099539</v>
          </cell>
          <cell r="AG73">
            <v>4.0376374029344131</v>
          </cell>
          <cell r="AH73">
            <v>3.54</v>
          </cell>
          <cell r="AI73">
            <v>4.0297800879324637</v>
          </cell>
          <cell r="AJ73">
            <v>3.976448131264664</v>
          </cell>
          <cell r="AK73">
            <v>4.1904299617282987</v>
          </cell>
          <cell r="AL73">
            <v>3.9381216078527332</v>
          </cell>
          <cell r="AM73">
            <v>4.2379814796091058</v>
          </cell>
          <cell r="AN73">
            <v>4.0128725939613625</v>
          </cell>
          <cell r="AO73">
            <v>3.8948981517763803</v>
          </cell>
          <cell r="AP73">
            <v>3.8948981517763803</v>
          </cell>
          <cell r="AQ73">
            <v>4.0109121468670654</v>
          </cell>
          <cell r="AR73">
            <v>3.9370985850142968</v>
          </cell>
          <cell r="AV73">
            <v>3.8310358447413289</v>
          </cell>
          <cell r="AW73">
            <v>3.9470943027910654</v>
          </cell>
          <cell r="AX73">
            <v>4.1218314640198521</v>
          </cell>
          <cell r="AZ73">
            <v>13</v>
          </cell>
          <cell r="BA73">
            <v>13</v>
          </cell>
          <cell r="BC73">
            <v>2013</v>
          </cell>
        </row>
        <row r="74">
          <cell r="D74">
            <v>41426</v>
          </cell>
          <cell r="E74">
            <v>36.065062026977536</v>
          </cell>
          <cell r="F74">
            <v>38.480907897949216</v>
          </cell>
          <cell r="G74">
            <v>33.701189041137695</v>
          </cell>
          <cell r="J74">
            <v>41.718358491596426</v>
          </cell>
          <cell r="K74">
            <v>36</v>
          </cell>
          <cell r="L74">
            <v>41.233072757720947</v>
          </cell>
          <cell r="M74">
            <v>22.666805426279705</v>
          </cell>
          <cell r="N74">
            <v>27.37865384419759</v>
          </cell>
          <cell r="O74">
            <v>20.41423199971517</v>
          </cell>
          <cell r="R74">
            <v>25.453030152754351</v>
          </cell>
          <cell r="S74">
            <v>21</v>
          </cell>
          <cell r="T74">
            <v>27.752046886243317</v>
          </cell>
          <cell r="U74">
            <v>30.110281315556275</v>
          </cell>
          <cell r="V74">
            <v>33.546572762948493</v>
          </cell>
          <cell r="W74">
            <v>27.795874800505459</v>
          </cell>
          <cell r="Y74">
            <v>20.716666666666665</v>
          </cell>
          <cell r="Z74">
            <v>34.489323674333278</v>
          </cell>
          <cell r="AC74">
            <v>3.6209050337473552</v>
          </cell>
          <cell r="AD74">
            <v>3.5913333333333344</v>
          </cell>
          <cell r="AE74">
            <v>3.6051401884659477</v>
          </cell>
          <cell r="AF74">
            <v>3.6562843322753906</v>
          </cell>
          <cell r="AG74">
            <v>3.8417826414108278</v>
          </cell>
          <cell r="AH74">
            <v>3.2486666666666699</v>
          </cell>
          <cell r="AI74">
            <v>3.8179467280705768</v>
          </cell>
          <cell r="AJ74">
            <v>3.7246801374804099</v>
          </cell>
          <cell r="AK74">
            <v>3.9200570590676835</v>
          </cell>
          <cell r="AL74">
            <v>3.6884192859264311</v>
          </cell>
          <cell r="AM74">
            <v>3.9632247394890876</v>
          </cell>
          <cell r="AN74">
            <v>3.7567968917139347</v>
          </cell>
          <cell r="AO74">
            <v>3.6488308694274028</v>
          </cell>
          <cell r="AP74">
            <v>3.6488308694274028</v>
          </cell>
          <cell r="AQ74">
            <v>3.7588308418899561</v>
          </cell>
          <cell r="AR74">
            <v>3.6887445561124901</v>
          </cell>
          <cell r="AV74">
            <v>3.6051401884659477</v>
          </cell>
          <cell r="AW74">
            <v>3.6818999424060723</v>
          </cell>
          <cell r="AX74">
            <v>3.8410119157506095</v>
          </cell>
          <cell r="AZ74">
            <v>14</v>
          </cell>
          <cell r="BA74">
            <v>14</v>
          </cell>
          <cell r="BC74">
            <v>2013</v>
          </cell>
        </row>
        <row r="75">
          <cell r="D75">
            <v>41456</v>
          </cell>
          <cell r="E75">
            <v>49.509358158817996</v>
          </cell>
          <cell r="F75">
            <v>48.126591717755353</v>
          </cell>
          <cell r="G75">
            <v>45.173704783121742</v>
          </cell>
          <cell r="J75">
            <v>52.800980287439685</v>
          </cell>
          <cell r="K75">
            <v>48.647435995248649</v>
          </cell>
          <cell r="L75">
            <v>54.534207661946617</v>
          </cell>
          <cell r="M75">
            <v>22.654156777166552</v>
          </cell>
          <cell r="N75">
            <v>27.19377117772256</v>
          </cell>
          <cell r="O75">
            <v>20.785248510299191</v>
          </cell>
          <cell r="R75">
            <v>27.264645927830745</v>
          </cell>
          <cell r="S75">
            <v>25.5</v>
          </cell>
          <cell r="T75">
            <v>27.902536226355512</v>
          </cell>
          <cell r="U75">
            <v>37.66996830239102</v>
          </cell>
          <cell r="V75">
            <v>38.898143952794655</v>
          </cell>
          <cell r="W75">
            <v>34.421804705855884</v>
          </cell>
          <cell r="Y75">
            <v>34.586344086021498</v>
          </cell>
          <cell r="Z75">
            <v>41.543026429977679</v>
          </cell>
          <cell r="AC75">
            <v>3.4623908996582031</v>
          </cell>
          <cell r="AD75">
            <v>3.4048387096774175</v>
          </cell>
          <cell r="AE75">
            <v>3.4138178825378418</v>
          </cell>
          <cell r="AF75">
            <v>3.498261636303317</v>
          </cell>
          <cell r="AG75">
            <v>3.624844766432239</v>
          </cell>
          <cell r="AH75">
            <v>2.7370967741935499</v>
          </cell>
          <cell r="AI75">
            <v>3.7592234534602009</v>
          </cell>
          <cell r="AJ75">
            <v>3.5610525833048516</v>
          </cell>
          <cell r="AK75">
            <v>3.7436850733749285</v>
          </cell>
          <cell r="AL75">
            <v>3.5260513676254868</v>
          </cell>
          <cell r="AM75">
            <v>3.7838240821815385</v>
          </cell>
          <cell r="AN75">
            <v>3.5901132256808377</v>
          </cell>
          <cell r="AO75">
            <v>3.4890276560839468</v>
          </cell>
          <cell r="AP75">
            <v>3.4890276560839468</v>
          </cell>
          <cell r="AQ75">
            <v>3.5631928055512105</v>
          </cell>
          <cell r="AR75">
            <v>3.5274562633884852</v>
          </cell>
          <cell r="AV75">
            <v>3.4138178825378418</v>
          </cell>
          <cell r="AW75">
            <v>3.492353623007844</v>
          </cell>
          <cell r="AX75">
            <v>3.6426949089536955</v>
          </cell>
          <cell r="AZ75">
            <v>15</v>
          </cell>
          <cell r="BA75">
            <v>15</v>
          </cell>
          <cell r="BC75">
            <v>2013</v>
          </cell>
        </row>
        <row r="76">
          <cell r="D76">
            <v>41487</v>
          </cell>
          <cell r="E76">
            <v>41.378745467574511</v>
          </cell>
          <cell r="F76">
            <v>38.36236600522642</v>
          </cell>
          <cell r="G76">
            <v>39.024165542037402</v>
          </cell>
          <cell r="J76">
            <v>42.778231121244886</v>
          </cell>
          <cell r="K76">
            <v>44.127192848607116</v>
          </cell>
          <cell r="L76">
            <v>43.078526108353223</v>
          </cell>
          <cell r="M76">
            <v>27.499853872483776</v>
          </cell>
          <cell r="N76">
            <v>26.111342337823682</v>
          </cell>
          <cell r="O76">
            <v>25.78296107630576</v>
          </cell>
          <cell r="R76">
            <v>25.856349309285481</v>
          </cell>
          <cell r="S76">
            <v>22</v>
          </cell>
          <cell r="T76">
            <v>30.732142857142858</v>
          </cell>
          <cell r="U76">
            <v>35.558565121246133</v>
          </cell>
          <cell r="V76">
            <v>33.224839951154301</v>
          </cell>
          <cell r="W76">
            <v>33.47140237898865</v>
          </cell>
          <cell r="Y76">
            <v>33.877096774193554</v>
          </cell>
          <cell r="Z76">
            <v>35.681958103326423</v>
          </cell>
          <cell r="AC76">
            <v>3.2912533360142864</v>
          </cell>
          <cell r="AD76">
            <v>3.141290322580645</v>
          </cell>
          <cell r="AE76">
            <v>3.2520532684941448</v>
          </cell>
          <cell r="AF76">
            <v>3.3139578527019871</v>
          </cell>
          <cell r="AG76">
            <v>3.4174632795395388</v>
          </cell>
          <cell r="AH76">
            <v>2.3270967741935502</v>
          </cell>
          <cell r="AI76">
            <v>3.5470907611231648</v>
          </cell>
          <cell r="AJ76">
            <v>3.3853443698392667</v>
          </cell>
          <cell r="AK76">
            <v>3.5606923276988018</v>
          </cell>
          <cell r="AL76">
            <v>3.3521767005616034</v>
          </cell>
          <cell r="AM76">
            <v>3.5993492848988748</v>
          </cell>
          <cell r="AN76">
            <v>3.4136412625097203</v>
          </cell>
          <cell r="AO76">
            <v>3.3164983560867194</v>
          </cell>
          <cell r="AP76">
            <v>3.3164983560867194</v>
          </cell>
          <cell r="AQ76">
            <v>3.3429607464318063</v>
          </cell>
          <cell r="AR76">
            <v>3.3533236182481545</v>
          </cell>
          <cell r="AV76">
            <v>3.2520532684941448</v>
          </cell>
          <cell r="AW76">
            <v>3.2244926746423874</v>
          </cell>
          <cell r="AX76">
            <v>3.3609657751092858</v>
          </cell>
          <cell r="AZ76">
            <v>16</v>
          </cell>
          <cell r="BA76">
            <v>16</v>
          </cell>
          <cell r="BC76">
            <v>2013</v>
          </cell>
        </row>
        <row r="77">
          <cell r="D77">
            <v>41518</v>
          </cell>
          <cell r="E77">
            <v>41.931162595748901</v>
          </cell>
          <cell r="F77">
            <v>36.75172440210978</v>
          </cell>
          <cell r="G77">
            <v>38.007077932357788</v>
          </cell>
          <cell r="J77">
            <v>38.018551635742185</v>
          </cell>
          <cell r="K77">
            <v>36.214285714285715</v>
          </cell>
          <cell r="L77">
            <v>40.11492395401001</v>
          </cell>
          <cell r="M77">
            <v>30.679527155558269</v>
          </cell>
          <cell r="N77">
            <v>27.836207898457847</v>
          </cell>
          <cell r="O77">
            <v>29.361372629801433</v>
          </cell>
          <cell r="R77">
            <v>27.642731917531865</v>
          </cell>
          <cell r="S77">
            <v>23.929487228393555</v>
          </cell>
          <cell r="T77">
            <v>28.054951320994984</v>
          </cell>
          <cell r="U77">
            <v>36.680399390326606</v>
          </cell>
          <cell r="V77">
            <v>32.591150033738884</v>
          </cell>
          <cell r="W77">
            <v>33.972415457831488</v>
          </cell>
          <cell r="Y77">
            <v>30.464777777777776</v>
          </cell>
          <cell r="Z77">
            <v>33.176502433910699</v>
          </cell>
          <cell r="AC77">
            <v>3.4704447905222575</v>
          </cell>
          <cell r="AD77">
            <v>3.312333333333334</v>
          </cell>
          <cell r="AE77">
            <v>3.3913676023483275</v>
          </cell>
          <cell r="AF77">
            <v>3.5141662836074827</v>
          </cell>
          <cell r="AG77">
            <v>3.6060872554779051</v>
          </cell>
          <cell r="AH77">
            <v>2.0203333333333302</v>
          </cell>
          <cell r="AI77">
            <v>3.7322997967402141</v>
          </cell>
          <cell r="AJ77">
            <v>3.5699924160735428</v>
          </cell>
          <cell r="AK77">
            <v>3.758026819892637</v>
          </cell>
          <cell r="AL77">
            <v>3.5353129174479072</v>
          </cell>
          <cell r="AM77">
            <v>3.7996089525372856</v>
          </cell>
          <cell r="AN77">
            <v>3.6010958512917393</v>
          </cell>
          <cell r="AO77">
            <v>3.4971470433385217</v>
          </cell>
          <cell r="AP77">
            <v>3.4971470433385217</v>
          </cell>
          <cell r="AQ77">
            <v>3.5036674186527845</v>
          </cell>
          <cell r="AR77">
            <v>3.5356511055375024</v>
          </cell>
          <cell r="AV77">
            <v>3.3913676023483275</v>
          </cell>
          <cell r="AW77">
            <v>3.3983345394179634</v>
          </cell>
          <cell r="AX77">
            <v>3.5442127339007223</v>
          </cell>
          <cell r="AZ77">
            <v>17</v>
          </cell>
          <cell r="BA77">
            <v>17</v>
          </cell>
          <cell r="BC77">
            <v>2013</v>
          </cell>
        </row>
        <row r="78">
          <cell r="D78">
            <v>41548</v>
          </cell>
          <cell r="E78">
            <v>38.680703269110786</v>
          </cell>
          <cell r="F78">
            <v>34.183741110342517</v>
          </cell>
          <cell r="G78">
            <v>36.819579936839915</v>
          </cell>
          <cell r="J78">
            <v>33.518525675723424</v>
          </cell>
          <cell r="K78">
            <v>33.5</v>
          </cell>
          <cell r="L78">
            <v>34.932561662462021</v>
          </cell>
          <cell r="M78">
            <v>30.943010699364446</v>
          </cell>
          <cell r="N78">
            <v>28.190948117163874</v>
          </cell>
          <cell r="O78">
            <v>30.635224373109878</v>
          </cell>
          <cell r="R78">
            <v>26.731555684407553</v>
          </cell>
          <cell r="S78">
            <v>25.066666793823241</v>
          </cell>
          <cell r="T78">
            <v>28.684482706004175</v>
          </cell>
          <cell r="U78">
            <v>35.435864449539743</v>
          </cell>
          <cell r="V78">
            <v>31.6706343712676</v>
          </cell>
          <cell r="W78">
            <v>34.226140506888605</v>
          </cell>
          <cell r="Y78">
            <v>26.25623655913979</v>
          </cell>
          <cell r="Z78">
            <v>30.67237696968774</v>
          </cell>
          <cell r="AC78">
            <v>3.6182050474228395</v>
          </cell>
          <cell r="AD78">
            <v>3.2800000000000007</v>
          </cell>
          <cell r="AE78">
            <v>3.6583925293337916</v>
          </cell>
          <cell r="AF78">
            <v>3.5367941241110525</v>
          </cell>
          <cell r="AG78">
            <v>3.6702508157299412</v>
          </cell>
          <cell r="AH78">
            <v>3.1425806451612899</v>
          </cell>
          <cell r="AI78">
            <v>3.7522893336511429</v>
          </cell>
          <cell r="AJ78">
            <v>3.7246170843965571</v>
          </cell>
          <cell r="AK78">
            <v>3.9311758682185864</v>
          </cell>
          <cell r="AL78">
            <v>3.690060093548607</v>
          </cell>
          <cell r="AM78">
            <v>3.9801234473233329</v>
          </cell>
          <cell r="AN78">
            <v>3.7653414702117063</v>
          </cell>
          <cell r="AO78">
            <v>3.6461089260933255</v>
          </cell>
          <cell r="AP78">
            <v>3.6461089260933255</v>
          </cell>
          <cell r="AQ78">
            <v>3.6251934777890593</v>
          </cell>
          <cell r="AR78">
            <v>3.6859973172800564</v>
          </cell>
          <cell r="AV78">
            <v>3.6583925293337916</v>
          </cell>
          <cell r="AW78">
            <v>3.3654721211505243</v>
          </cell>
          <cell r="AX78">
            <v>3.4931753928768861</v>
          </cell>
          <cell r="AZ78">
            <v>18</v>
          </cell>
          <cell r="BA78">
            <v>18</v>
          </cell>
          <cell r="BC78">
            <v>2013</v>
          </cell>
        </row>
        <row r="79">
          <cell r="D79">
            <v>41579</v>
          </cell>
          <cell r="E79">
            <v>39.90518493652344</v>
          </cell>
          <cell r="F79">
            <v>32.717554092407227</v>
          </cell>
          <cell r="G79">
            <v>37.373660583496097</v>
          </cell>
          <cell r="J79">
            <v>33.308248338245207</v>
          </cell>
          <cell r="K79">
            <v>34.575000000000003</v>
          </cell>
          <cell r="L79">
            <v>34.622360063635782</v>
          </cell>
          <cell r="M79">
            <v>32.004977035522458</v>
          </cell>
          <cell r="N79">
            <v>27.873786544799806</v>
          </cell>
          <cell r="O79">
            <v>30.286002922058106</v>
          </cell>
          <cell r="R79">
            <v>26.534252267134818</v>
          </cell>
          <cell r="S79">
            <v>25.166666666666668</v>
          </cell>
          <cell r="T79">
            <v>29.277932061089409</v>
          </cell>
          <cell r="U79">
            <v>36.38789404023867</v>
          </cell>
          <cell r="V79">
            <v>30.561036224471053</v>
          </cell>
          <cell r="W79">
            <v>34.218129225213723</v>
          </cell>
          <cell r="Y79">
            <v>34.877073509015254</v>
          </cell>
          <cell r="Z79">
            <v>30.29236381837498</v>
          </cell>
          <cell r="AC79">
            <v>3.5333129644393919</v>
          </cell>
          <cell r="AD79">
            <v>3.2800000000000007</v>
          </cell>
          <cell r="AE79">
            <v>3.5950957934061685</v>
          </cell>
          <cell r="AF79">
            <v>3.500157109896342</v>
          </cell>
          <cell r="AG79">
            <v>3.6261320193608602</v>
          </cell>
          <cell r="AH79">
            <v>3.2593333333333301</v>
          </cell>
          <cell r="AI79">
            <v>3.691992735862732</v>
          </cell>
          <cell r="AJ79">
            <v>3.6373526039306334</v>
          </cell>
          <cell r="AK79">
            <v>3.8398600462644623</v>
          </cell>
          <cell r="AL79">
            <v>3.6036333855913667</v>
          </cell>
          <cell r="AM79">
            <v>3.8878931208218228</v>
          </cell>
          <cell r="AN79">
            <v>3.6774121881114712</v>
          </cell>
          <cell r="AO79">
            <v>3.5605264780288244</v>
          </cell>
          <cell r="AP79">
            <v>3.5605264780288244</v>
          </cell>
          <cell r="AQ79">
            <v>3.5924176857218106</v>
          </cell>
          <cell r="AR79">
            <v>3.5996195364666179</v>
          </cell>
          <cell r="AV79">
            <v>3.5950957934061685</v>
          </cell>
          <cell r="AW79">
            <v>3.3654721211505243</v>
          </cell>
          <cell r="AX79">
            <v>3.4938837266672156</v>
          </cell>
          <cell r="AZ79">
            <v>19</v>
          </cell>
          <cell r="BA79">
            <v>19</v>
          </cell>
          <cell r="BC79">
            <v>2013</v>
          </cell>
        </row>
        <row r="80">
          <cell r="D80">
            <v>41609</v>
          </cell>
          <cell r="E80">
            <v>56.520629442655121</v>
          </cell>
          <cell r="F80">
            <v>44.844839682945839</v>
          </cell>
          <cell r="G80">
            <v>55.784233093261719</v>
          </cell>
          <cell r="J80">
            <v>45.956597089767456</v>
          </cell>
          <cell r="K80">
            <v>58.736110687255859</v>
          </cell>
          <cell r="L80">
            <v>47.921779979359023</v>
          </cell>
          <cell r="M80">
            <v>44.848159790039062</v>
          </cell>
          <cell r="N80">
            <v>38.111094994978473</v>
          </cell>
          <cell r="O80">
            <v>45.822229038585313</v>
          </cell>
          <cell r="R80">
            <v>33.88888880411784</v>
          </cell>
          <cell r="S80">
            <v>36.037036895751953</v>
          </cell>
          <cell r="T80">
            <v>38.816613637484039</v>
          </cell>
          <cell r="U80">
            <v>51.123681108649848</v>
          </cell>
          <cell r="V80">
            <v>41.731387837971681</v>
          </cell>
          <cell r="W80">
            <v>51.178145197013485</v>
          </cell>
          <cell r="Y80">
            <v>29.595698924731185</v>
          </cell>
          <cell r="Z80">
            <v>40.37690401145634</v>
          </cell>
          <cell r="AC80">
            <v>4.6552393209366567</v>
          </cell>
          <cell r="AD80">
            <v>4.6354838709677395</v>
          </cell>
          <cell r="AE80">
            <v>4.5808245624814719</v>
          </cell>
          <cell r="AF80">
            <v>4.4875408581324985</v>
          </cell>
          <cell r="AG80">
            <v>4.1466314224969771</v>
          </cell>
          <cell r="AH80">
            <v>3.6496774193548398</v>
          </cell>
          <cell r="AI80">
            <v>4.6924083232879639</v>
          </cell>
          <cell r="AJ80">
            <v>4.7922248418315716</v>
          </cell>
          <cell r="AK80">
            <v>5.0580044771281445</v>
          </cell>
          <cell r="AL80">
            <v>4.7477392034912729</v>
          </cell>
          <cell r="AM80">
            <v>5.1210152963070383</v>
          </cell>
          <cell r="AN80">
            <v>4.8446498433884111</v>
          </cell>
          <cell r="AO80">
            <v>4.6915766391592078</v>
          </cell>
          <cell r="AP80">
            <v>4.6915766391592078</v>
          </cell>
          <cell r="AQ80">
            <v>4.8047250432924828</v>
          </cell>
          <cell r="AR80">
            <v>4.7411807457637947</v>
          </cell>
          <cell r="AV80">
            <v>4.5808245624814719</v>
          </cell>
          <cell r="AW80">
            <v>4.7431363867951406</v>
          </cell>
          <cell r="AX80">
            <v>4.9381876165758127</v>
          </cell>
          <cell r="AZ80">
            <v>20</v>
          </cell>
          <cell r="BA80">
            <v>20</v>
          </cell>
          <cell r="BC80">
            <v>2013</v>
          </cell>
        </row>
        <row r="81">
          <cell r="D81">
            <v>41640</v>
          </cell>
          <cell r="E81">
            <v>42.940976069523735</v>
          </cell>
          <cell r="F81">
            <v>40.193454889150765</v>
          </cell>
          <cell r="G81">
            <v>40.979192880483772</v>
          </cell>
          <cell r="J81">
            <v>41.520139058430992</v>
          </cell>
          <cell r="K81">
            <v>39</v>
          </cell>
          <cell r="L81">
            <v>42.43624452444223</v>
          </cell>
          <cell r="M81">
            <v>39.572689733197613</v>
          </cell>
          <cell r="N81">
            <v>34.127866806522491</v>
          </cell>
          <cell r="O81">
            <v>38.848157698108302</v>
          </cell>
          <cell r="R81">
            <v>32.905709725839124</v>
          </cell>
          <cell r="S81">
            <v>32.270833333333336</v>
          </cell>
          <cell r="T81">
            <v>35.935515948704314</v>
          </cell>
          <cell r="U81">
            <v>41.456032630928348</v>
          </cell>
          <cell r="V81">
            <v>37.519378422615716</v>
          </cell>
          <cell r="W81">
            <v>40.039704251694587</v>
          </cell>
          <cell r="Y81">
            <v>32.464623655913982</v>
          </cell>
          <cell r="Z81">
            <v>37.722379890299095</v>
          </cell>
          <cell r="AC81">
            <v>4.5486818205925728</v>
          </cell>
          <cell r="AD81">
            <v>4.849999999999997</v>
          </cell>
          <cell r="AE81">
            <v>4.5069359733212382</v>
          </cell>
          <cell r="AF81">
            <v>4.4793328239071757</v>
          </cell>
          <cell r="AG81">
            <v>4.5978100607472081</v>
          </cell>
          <cell r="AH81">
            <v>3.9006451612903201</v>
          </cell>
          <cell r="AI81">
            <v>4.641048985142862</v>
          </cell>
          <cell r="AJ81">
            <v>4.7260698437985562</v>
          </cell>
          <cell r="AK81">
            <v>4.9991719152705762</v>
          </cell>
          <cell r="AL81">
            <v>4.6821380014556278</v>
          </cell>
          <cell r="AM81">
            <v>5.0746561804646122</v>
          </cell>
          <cell r="AN81">
            <v>4.7920430915781429</v>
          </cell>
          <cell r="AO81">
            <v>4.5841525847764357</v>
          </cell>
          <cell r="AP81">
            <v>4.5841525847764357</v>
          </cell>
          <cell r="AQ81">
            <v>4.8598011578388975</v>
          </cell>
          <cell r="AR81">
            <v>4.6441616256172322</v>
          </cell>
          <cell r="AV81">
            <v>4.5069359733212382</v>
          </cell>
          <cell r="AW81">
            <v>4.9427924050632868</v>
          </cell>
          <cell r="AX81">
            <v>4.5785735896094106</v>
          </cell>
          <cell r="AZ81">
            <v>9</v>
          </cell>
          <cell r="BA81">
            <v>9</v>
          </cell>
          <cell r="BC81">
            <v>2014</v>
          </cell>
        </row>
        <row r="82">
          <cell r="D82">
            <v>41671</v>
          </cell>
          <cell r="E82">
            <v>74.516711552937821</v>
          </cell>
          <cell r="F82">
            <v>61.148478507995605</v>
          </cell>
          <cell r="G82">
            <v>73.625555833180741</v>
          </cell>
          <cell r="J82">
            <v>53.011003577190898</v>
          </cell>
          <cell r="K82">
            <v>89.457142421177451</v>
          </cell>
          <cell r="L82">
            <v>69.835745334625244</v>
          </cell>
          <cell r="M82">
            <v>62.405266898018972</v>
          </cell>
          <cell r="N82">
            <v>48.676376342773438</v>
          </cell>
          <cell r="O82">
            <v>63.960103852408274</v>
          </cell>
          <cell r="R82">
            <v>43.529087349220561</v>
          </cell>
          <cell r="S82">
            <v>45.558333396911621</v>
          </cell>
          <cell r="T82">
            <v>52.914269288380943</v>
          </cell>
          <cell r="U82">
            <v>69.326092415115454</v>
          </cell>
          <cell r="V82">
            <v>55.803291865757537</v>
          </cell>
          <cell r="W82">
            <v>69.483219269992532</v>
          </cell>
          <cell r="Y82">
            <v>64.125357142857141</v>
          </cell>
          <cell r="Z82">
            <v>48.947325193775036</v>
          </cell>
          <cell r="AC82">
            <v>6.9776223216738016</v>
          </cell>
          <cell r="AD82">
            <v>4.849999999999997</v>
          </cell>
          <cell r="AE82">
            <v>6.9629059008189609</v>
          </cell>
          <cell r="AF82">
            <v>6.5356864929199219</v>
          </cell>
          <cell r="AG82">
            <v>5.8792591946465631</v>
          </cell>
          <cell r="AH82">
            <v>6.3289285714285697</v>
          </cell>
          <cell r="AI82">
            <v>6.5836213486535211</v>
          </cell>
          <cell r="AJ82">
            <v>7.2496038878086502</v>
          </cell>
          <cell r="AK82">
            <v>7.6682149717406887</v>
          </cell>
          <cell r="AL82">
            <v>7.1820710499588412</v>
          </cell>
          <cell r="AM82">
            <v>7.7838533927163907</v>
          </cell>
          <cell r="AN82">
            <v>7.3504405908994626</v>
          </cell>
          <cell r="AO82">
            <v>7.0328458784264418</v>
          </cell>
          <cell r="AP82">
            <v>7.0328458784264418</v>
          </cell>
          <cell r="AQ82">
            <v>6.1269812254547373</v>
          </cell>
          <cell r="AR82">
            <v>7.1219138454287485</v>
          </cell>
          <cell r="AV82">
            <v>6.9629059008189609</v>
          </cell>
          <cell r="AW82">
            <v>4.9427924050632868</v>
          </cell>
          <cell r="AX82">
            <v>6.6001785156091142</v>
          </cell>
          <cell r="AZ82">
            <v>10</v>
          </cell>
          <cell r="BA82">
            <v>10</v>
          </cell>
          <cell r="BC82">
            <v>2014</v>
          </cell>
        </row>
        <row r="83">
          <cell r="D83">
            <v>41699</v>
          </cell>
          <cell r="E83">
            <v>36.030417442321777</v>
          </cell>
          <cell r="F83">
            <v>42.145878278292145</v>
          </cell>
          <cell r="G83">
            <v>31.762103667626015</v>
          </cell>
          <cell r="J83">
            <v>39.110160191853844</v>
          </cell>
          <cell r="K83">
            <v>64</v>
          </cell>
          <cell r="L83">
            <v>44.283153533935547</v>
          </cell>
          <cell r="M83">
            <v>23.990741052935199</v>
          </cell>
          <cell r="N83">
            <v>33.109260436027277</v>
          </cell>
          <cell r="O83">
            <v>17.69621612371937</v>
          </cell>
          <cell r="R83">
            <v>28.094413280487061</v>
          </cell>
          <cell r="S83">
            <v>25.775000095367432</v>
          </cell>
          <cell r="T83">
            <v>33.680856458602413</v>
          </cell>
          <cell r="U83">
            <v>30.731663499751907</v>
          </cell>
          <cell r="V83">
            <v>38.168793440579343</v>
          </cell>
          <cell r="W83">
            <v>25.571598651667102</v>
          </cell>
          <cell r="Y83">
            <v>28.801799125168237</v>
          </cell>
          <cell r="Z83">
            <v>34.262045467739526</v>
          </cell>
          <cell r="AC83">
            <v>4.9063365074896046</v>
          </cell>
          <cell r="AD83">
            <v>4.849999999999997</v>
          </cell>
          <cell r="AE83">
            <v>4.8742394139689784</v>
          </cell>
          <cell r="AF83">
            <v>4.6862414883029073</v>
          </cell>
          <cell r="AG83">
            <v>4.7716958292068972</v>
          </cell>
          <cell r="AH83">
            <v>4.8</v>
          </cell>
          <cell r="AI83">
            <v>4.9799307238671089</v>
          </cell>
          <cell r="AJ83">
            <v>5.0963162915992841</v>
          </cell>
          <cell r="AK83">
            <v>5.3884443931599764</v>
          </cell>
          <cell r="AL83">
            <v>5.0488615614448769</v>
          </cell>
          <cell r="AM83">
            <v>5.4688761391843972</v>
          </cell>
          <cell r="AN83">
            <v>5.1661310471484798</v>
          </cell>
          <cell r="AO83">
            <v>4.9447158150644581</v>
          </cell>
          <cell r="AP83">
            <v>4.9447158150644581</v>
          </cell>
          <cell r="AQ83">
            <v>5.0493147156167613</v>
          </cell>
          <cell r="AR83">
            <v>5.0090037014073294</v>
          </cell>
          <cell r="AV83">
            <v>4.8742394139689784</v>
          </cell>
          <cell r="AW83">
            <v>4.9427924050632868</v>
          </cell>
          <cell r="AX83">
            <v>4.6299730281496982</v>
          </cell>
          <cell r="AZ83">
            <v>11</v>
          </cell>
          <cell r="BA83">
            <v>11</v>
          </cell>
          <cell r="BC83">
            <v>2014</v>
          </cell>
        </row>
        <row r="84">
          <cell r="D84">
            <v>41730</v>
          </cell>
          <cell r="E84">
            <v>37.41660059415377</v>
          </cell>
          <cell r="F84">
            <v>40.845188287588265</v>
          </cell>
          <cell r="G84">
            <v>30.992932319641113</v>
          </cell>
          <cell r="J84">
            <v>38.263158095510384</v>
          </cell>
          <cell r="K84">
            <v>36.75</v>
          </cell>
          <cell r="L84">
            <v>42.264001672918148</v>
          </cell>
          <cell r="M84">
            <v>22.183717711766562</v>
          </cell>
          <cell r="N84">
            <v>33.279473481354891</v>
          </cell>
          <cell r="O84">
            <v>16.648975561062496</v>
          </cell>
          <cell r="R84">
            <v>29.199343754695011</v>
          </cell>
          <cell r="S84">
            <v>24.842045502229169</v>
          </cell>
          <cell r="T84">
            <v>34.656890869140625</v>
          </cell>
          <cell r="U84">
            <v>30.984938932701393</v>
          </cell>
          <cell r="V84">
            <v>37.65077536940084</v>
          </cell>
          <cell r="W84">
            <v>24.936595021574586</v>
          </cell>
          <cell r="Y84">
            <v>19.665888888888894</v>
          </cell>
          <cell r="Z84">
            <v>34.43621426272167</v>
          </cell>
          <cell r="AC84">
            <v>4.464916467666626</v>
          </cell>
          <cell r="AD84">
            <v>4.849999999999997</v>
          </cell>
          <cell r="AE84">
            <v>4.4602853616078697</v>
          </cell>
          <cell r="AF84">
            <v>4.4609948476155603</v>
          </cell>
          <cell r="AG84">
            <v>4.6118779659271238</v>
          </cell>
          <cell r="AH84">
            <v>4.3333333333333304</v>
          </cell>
          <cell r="AI84">
            <v>4.6640847524007158</v>
          </cell>
          <cell r="AJ84">
            <v>4.6336252287845889</v>
          </cell>
          <cell r="AK84">
            <v>4.8908781575753908</v>
          </cell>
          <cell r="AL84">
            <v>4.5900514428004797</v>
          </cell>
          <cell r="AM84">
            <v>4.9607079428063354</v>
          </cell>
          <cell r="AN84">
            <v>4.6920029292376588</v>
          </cell>
          <cell r="AO84">
            <v>4.4997060296390474</v>
          </cell>
          <cell r="AP84">
            <v>4.4997060296390474</v>
          </cell>
          <cell r="AQ84">
            <v>4.8357313495552532</v>
          </cell>
          <cell r="AR84">
            <v>4.5587129334557037</v>
          </cell>
          <cell r="AV84">
            <v>4.4602853616078697</v>
          </cell>
          <cell r="AW84">
            <v>4.9427924050632868</v>
          </cell>
          <cell r="AX84">
            <v>4.4158959584345023</v>
          </cell>
          <cell r="AZ84">
            <v>12</v>
          </cell>
          <cell r="BA84">
            <v>12</v>
          </cell>
          <cell r="BC84">
            <v>2014</v>
          </cell>
        </row>
        <row r="85">
          <cell r="D85">
            <v>41760</v>
          </cell>
          <cell r="E85">
            <v>41.238833940946137</v>
          </cell>
          <cell r="F85">
            <v>42.222392742450424</v>
          </cell>
          <cell r="G85">
            <v>33.839646632854752</v>
          </cell>
          <cell r="J85">
            <v>39.744444529215492</v>
          </cell>
          <cell r="K85">
            <v>42.125</v>
          </cell>
          <cell r="L85">
            <v>44.326735814412437</v>
          </cell>
          <cell r="M85">
            <v>12.187950895678613</v>
          </cell>
          <cell r="N85">
            <v>31.395067030383693</v>
          </cell>
          <cell r="O85">
            <v>5.7644239478414097</v>
          </cell>
          <cell r="R85">
            <v>29.100902811686197</v>
          </cell>
          <cell r="S85">
            <v>23.90909090909091</v>
          </cell>
          <cell r="T85">
            <v>34.530172479563745</v>
          </cell>
          <cell r="U85">
            <v>28.431455394107768</v>
          </cell>
          <cell r="V85">
            <v>37.44905560057154</v>
          </cell>
          <cell r="W85">
            <v>21.46239792225747</v>
          </cell>
          <cell r="Y85">
            <v>13.907526881720431</v>
          </cell>
          <cell r="Z85">
            <v>35.052130438691826</v>
          </cell>
          <cell r="AC85">
            <v>4.378192790349325</v>
          </cell>
          <cell r="AD85">
            <v>4.849999999999997</v>
          </cell>
          <cell r="AE85">
            <v>4.3376142286485244</v>
          </cell>
          <cell r="AF85">
            <v>4.3781252984077703</v>
          </cell>
          <cell r="AG85">
            <v>4.5578781712439751</v>
          </cell>
          <cell r="AH85">
            <v>4.2212903225806402</v>
          </cell>
          <cell r="AI85">
            <v>4.6380264682154504</v>
          </cell>
          <cell r="AJ85">
            <v>4.5443622798977907</v>
          </cell>
          <cell r="AK85">
            <v>4.7983168159215257</v>
          </cell>
          <cell r="AL85">
            <v>4.5017830762530924</v>
          </cell>
          <cell r="AM85">
            <v>4.8674388997603222</v>
          </cell>
          <cell r="AN85">
            <v>4.6027013186577337</v>
          </cell>
          <cell r="AO85">
            <v>4.4122770922266197</v>
          </cell>
          <cell r="AP85">
            <v>4.4122770922266197</v>
          </cell>
          <cell r="AQ85">
            <v>4.77243806048949</v>
          </cell>
          <cell r="AR85">
            <v>4.4702464667441859</v>
          </cell>
          <cell r="AV85">
            <v>4.3376142286485244</v>
          </cell>
          <cell r="AW85">
            <v>4.9427924050632868</v>
          </cell>
          <cell r="AX85">
            <v>4.3748749303250625</v>
          </cell>
          <cell r="AZ85">
            <v>13</v>
          </cell>
          <cell r="BA85">
            <v>13</v>
          </cell>
          <cell r="BC85">
            <v>2014</v>
          </cell>
        </row>
        <row r="86">
          <cell r="D86">
            <v>41791</v>
          </cell>
          <cell r="E86">
            <v>40.557755737304689</v>
          </cell>
          <cell r="F86">
            <v>45.176328735351561</v>
          </cell>
          <cell r="G86">
            <v>34.405154037475583</v>
          </cell>
          <cell r="J86">
            <v>46.127604246139526</v>
          </cell>
          <cell r="K86">
            <v>40.950000000000003</v>
          </cell>
          <cell r="L86">
            <v>48.917646969065949</v>
          </cell>
          <cell r="M86">
            <v>18.81034385363261</v>
          </cell>
          <cell r="N86">
            <v>33.716038322448732</v>
          </cell>
          <cell r="O86">
            <v>11.027391151587169</v>
          </cell>
          <cell r="R86">
            <v>29.722539825439455</v>
          </cell>
          <cell r="S86">
            <v>24.742424184625801</v>
          </cell>
          <cell r="T86">
            <v>35.577357610066734</v>
          </cell>
          <cell r="U86">
            <v>30.892239344561542</v>
          </cell>
          <cell r="V86">
            <v>40.082866329616976</v>
          </cell>
          <cell r="W86">
            <v>24.015037199302956</v>
          </cell>
          <cell r="Y86">
            <v>20.716666666666665</v>
          </cell>
          <cell r="Z86">
            <v>38.836464503606159</v>
          </cell>
          <cell r="AC86">
            <v>4.4854371865590412</v>
          </cell>
          <cell r="AD86">
            <v>4.849999999999997</v>
          </cell>
          <cell r="AE86">
            <v>4.4413968368812844</v>
          </cell>
          <cell r="AF86">
            <v>4.4674046357472736</v>
          </cell>
          <cell r="AG86">
            <v>4.5639341513315834</v>
          </cell>
          <cell r="AH86">
            <v>4.3680000000000003</v>
          </cell>
          <cell r="AI86">
            <v>4.7210444927215578</v>
          </cell>
          <cell r="AJ86">
            <v>4.6577092178132116</v>
          </cell>
          <cell r="AK86">
            <v>4.9216860919012557</v>
          </cell>
          <cell r="AL86">
            <v>4.6140264693339841</v>
          </cell>
          <cell r="AM86">
            <v>4.9940085231582536</v>
          </cell>
          <cell r="AN86">
            <v>4.7196172189692023</v>
          </cell>
          <cell r="AO86">
            <v>4.5203936284955724</v>
          </cell>
          <cell r="AP86">
            <v>4.5203936284955724</v>
          </cell>
          <cell r="AQ86">
            <v>4.8259856430739916</v>
          </cell>
          <cell r="AR86">
            <v>4.5796460344374594</v>
          </cell>
          <cell r="AV86">
            <v>4.4413968368812844</v>
          </cell>
          <cell r="AW86">
            <v>4.9427924050632868</v>
          </cell>
          <cell r="AX86">
            <v>4.5259377480629608</v>
          </cell>
          <cell r="AZ86">
            <v>14</v>
          </cell>
          <cell r="BA86">
            <v>14</v>
          </cell>
          <cell r="BC86">
            <v>2014</v>
          </cell>
        </row>
        <row r="87">
          <cell r="D87">
            <v>41821</v>
          </cell>
          <cell r="E87">
            <v>44.659138165987457</v>
          </cell>
          <cell r="F87">
            <v>45.723158176128678</v>
          </cell>
          <cell r="G87">
            <v>39.40659346947303</v>
          </cell>
          <cell r="J87">
            <v>48.118889109293619</v>
          </cell>
          <cell r="K87">
            <v>49.03846153846154</v>
          </cell>
          <cell r="L87">
            <v>46.604166724465109</v>
          </cell>
          <cell r="M87">
            <v>29.409650002756425</v>
          </cell>
          <cell r="N87">
            <v>33.677351920835434</v>
          </cell>
          <cell r="O87">
            <v>24.705296054963142</v>
          </cell>
          <cell r="R87">
            <v>32.349206379481721</v>
          </cell>
          <cell r="S87">
            <v>29.958333333333332</v>
          </cell>
          <cell r="T87">
            <v>35.376478502827304</v>
          </cell>
          <cell r="U87">
            <v>37.9362455348856</v>
          </cell>
          <cell r="V87">
            <v>40.41264143992413</v>
          </cell>
          <cell r="W87">
            <v>32.925376329742868</v>
          </cell>
          <cell r="Y87">
            <v>34.586344086021498</v>
          </cell>
          <cell r="Z87">
            <v>41.166663389699124</v>
          </cell>
          <cell r="AC87">
            <v>3.9832838119999057</v>
          </cell>
          <cell r="AD87">
            <v>4.849999999999997</v>
          </cell>
          <cell r="AE87">
            <v>3.968033952097739</v>
          </cell>
          <cell r="AF87">
            <v>3.985244312594014</v>
          </cell>
          <cell r="AG87">
            <v>4.0426665967510589</v>
          </cell>
          <cell r="AH87">
            <v>3.86</v>
          </cell>
          <cell r="AI87">
            <v>4.3418286231256298</v>
          </cell>
          <cell r="AJ87">
            <v>4.1355802175458942</v>
          </cell>
          <cell r="AK87">
            <v>4.3686765570802999</v>
          </cell>
          <cell r="AL87">
            <v>4.0968370315325213</v>
          </cell>
          <cell r="AM87">
            <v>4.4323989024970309</v>
          </cell>
          <cell r="AN87">
            <v>4.1897442111501162</v>
          </cell>
          <cell r="AO87">
            <v>4.014156608642959</v>
          </cell>
          <cell r="AP87">
            <v>4.014156608642959</v>
          </cell>
          <cell r="AQ87">
            <v>4.5817497484765415</v>
          </cell>
          <cell r="AR87">
            <v>4.0674014413953952</v>
          </cell>
          <cell r="AV87">
            <v>3.968033952097739</v>
          </cell>
          <cell r="AW87">
            <v>4.9427924050632868</v>
          </cell>
          <cell r="AX87">
            <v>4.0954351399333531</v>
          </cell>
          <cell r="AZ87">
            <v>15</v>
          </cell>
          <cell r="BA87">
            <v>15</v>
          </cell>
          <cell r="BC87">
            <v>2014</v>
          </cell>
        </row>
        <row r="88">
          <cell r="D88">
            <v>41852</v>
          </cell>
          <cell r="E88">
            <v>44.109197176419769</v>
          </cell>
          <cell r="F88">
            <v>41.555618873009315</v>
          </cell>
          <cell r="G88">
            <v>41.95764424250676</v>
          </cell>
          <cell r="J88">
            <v>42.631746019635884</v>
          </cell>
          <cell r="K88">
            <v>48.766666412353516</v>
          </cell>
          <cell r="L88">
            <v>42.560763994852699</v>
          </cell>
          <cell r="M88">
            <v>33.973660807455737</v>
          </cell>
          <cell r="N88">
            <v>32.933358346262288</v>
          </cell>
          <cell r="O88">
            <v>32.011241297568041</v>
          </cell>
          <cell r="R88">
            <v>28.953703668382431</v>
          </cell>
          <cell r="S88">
            <v>28.625</v>
          </cell>
          <cell r="T88">
            <v>34.077283647325302</v>
          </cell>
          <cell r="U88">
            <v>39.640842433113043</v>
          </cell>
          <cell r="V88">
            <v>37.754407242938036</v>
          </cell>
          <cell r="W88">
            <v>37.572670901189689</v>
          </cell>
          <cell r="Y88">
            <v>33.877096774193554</v>
          </cell>
          <cell r="Z88">
            <v>36.601641327147796</v>
          </cell>
          <cell r="AC88">
            <v>3.8059242233153312</v>
          </cell>
          <cell r="AD88">
            <v>4.849999999999997</v>
          </cell>
          <cell r="AE88">
            <v>3.7666985988616943</v>
          </cell>
          <cell r="AF88">
            <v>3.851244503451932</v>
          </cell>
          <cell r="AG88">
            <v>3.8675435281568959</v>
          </cell>
          <cell r="AH88">
            <v>3.64483870967742</v>
          </cell>
          <cell r="AI88">
            <v>4.1321735843535397</v>
          </cell>
          <cell r="AJ88">
            <v>3.9447973032414234</v>
          </cell>
          <cell r="AK88">
            <v>4.1542762634186339</v>
          </cell>
          <cell r="AL88">
            <v>3.907267048281446</v>
          </cell>
          <cell r="AM88">
            <v>4.2099591342791358</v>
          </cell>
          <cell r="AN88">
            <v>3.9888981369629417</v>
          </cell>
          <cell r="AO88">
            <v>3.8353546844364517</v>
          </cell>
          <cell r="AP88">
            <v>3.8353546844364517</v>
          </cell>
          <cell r="AQ88">
            <v>4.4778689380192862</v>
          </cell>
          <cell r="AR88">
            <v>3.8864776541011237</v>
          </cell>
          <cell r="AV88">
            <v>3.7666985988616943</v>
          </cell>
          <cell r="AW88">
            <v>4.9427924050632868</v>
          </cell>
          <cell r="AX88">
            <v>4.2940402692784936</v>
          </cell>
          <cell r="AZ88">
            <v>16</v>
          </cell>
          <cell r="BA88">
            <v>16</v>
          </cell>
          <cell r="BC88">
            <v>2014</v>
          </cell>
        </row>
        <row r="89">
          <cell r="D89">
            <v>41883</v>
          </cell>
          <cell r="E89">
            <v>43.922233276367187</v>
          </cell>
          <cell r="F89">
            <v>40.801956634521481</v>
          </cell>
          <cell r="G89">
            <v>39.857150878906253</v>
          </cell>
          <cell r="J89">
            <v>39.469583511352539</v>
          </cell>
          <cell r="K89">
            <v>39.799999782017302</v>
          </cell>
          <cell r="L89">
            <v>42.359507719675698</v>
          </cell>
          <cell r="M89">
            <v>34.852388763427733</v>
          </cell>
          <cell r="N89">
            <v>32.622650845845541</v>
          </cell>
          <cell r="O89">
            <v>33.385975201924644</v>
          </cell>
          <cell r="R89">
            <v>27.68458735148112</v>
          </cell>
          <cell r="S89">
            <v>25.289487251868614</v>
          </cell>
          <cell r="T89">
            <v>33.549166505986996</v>
          </cell>
          <cell r="U89">
            <v>39.891191270616318</v>
          </cell>
          <cell r="V89">
            <v>37.166709617332174</v>
          </cell>
          <cell r="W89">
            <v>36.981072800247759</v>
          </cell>
          <cell r="Y89">
            <v>30.464777777777776</v>
          </cell>
          <cell r="Z89">
            <v>34.231807440298574</v>
          </cell>
          <cell r="AC89">
            <v>3.7918959140777586</v>
          </cell>
          <cell r="AD89">
            <v>4.849999999999997</v>
          </cell>
          <cell r="AE89">
            <v>3.7807707707087199</v>
          </cell>
          <cell r="AF89">
            <v>3.8273862123489382</v>
          </cell>
          <cell r="AG89">
            <v>3.8994950691858929</v>
          </cell>
          <cell r="AH89">
            <v>3.6269999999999998</v>
          </cell>
          <cell r="AI89">
            <v>4.0979082584381104</v>
          </cell>
          <cell r="AJ89">
            <v>3.9257886365334831</v>
          </cell>
          <cell r="AK89">
            <v>4.1254331769213053</v>
          </cell>
          <cell r="AL89">
            <v>3.8878748710592097</v>
          </cell>
          <cell r="AM89">
            <v>4.1773698419545582</v>
          </cell>
          <cell r="AN89">
            <v>3.9644295153182236</v>
          </cell>
          <cell r="AO89">
            <v>3.8212122932432542</v>
          </cell>
          <cell r="AP89">
            <v>3.8212122932432542</v>
          </cell>
          <cell r="AQ89">
            <v>4.485129603336464</v>
          </cell>
          <cell r="AR89">
            <v>3.8721674335180651</v>
          </cell>
          <cell r="AV89">
            <v>3.7807707707087199</v>
          </cell>
          <cell r="AW89">
            <v>4.9427924050632868</v>
          </cell>
          <cell r="AX89">
            <v>4.4085918746825978</v>
          </cell>
          <cell r="AZ89">
            <v>17</v>
          </cell>
          <cell r="BA89">
            <v>17</v>
          </cell>
          <cell r="BC89">
            <v>2014</v>
          </cell>
        </row>
        <row r="90">
          <cell r="D90">
            <v>41913</v>
          </cell>
          <cell r="E90">
            <v>37.471481464527272</v>
          </cell>
          <cell r="F90">
            <v>38.504814995659721</v>
          </cell>
          <cell r="G90">
            <v>32.877407709757485</v>
          </cell>
          <cell r="J90">
            <v>39.769600219726563</v>
          </cell>
          <cell r="K90">
            <v>37.376667022705078</v>
          </cell>
          <cell r="L90">
            <v>41.219565515932828</v>
          </cell>
          <cell r="M90">
            <v>31.222903159356886</v>
          </cell>
          <cell r="N90">
            <v>31.490323035947739</v>
          </cell>
          <cell r="O90">
            <v>29.362903225806452</v>
          </cell>
          <cell r="R90">
            <v>29.460000228881835</v>
          </cell>
          <cell r="S90">
            <v>28.077727231112394</v>
          </cell>
          <cell r="T90">
            <v>33.017857006617952</v>
          </cell>
          <cell r="U90">
            <v>34.851109917197753</v>
          </cell>
          <cell r="V90">
            <v>35.563253851264371</v>
          </cell>
          <cell r="W90">
            <v>31.403583248745761</v>
          </cell>
          <cell r="Y90">
            <v>26.25623655913979</v>
          </cell>
          <cell r="Z90">
            <v>35.44621957840458</v>
          </cell>
          <cell r="AC90">
            <v>3.6150677357950518</v>
          </cell>
          <cell r="AD90">
            <v>4.849999999999997</v>
          </cell>
          <cell r="AE90">
            <v>3.5254871153062388</v>
          </cell>
          <cell r="AF90">
            <v>3.6324128873886599</v>
          </cell>
          <cell r="AG90">
            <v>3.7822548035652406</v>
          </cell>
          <cell r="AH90">
            <v>3.29129032258064</v>
          </cell>
          <cell r="AI90">
            <v>3.8162645063092633</v>
          </cell>
          <cell r="AJ90">
            <v>3.7403672849610921</v>
          </cell>
          <cell r="AK90">
            <v>3.9157296562730792</v>
          </cell>
          <cell r="AL90">
            <v>3.7038888718604412</v>
          </cell>
          <cell r="AM90">
            <v>3.9632275899978859</v>
          </cell>
          <cell r="AN90">
            <v>3.7740908179057051</v>
          </cell>
          <cell r="AO90">
            <v>3.6429461010098647</v>
          </cell>
          <cell r="AP90">
            <v>3.6429461010098647</v>
          </cell>
          <cell r="AQ90">
            <v>4.3534136746957079</v>
          </cell>
          <cell r="AR90">
            <v>3.6917857357901176</v>
          </cell>
          <cell r="AV90">
            <v>3.5254871153062388</v>
          </cell>
          <cell r="AW90">
            <v>4.9427924050632868</v>
          </cell>
          <cell r="AX90">
            <v>4.0015109245800806</v>
          </cell>
          <cell r="AZ90">
            <v>18</v>
          </cell>
          <cell r="BA90">
            <v>18</v>
          </cell>
          <cell r="BC90">
            <v>2014</v>
          </cell>
        </row>
        <row r="91">
          <cell r="D91">
            <v>41944</v>
          </cell>
          <cell r="E91">
            <v>43.657500108083092</v>
          </cell>
          <cell r="F91">
            <v>38.533750057220459</v>
          </cell>
          <cell r="G91">
            <v>33.92875019709269</v>
          </cell>
          <cell r="J91">
            <v>37.702727404507726</v>
          </cell>
          <cell r="K91">
            <v>38.071428571428569</v>
          </cell>
          <cell r="L91">
            <v>40.238695559294328</v>
          </cell>
          <cell r="M91">
            <v>32.904333432515465</v>
          </cell>
          <cell r="N91">
            <v>33.507333691914873</v>
          </cell>
          <cell r="O91">
            <v>29.318333371480307</v>
          </cell>
          <cell r="R91">
            <v>31.15136363289573</v>
          </cell>
          <cell r="S91">
            <v>28.305555555555557</v>
          </cell>
          <cell r="T91">
            <v>34.846818403764203</v>
          </cell>
          <cell r="U91">
            <v>38.631401398421112</v>
          </cell>
          <cell r="V91">
            <v>36.184370979400789</v>
          </cell>
          <cell r="W91">
            <v>31.773811958214225</v>
          </cell>
          <cell r="Y91">
            <v>34.877073509015254</v>
          </cell>
          <cell r="Z91">
            <v>34.640578179773691</v>
          </cell>
          <cell r="AC91">
            <v>4.0360966205596922</v>
          </cell>
          <cell r="AD91">
            <v>4.849999999999997</v>
          </cell>
          <cell r="AE91">
            <v>4.0055933634440102</v>
          </cell>
          <cell r="AF91">
            <v>3.9834733168284098</v>
          </cell>
          <cell r="AG91">
            <v>4.0711766481399536</v>
          </cell>
          <cell r="AH91">
            <v>3.4630000000000001</v>
          </cell>
          <cell r="AI91">
            <v>4.1570532798767088</v>
          </cell>
          <cell r="AJ91">
            <v>4.1760713210014853</v>
          </cell>
          <cell r="AK91">
            <v>4.3721634412103763</v>
          </cell>
          <cell r="AL91">
            <v>4.1353649350719444</v>
          </cell>
          <cell r="AM91">
            <v>4.425304937201946</v>
          </cell>
          <cell r="AN91">
            <v>4.213908066147483</v>
          </cell>
          <cell r="AO91">
            <v>4.0673989050605135</v>
          </cell>
          <cell r="AP91">
            <v>4.0673989050605135</v>
          </cell>
          <cell r="AQ91">
            <v>4.6011288690742722</v>
          </cell>
          <cell r="AR91">
            <v>4.1212755702944941</v>
          </cell>
          <cell r="AV91">
            <v>4.0055933634440102</v>
          </cell>
          <cell r="AW91">
            <v>4.9427924050632868</v>
          </cell>
          <cell r="AX91">
            <v>4.2364400604479089</v>
          </cell>
          <cell r="AZ91">
            <v>19</v>
          </cell>
          <cell r="BA91">
            <v>19</v>
          </cell>
          <cell r="BC91">
            <v>2014</v>
          </cell>
        </row>
        <row r="92">
          <cell r="D92">
            <v>41974</v>
          </cell>
          <cell r="E92">
            <v>33.577857153756277</v>
          </cell>
          <cell r="F92">
            <v>30.942857197352819</v>
          </cell>
          <cell r="G92">
            <v>29.887499741145543</v>
          </cell>
          <cell r="J92">
            <v>30.871875047683716</v>
          </cell>
          <cell r="K92">
            <v>35.473332722981773</v>
          </cell>
          <cell r="L92">
            <v>33.811538329491249</v>
          </cell>
          <cell r="M92">
            <v>28.314782598744269</v>
          </cell>
          <cell r="N92">
            <v>24.956922897925743</v>
          </cell>
          <cell r="O92">
            <v>25.903043332307234</v>
          </cell>
          <cell r="R92">
            <v>26.739999944513496</v>
          </cell>
          <cell r="S92">
            <v>26.416666666666668</v>
          </cell>
          <cell r="T92">
            <v>27.620000021798269</v>
          </cell>
          <cell r="U92">
            <v>31.257576973589693</v>
          </cell>
          <cell r="V92">
            <v>28.303896914809698</v>
          </cell>
          <cell r="W92">
            <v>28.13091143187274</v>
          </cell>
          <cell r="Y92">
            <v>29.595698924731185</v>
          </cell>
          <cell r="Z92">
            <v>29.050295701124799</v>
          </cell>
          <cell r="AC92">
            <v>3.35829332669576</v>
          </cell>
          <cell r="AD92">
            <v>4.849999999999997</v>
          </cell>
          <cell r="AE92">
            <v>3.3888423351141124</v>
          </cell>
          <cell r="AF92">
            <v>3.4451347952303677</v>
          </cell>
          <cell r="AG92">
            <v>3.5811391187750776</v>
          </cell>
          <cell r="AH92">
            <v>2.8109677419354799</v>
          </cell>
          <cell r="AI92">
            <v>3.6593695619831914</v>
          </cell>
          <cell r="AJ92">
            <v>3.4755087415408048</v>
          </cell>
          <cell r="AK92">
            <v>3.640040470635225</v>
          </cell>
          <cell r="AL92">
            <v>3.4417241762528974</v>
          </cell>
          <cell r="AM92">
            <v>3.6848475864016801</v>
          </cell>
          <cell r="AN92">
            <v>3.5078594791241851</v>
          </cell>
          <cell r="AO92">
            <v>3.3840835338689694</v>
          </cell>
          <cell r="AP92">
            <v>3.3840835338689694</v>
          </cell>
          <cell r="AQ92">
            <v>4.2829105549854312</v>
          </cell>
          <cell r="AR92">
            <v>3.429851216664042</v>
          </cell>
          <cell r="AV92">
            <v>3.3888423351141124</v>
          </cell>
          <cell r="AW92">
            <v>4.9427924050632868</v>
          </cell>
          <cell r="AX92">
            <v>3.5481858833139941</v>
          </cell>
          <cell r="AZ92">
            <v>20</v>
          </cell>
          <cell r="BA92">
            <v>20</v>
          </cell>
          <cell r="BC92">
            <v>2014</v>
          </cell>
        </row>
        <row r="93">
          <cell r="D93">
            <v>42005</v>
          </cell>
          <cell r="E93">
            <v>26.067307692307693</v>
          </cell>
          <cell r="F93">
            <v>25.785384615384615</v>
          </cell>
          <cell r="G93">
            <v>23.050000000000008</v>
          </cell>
          <cell r="J93">
            <v>26.286666666666665</v>
          </cell>
          <cell r="K93">
            <v>25.16714285714286</v>
          </cell>
          <cell r="L93">
            <v>27.130769230769229</v>
          </cell>
          <cell r="M93">
            <v>22.735853658536595</v>
          </cell>
          <cell r="N93">
            <v>24.415853658536591</v>
          </cell>
          <cell r="O93">
            <v>19.963170731707315</v>
          </cell>
          <cell r="R93">
            <v>24.639677419354836</v>
          </cell>
          <cell r="S93">
            <v>21.21875</v>
          </cell>
          <cell r="T93">
            <v>26.764878048780488</v>
          </cell>
          <cell r="U93">
            <v>24.483957682969127</v>
          </cell>
          <cell r="V93">
            <v>25.044498785986818</v>
          </cell>
          <cell r="W93">
            <v>21.588619493583078</v>
          </cell>
          <cell r="Y93">
            <v>27.585698924731179</v>
          </cell>
          <cell r="Z93">
            <v>25.469546953405015</v>
          </cell>
          <cell r="AC93">
            <v>2.842096774193549</v>
          </cell>
          <cell r="AD93">
            <v>2.7614516129032256</v>
          </cell>
          <cell r="AE93">
            <v>2.7880645161290318</v>
          </cell>
          <cell r="AF93">
            <v>2.8590322580645169</v>
          </cell>
          <cell r="AG93">
            <v>2.9909677419354832</v>
          </cell>
          <cell r="AH93">
            <v>2.3082612903225801</v>
          </cell>
          <cell r="AI93">
            <v>2.9622580645161296</v>
          </cell>
          <cell r="AJ93">
            <v>2.9510889298515113</v>
          </cell>
          <cell r="AK93">
            <v>3.1420056528417826</v>
          </cell>
          <cell r="AL93">
            <v>2.9252243454514431</v>
          </cell>
          <cell r="AM93">
            <v>3.2021558491210111</v>
          </cell>
          <cell r="AN93">
            <v>3.0118406280935321</v>
          </cell>
          <cell r="AO93">
            <v>2.8141433256536823</v>
          </cell>
          <cell r="AP93">
            <v>2.8619347503976496</v>
          </cell>
          <cell r="AQ93">
            <v>2.8953281886427114</v>
          </cell>
          <cell r="AR93">
            <v>2.9032812355335604</v>
          </cell>
          <cell r="AS93">
            <v>3.1906938554012934</v>
          </cell>
          <cell r="AT93">
            <v>2.9278023997699387</v>
          </cell>
          <cell r="AU93">
            <v>2.8661259334845059</v>
          </cell>
          <cell r="AV93">
            <v>2.7880645161290318</v>
          </cell>
          <cell r="AW93">
            <v>2.8278066966108613</v>
          </cell>
          <cell r="AX93">
            <v>2.720713678102066</v>
          </cell>
          <cell r="AZ93">
            <v>9</v>
          </cell>
          <cell r="BA93">
            <v>9</v>
          </cell>
          <cell r="BC93">
            <v>2015</v>
          </cell>
          <cell r="BD93">
            <v>10</v>
          </cell>
          <cell r="BE93">
            <v>10</v>
          </cell>
        </row>
        <row r="94">
          <cell r="D94">
            <v>42036</v>
          </cell>
          <cell r="E94">
            <v>21.996666666666666</v>
          </cell>
          <cell r="F94">
            <v>24.172916666666669</v>
          </cell>
          <cell r="G94">
            <v>18.830416666666668</v>
          </cell>
          <cell r="J94">
            <v>24.787619047619046</v>
          </cell>
          <cell r="K94">
            <v>20.370999999999999</v>
          </cell>
          <cell r="L94">
            <v>25.319583333333327</v>
          </cell>
          <cell r="M94">
            <v>14.535277777777777</v>
          </cell>
          <cell r="N94">
            <v>21.537500000000001</v>
          </cell>
          <cell r="O94">
            <v>10.988888888888891</v>
          </cell>
          <cell r="R94">
            <v>21.569310344827585</v>
          </cell>
          <cell r="S94">
            <v>18.454545454545457</v>
          </cell>
          <cell r="T94">
            <v>22.632592592592594</v>
          </cell>
          <cell r="U94">
            <v>18.612227891156465</v>
          </cell>
          <cell r="V94">
            <v>23.004268707482996</v>
          </cell>
          <cell r="W94">
            <v>15.317482993197279</v>
          </cell>
          <cell r="Y94">
            <v>22.587380952380954</v>
          </cell>
          <cell r="Z94">
            <v>23.360192250813366</v>
          </cell>
          <cell r="AC94">
            <v>2.5098214285714286</v>
          </cell>
          <cell r="AD94">
            <v>2.3117857142857146</v>
          </cell>
          <cell r="AE94">
            <v>2.3876785714285722</v>
          </cell>
          <cell r="AF94">
            <v>2.5139285714285711</v>
          </cell>
          <cell r="AG94">
            <v>2.8232142857142857</v>
          </cell>
          <cell r="AH94">
            <v>2.1857500000000001</v>
          </cell>
          <cell r="AI94">
            <v>2.6132142857142857</v>
          </cell>
          <cell r="AJ94">
            <v>2.602470484061393</v>
          </cell>
          <cell r="AK94">
            <v>2.7623839391128353</v>
          </cell>
          <cell r="AL94">
            <v>2.579258833698769</v>
          </cell>
          <cell r="AM94">
            <v>2.8117704292460788</v>
          </cell>
          <cell r="AN94">
            <v>2.6505729254511725</v>
          </cell>
          <cell r="AO94">
            <v>2.4608272845478405</v>
          </cell>
          <cell r="AP94">
            <v>2.5028232161356496</v>
          </cell>
          <cell r="AQ94">
            <v>2.4567361927748648</v>
          </cell>
          <cell r="AR94">
            <v>2.5643285214438731</v>
          </cell>
          <cell r="AS94">
            <v>2.8356123792865224</v>
          </cell>
          <cell r="AT94">
            <v>2.650326049214645</v>
          </cell>
          <cell r="AU94">
            <v>2.5069044671201808</v>
          </cell>
          <cell r="AV94">
            <v>2.3876785714285722</v>
          </cell>
          <cell r="AW94">
            <v>2.3724488245931283</v>
          </cell>
          <cell r="AX94">
            <v>2.6786244518468543</v>
          </cell>
          <cell r="AZ94">
            <v>10</v>
          </cell>
          <cell r="BA94">
            <v>10</v>
          </cell>
          <cell r="BC94">
            <v>2015</v>
          </cell>
          <cell r="BD94">
            <v>11</v>
          </cell>
          <cell r="BE94">
            <v>11</v>
          </cell>
        </row>
        <row r="95">
          <cell r="D95">
            <v>42064</v>
          </cell>
          <cell r="E95">
            <v>22.058076923076914</v>
          </cell>
          <cell r="F95">
            <v>25.073846153846155</v>
          </cell>
          <cell r="G95">
            <v>18.507307692307691</v>
          </cell>
          <cell r="J95">
            <v>25.397083333333331</v>
          </cell>
          <cell r="K95">
            <v>22.990769230769232</v>
          </cell>
          <cell r="L95">
            <v>25.158076923076923</v>
          </cell>
          <cell r="M95">
            <v>18.338292682926831</v>
          </cell>
          <cell r="N95">
            <v>22.076585365853653</v>
          </cell>
          <cell r="O95">
            <v>15.349024390243905</v>
          </cell>
          <cell r="R95">
            <v>21.710256410256402</v>
          </cell>
          <cell r="S95">
            <v>20.367560975609759</v>
          </cell>
          <cell r="T95">
            <v>22.38121951219512</v>
          </cell>
          <cell r="U95">
            <v>20.261722311466151</v>
          </cell>
          <cell r="V95">
            <v>23.677296053488472</v>
          </cell>
          <cell r="W95">
            <v>17.049322710893065</v>
          </cell>
          <cell r="Y95">
            <v>20.342653138696207</v>
          </cell>
          <cell r="Z95">
            <v>23.735063504586869</v>
          </cell>
          <cell r="AC95">
            <v>2.430322580645162</v>
          </cell>
          <cell r="AD95">
            <v>2.1909677419354838</v>
          </cell>
          <cell r="AE95">
            <v>2.3482258064516142</v>
          </cell>
          <cell r="AF95">
            <v>2.46</v>
          </cell>
          <cell r="AG95">
            <v>2.7958064516129033</v>
          </cell>
          <cell r="AH95">
            <v>2.1578354838709699</v>
          </cell>
          <cell r="AI95">
            <v>2.5530645161290311</v>
          </cell>
          <cell r="AJ95">
            <v>2.5168210628270402</v>
          </cell>
          <cell r="AK95">
            <v>2.6639218766610373</v>
          </cell>
          <cell r="AL95">
            <v>2.4939505793694865</v>
          </cell>
          <cell r="AM95">
            <v>2.7084169806640612</v>
          </cell>
          <cell r="AN95">
            <v>2.5583794899658643</v>
          </cell>
          <cell r="AO95">
            <v>2.3612605035944405</v>
          </cell>
          <cell r="AP95">
            <v>2.4016232271462088</v>
          </cell>
          <cell r="AQ95">
            <v>2.3740430451555743</v>
          </cell>
          <cell r="AR95">
            <v>2.483232073492974</v>
          </cell>
          <cell r="AS95">
            <v>2.7801246012964298</v>
          </cell>
          <cell r="AT95">
            <v>2.5289976570841146</v>
          </cell>
          <cell r="AU95">
            <v>2.4056734985422739</v>
          </cell>
          <cell r="AV95">
            <v>2.3482258064516142</v>
          </cell>
          <cell r="AW95">
            <v>2.2501015108207429</v>
          </cell>
          <cell r="AX95">
            <v>2.798653051582193</v>
          </cell>
          <cell r="AZ95">
            <v>11</v>
          </cell>
          <cell r="BA95">
            <v>11</v>
          </cell>
          <cell r="BC95">
            <v>2015</v>
          </cell>
          <cell r="BD95">
            <v>12</v>
          </cell>
          <cell r="BE95">
            <v>12</v>
          </cell>
        </row>
        <row r="96">
          <cell r="D96">
            <v>42095</v>
          </cell>
          <cell r="E96">
            <v>24.715384615384611</v>
          </cell>
          <cell r="F96">
            <v>24.049999999999994</v>
          </cell>
          <cell r="G96">
            <v>19.670769230769235</v>
          </cell>
          <cell r="J96">
            <v>24.054230769230774</v>
          </cell>
          <cell r="K96">
            <v>22.096153846153847</v>
          </cell>
          <cell r="L96">
            <v>25.755384615384614</v>
          </cell>
          <cell r="M96">
            <v>20.664736842105267</v>
          </cell>
          <cell r="N96">
            <v>21.612894736842112</v>
          </cell>
          <cell r="O96">
            <v>17.692894736842106</v>
          </cell>
          <cell r="R96">
            <v>20.766666666666669</v>
          </cell>
          <cell r="S96">
            <v>20.170000000000009</v>
          </cell>
          <cell r="T96">
            <v>22.342368421052626</v>
          </cell>
          <cell r="U96">
            <v>22.822962962962961</v>
          </cell>
          <cell r="V96">
            <v>22.988111111111103</v>
          </cell>
          <cell r="W96">
            <v>18.558451851851856</v>
          </cell>
          <cell r="Y96">
            <v>26.772222222222219</v>
          </cell>
          <cell r="Z96">
            <v>22.48859829059829</v>
          </cell>
          <cell r="AC96">
            <v>2.2968333333333328</v>
          </cell>
          <cell r="AD96">
            <v>2.1625000000000005</v>
          </cell>
          <cell r="AE96">
            <v>2.260333333333334</v>
          </cell>
          <cell r="AF96">
            <v>2.3069999999999999</v>
          </cell>
          <cell r="AG96">
            <v>2.5826666666666669</v>
          </cell>
          <cell r="AH96">
            <v>2.0688200000000001</v>
          </cell>
          <cell r="AI96">
            <v>2.4198333333333322</v>
          </cell>
          <cell r="AJ96">
            <v>2.37716592775041</v>
          </cell>
          <cell r="AK96">
            <v>2.5039685843302832</v>
          </cell>
          <cell r="AL96">
            <v>2.355183567909922</v>
          </cell>
          <cell r="AM96">
            <v>2.5443773340370623</v>
          </cell>
          <cell r="AN96">
            <v>2.4139378899835791</v>
          </cell>
          <cell r="AO96">
            <v>2.2556400623590735</v>
          </cell>
          <cell r="AP96">
            <v>2.2942702788262102</v>
          </cell>
          <cell r="AQ96">
            <v>2.314005931700422</v>
          </cell>
          <cell r="AR96">
            <v>2.3470602410826618</v>
          </cell>
          <cell r="AS96">
            <v>2.6227009980450666</v>
          </cell>
          <cell r="AT96">
            <v>2.3664732930286569</v>
          </cell>
          <cell r="AU96">
            <v>2.2982876870748301</v>
          </cell>
          <cell r="AV96">
            <v>2.260333333333334</v>
          </cell>
          <cell r="AW96">
            <v>2.2212734177215192</v>
          </cell>
          <cell r="AX96">
            <v>2.4201608374384231</v>
          </cell>
          <cell r="AZ96">
            <v>12</v>
          </cell>
          <cell r="BA96">
            <v>12</v>
          </cell>
          <cell r="BC96">
            <v>2015</v>
          </cell>
          <cell r="BD96">
            <v>13</v>
          </cell>
          <cell r="BE96">
            <v>13</v>
          </cell>
        </row>
        <row r="97">
          <cell r="D97">
            <v>42125</v>
          </cell>
          <cell r="E97">
            <v>29.509599999999995</v>
          </cell>
          <cell r="F97">
            <v>24.040800000000004</v>
          </cell>
          <cell r="G97">
            <v>27.051200000000009</v>
          </cell>
          <cell r="J97">
            <v>22.816799999999997</v>
          </cell>
          <cell r="K97">
            <v>26.64</v>
          </cell>
          <cell r="L97">
            <v>25.476800000000004</v>
          </cell>
          <cell r="M97">
            <v>25.093255813953494</v>
          </cell>
          <cell r="N97">
            <v>21.024651162790697</v>
          </cell>
          <cell r="O97">
            <v>23.454651162790693</v>
          </cell>
          <cell r="R97">
            <v>20.395348837209308</v>
          </cell>
          <cell r="S97">
            <v>21.012325581395338</v>
          </cell>
          <cell r="T97">
            <v>21.807441860465129</v>
          </cell>
          <cell r="U97">
            <v>27.373655913978492</v>
          </cell>
          <cell r="V97">
            <v>22.682865071106484</v>
          </cell>
          <cell r="W97">
            <v>25.302306625043357</v>
          </cell>
          <cell r="Y97">
            <v>26.235376344086028</v>
          </cell>
          <cell r="Z97">
            <v>21.693388831078735</v>
          </cell>
          <cell r="AC97">
            <v>2.5956451612903226</v>
          </cell>
          <cell r="AD97">
            <v>2.363709677419354</v>
          </cell>
          <cell r="AE97">
            <v>2.5498387096774193</v>
          </cell>
          <cell r="AF97">
            <v>2.5712903225806438</v>
          </cell>
          <cell r="AG97">
            <v>2.8204838709677431</v>
          </cell>
          <cell r="AH97">
            <v>2.1181554295599501</v>
          </cell>
          <cell r="AI97">
            <v>2.7154838709677422</v>
          </cell>
          <cell r="AJ97">
            <v>2.6870222295017898</v>
          </cell>
          <cell r="AK97">
            <v>2.8314867847106084</v>
          </cell>
          <cell r="AL97">
            <v>2.6622357373148735</v>
          </cell>
          <cell r="AM97">
            <v>2.877730240283213</v>
          </cell>
          <cell r="AN97">
            <v>2.7293812348062962</v>
          </cell>
          <cell r="AO97">
            <v>2.5435489592324214</v>
          </cell>
          <cell r="AP97">
            <v>2.5869017861879016</v>
          </cell>
          <cell r="AQ97">
            <v>2.5671948360293992</v>
          </cell>
          <cell r="AR97">
            <v>2.6518769583702162</v>
          </cell>
          <cell r="AS97">
            <v>2.8946325986013419</v>
          </cell>
          <cell r="AT97">
            <v>2.6962543498309248</v>
          </cell>
          <cell r="AU97">
            <v>2.591008775510204</v>
          </cell>
          <cell r="AV97">
            <v>2.5498387096774193</v>
          </cell>
          <cell r="AW97">
            <v>2.4250300530828897</v>
          </cell>
          <cell r="AX97">
            <v>2.6241311299230472</v>
          </cell>
          <cell r="AZ97">
            <v>13</v>
          </cell>
          <cell r="BA97">
            <v>13</v>
          </cell>
          <cell r="BC97">
            <v>2015</v>
          </cell>
          <cell r="BD97">
            <v>14</v>
          </cell>
          <cell r="BE97">
            <v>14</v>
          </cell>
        </row>
        <row r="98">
          <cell r="D98">
            <v>42156</v>
          </cell>
          <cell r="E98">
            <v>39.383076923076914</v>
          </cell>
          <cell r="F98">
            <v>31.715769230769236</v>
          </cell>
          <cell r="G98">
            <v>37.350769230769238</v>
          </cell>
          <cell r="J98">
            <v>34.431538461538466</v>
          </cell>
          <cell r="K98">
            <v>35.341923076923074</v>
          </cell>
          <cell r="L98">
            <v>34.328461538461539</v>
          </cell>
          <cell r="M98">
            <v>26.705000000000002</v>
          </cell>
          <cell r="N98">
            <v>22.244736842105262</v>
          </cell>
          <cell r="O98">
            <v>25.306842105263158</v>
          </cell>
          <cell r="R98">
            <v>21.666842105263161</v>
          </cell>
          <cell r="S98">
            <v>17.05263157894737</v>
          </cell>
          <cell r="T98">
            <v>23.699473684210528</v>
          </cell>
          <cell r="U98">
            <v>33.659681481481471</v>
          </cell>
          <cell r="V98">
            <v>27.549096296296298</v>
          </cell>
          <cell r="W98">
            <v>32.003422222222227</v>
          </cell>
          <cell r="Y98">
            <v>33.798111111111105</v>
          </cell>
          <cell r="Z98">
            <v>28.977466666666665</v>
          </cell>
          <cell r="AC98">
            <v>2.573500000000001</v>
          </cell>
          <cell r="AD98">
            <v>2.2541666666666669</v>
          </cell>
          <cell r="AE98">
            <v>2.5126666666666675</v>
          </cell>
          <cell r="AF98">
            <v>2.583499999999999</v>
          </cell>
          <cell r="AG98">
            <v>2.7551666666666668</v>
          </cell>
          <cell r="AH98">
            <v>2.1686673677624402</v>
          </cell>
          <cell r="AI98">
            <v>2.749166666666667</v>
          </cell>
          <cell r="AJ98">
            <v>2.6647067738439318</v>
          </cell>
          <cell r="AK98">
            <v>2.8092802023121397</v>
          </cell>
          <cell r="AL98">
            <v>2.6402548049132957</v>
          </cell>
          <cell r="AM98">
            <v>2.8557668352601167</v>
          </cell>
          <cell r="AN98">
            <v>2.7076604226878622</v>
          </cell>
          <cell r="AO98">
            <v>2.5076420531555006</v>
          </cell>
          <cell r="AP98">
            <v>2.5504058940355785</v>
          </cell>
          <cell r="AQ98">
            <v>2.4914958668902956</v>
          </cell>
          <cell r="AR98">
            <v>2.6292867703764169</v>
          </cell>
          <cell r="AS98">
            <v>2.9071952875810259</v>
          </cell>
          <cell r="AT98">
            <v>2.623671776479831</v>
          </cell>
          <cell r="AU98">
            <v>2.5545017111459973</v>
          </cell>
          <cell r="AV98">
            <v>2.5126666666666675</v>
          </cell>
          <cell r="AW98">
            <v>2.3141004219409282</v>
          </cell>
          <cell r="AX98">
            <v>2.5678286307803475</v>
          </cell>
          <cell r="AZ98">
            <v>14</v>
          </cell>
          <cell r="BA98">
            <v>14</v>
          </cell>
          <cell r="BC98">
            <v>2015</v>
          </cell>
          <cell r="BD98">
            <v>15</v>
          </cell>
          <cell r="BE98">
            <v>15</v>
          </cell>
        </row>
        <row r="99">
          <cell r="D99">
            <v>42186</v>
          </cell>
          <cell r="E99">
            <v>43.545769230769231</v>
          </cell>
          <cell r="F99">
            <v>34.018846153846141</v>
          </cell>
          <cell r="G99">
            <v>40.196538461538466</v>
          </cell>
          <cell r="J99">
            <v>37.94307692307693</v>
          </cell>
          <cell r="K99">
            <v>47.417692307692306</v>
          </cell>
          <cell r="L99">
            <v>37.439230769230761</v>
          </cell>
          <cell r="M99">
            <v>26.38878048780488</v>
          </cell>
          <cell r="N99">
            <v>24.718536585365847</v>
          </cell>
          <cell r="O99">
            <v>25.729512195121956</v>
          </cell>
          <cell r="R99">
            <v>23.985121951219512</v>
          </cell>
          <cell r="S99">
            <v>16.999999999999996</v>
          </cell>
          <cell r="T99">
            <v>26.598048780487808</v>
          </cell>
          <cell r="U99">
            <v>35.497384668747827</v>
          </cell>
          <cell r="V99">
            <v>29.678446063128675</v>
          </cell>
          <cell r="W99">
            <v>33.354349635796048</v>
          </cell>
          <cell r="Y99">
            <v>33.260430107526879</v>
          </cell>
          <cell r="Z99">
            <v>31.664013180714537</v>
          </cell>
          <cell r="AC99">
            <v>2.6958064516129037</v>
          </cell>
          <cell r="AD99">
            <v>2.2574193548387096</v>
          </cell>
          <cell r="AE99">
            <v>2.6649999999999996</v>
          </cell>
          <cell r="AF99">
            <v>2.7251612903225806</v>
          </cell>
          <cell r="AG99">
            <v>2.8212903225806452</v>
          </cell>
          <cell r="AH99">
            <v>2.2203838709677401</v>
          </cell>
          <cell r="AI99">
            <v>2.9088709677419344</v>
          </cell>
          <cell r="AJ99">
            <v>2.796933210892063</v>
          </cell>
          <cell r="AK99">
            <v>2.9606518825345347</v>
          </cell>
          <cell r="AL99">
            <v>2.7718964459467381</v>
          </cell>
          <cell r="AM99">
            <v>3.0150796324156754</v>
          </cell>
          <cell r="AN99">
            <v>2.8503812612753432</v>
          </cell>
          <cell r="AO99">
            <v>2.6393408873023572</v>
          </cell>
          <cell r="AP99">
            <v>2.6842650028463968</v>
          </cell>
          <cell r="AQ99">
            <v>2.5717718926851769</v>
          </cell>
          <cell r="AR99">
            <v>2.7540510788665755</v>
          </cell>
          <cell r="AS99">
            <v>3.052952351396832</v>
          </cell>
          <cell r="AT99">
            <v>2.763024808200206</v>
          </cell>
          <cell r="AU99">
            <v>2.6884017972350227</v>
          </cell>
          <cell r="AV99">
            <v>2.6649999999999996</v>
          </cell>
          <cell r="AW99">
            <v>2.3173942833809713</v>
          </cell>
          <cell r="AX99">
            <v>2.267242349048801</v>
          </cell>
          <cell r="AZ99">
            <v>15</v>
          </cell>
          <cell r="BA99">
            <v>15</v>
          </cell>
          <cell r="BC99">
            <v>2015</v>
          </cell>
          <cell r="BD99">
            <v>16</v>
          </cell>
          <cell r="BE99">
            <v>16</v>
          </cell>
        </row>
        <row r="100">
          <cell r="D100">
            <v>42217</v>
          </cell>
          <cell r="E100">
            <v>34.861538461538451</v>
          </cell>
          <cell r="F100">
            <v>34.981538461538456</v>
          </cell>
          <cell r="G100">
            <v>31.501153846153848</v>
          </cell>
          <cell r="J100">
            <v>36.54346153846155</v>
          </cell>
          <cell r="K100">
            <v>38.230769230769234</v>
          </cell>
          <cell r="L100">
            <v>37.864615384615384</v>
          </cell>
          <cell r="M100">
            <v>23.583902439024392</v>
          </cell>
          <cell r="N100">
            <v>24.913170731707311</v>
          </cell>
          <cell r="O100">
            <v>23.374634146341467</v>
          </cell>
          <cell r="R100">
            <v>24.6829268292683</v>
          </cell>
          <cell r="S100">
            <v>18.756097560975604</v>
          </cell>
          <cell r="T100">
            <v>26.807317073170729</v>
          </cell>
          <cell r="U100">
            <v>29.701089143253544</v>
          </cell>
          <cell r="V100">
            <v>30.335615678113076</v>
          </cell>
          <cell r="W100">
            <v>27.754186611168926</v>
          </cell>
          <cell r="Y100">
            <v>43.424320882852285</v>
          </cell>
          <cell r="Z100">
            <v>31.169982656954566</v>
          </cell>
          <cell r="AC100">
            <v>2.6396774193548382</v>
          </cell>
          <cell r="AD100">
            <v>2.4419354838709681</v>
          </cell>
          <cell r="AE100">
            <v>2.5983870967741929</v>
          </cell>
          <cell r="AF100">
            <v>2.6753225806451608</v>
          </cell>
          <cell r="AG100">
            <v>2.7627419354838714</v>
          </cell>
          <cell r="AH100">
            <v>2.2063710514380102</v>
          </cell>
          <cell r="AI100">
            <v>2.8524193548387107</v>
          </cell>
          <cell r="AJ100">
            <v>2.7397336597502635</v>
          </cell>
          <cell r="AK100">
            <v>2.9025019724718759</v>
          </cell>
          <cell r="AL100">
            <v>2.7154545067489795</v>
          </cell>
          <cell r="AM100">
            <v>2.9569395352550236</v>
          </cell>
          <cell r="AN100">
            <v>2.793844597156713</v>
          </cell>
          <cell r="AO100">
            <v>2.5697772389382911</v>
          </cell>
          <cell r="AP100">
            <v>2.6135602920874574</v>
          </cell>
          <cell r="AQ100">
            <v>2.6326051366010614</v>
          </cell>
          <cell r="AR100">
            <v>2.6967940838058131</v>
          </cell>
          <cell r="AS100">
            <v>3.0016726830385441</v>
          </cell>
          <cell r="AT100">
            <v>2.6898086867705246</v>
          </cell>
          <cell r="AU100">
            <v>2.6176754421768718</v>
          </cell>
          <cell r="AV100">
            <v>2.5983870967741929</v>
          </cell>
          <cell r="AW100">
            <v>2.50424605961617</v>
          </cell>
          <cell r="AX100">
            <v>2.2943255210585485</v>
          </cell>
          <cell r="AZ100">
            <v>16</v>
          </cell>
          <cell r="BA100">
            <v>16</v>
          </cell>
          <cell r="BC100">
            <v>2015</v>
          </cell>
          <cell r="BD100">
            <v>17</v>
          </cell>
          <cell r="BE100">
            <v>17</v>
          </cell>
        </row>
        <row r="101">
          <cell r="D101">
            <v>42248</v>
          </cell>
          <cell r="E101">
            <v>30.66119999999999</v>
          </cell>
          <cell r="F101">
            <v>29.717999999999996</v>
          </cell>
          <cell r="G101">
            <v>26.979999999999997</v>
          </cell>
          <cell r="J101">
            <v>29.52</v>
          </cell>
          <cell r="K101">
            <v>29.256800000000002</v>
          </cell>
          <cell r="L101">
            <v>31.378799999999998</v>
          </cell>
          <cell r="M101">
            <v>23.351749999999996</v>
          </cell>
          <cell r="N101">
            <v>23.563749999999995</v>
          </cell>
          <cell r="O101">
            <v>22.996249999999996</v>
          </cell>
          <cell r="R101">
            <v>22.471999999999998</v>
          </cell>
          <cell r="S101">
            <v>21.522500000000008</v>
          </cell>
          <cell r="T101">
            <v>24.983500000000003</v>
          </cell>
          <cell r="U101">
            <v>27.404222222222224</v>
          </cell>
          <cell r="V101">
            <v>26.859481481481478</v>
          </cell>
          <cell r="W101">
            <v>25.221333333333327</v>
          </cell>
          <cell r="Y101">
            <v>33.358888888888892</v>
          </cell>
          <cell r="Z101">
            <v>26.353777777777779</v>
          </cell>
          <cell r="AC101">
            <v>2.5458333333333338</v>
          </cell>
          <cell r="AD101">
            <v>2.4968333333333339</v>
          </cell>
          <cell r="AE101">
            <v>2.529833333333332</v>
          </cell>
          <cell r="AF101">
            <v>2.5376666666666661</v>
          </cell>
          <cell r="AG101">
            <v>2.6488333333333336</v>
          </cell>
          <cell r="AH101">
            <v>2.1924466666666702</v>
          </cell>
          <cell r="AI101">
            <v>2.6864999999999997</v>
          </cell>
          <cell r="AJ101">
            <v>2.6415670050761428</v>
          </cell>
          <cell r="AK101">
            <v>2.7968499153976318</v>
          </cell>
          <cell r="AL101">
            <v>2.6179954314720821</v>
          </cell>
          <cell r="AM101">
            <v>2.8485419627749584</v>
          </cell>
          <cell r="AN101">
            <v>2.6925353637901868</v>
          </cell>
          <cell r="AO101">
            <v>2.4993795421329987</v>
          </cell>
          <cell r="AP101">
            <v>2.5420078518723628</v>
          </cell>
          <cell r="AQ101">
            <v>2.625559243324894</v>
          </cell>
          <cell r="AR101">
            <v>2.601064117447041</v>
          </cell>
          <cell r="AS101">
            <v>2.8600368007682544</v>
          </cell>
          <cell r="AT101">
            <v>2.5780728421627899</v>
          </cell>
          <cell r="AU101">
            <v>2.5461010981535477</v>
          </cell>
          <cell r="AV101">
            <v>2.529833333333332</v>
          </cell>
          <cell r="AW101">
            <v>2.5598388185654013</v>
          </cell>
          <cell r="AX101">
            <v>2.2093181049069379</v>
          </cell>
          <cell r="AZ101">
            <v>17</v>
          </cell>
          <cell r="BA101">
            <v>17</v>
          </cell>
          <cell r="BC101">
            <v>2015</v>
          </cell>
          <cell r="BD101">
            <v>18</v>
          </cell>
          <cell r="BE101">
            <v>18</v>
          </cell>
        </row>
        <row r="102">
          <cell r="D102">
            <v>42278</v>
          </cell>
          <cell r="E102">
            <v>25.347407407407403</v>
          </cell>
          <cell r="F102">
            <v>26.898148148148149</v>
          </cell>
          <cell r="G102">
            <v>23.130740740740741</v>
          </cell>
          <cell r="J102">
            <v>28.536296296296296</v>
          </cell>
          <cell r="K102">
            <v>26.287037037037038</v>
          </cell>
          <cell r="L102">
            <v>28.506296296296291</v>
          </cell>
          <cell r="M102">
            <v>22.511025641025647</v>
          </cell>
          <cell r="N102">
            <v>21.696923076923074</v>
          </cell>
          <cell r="O102">
            <v>21.758974358974356</v>
          </cell>
          <cell r="R102">
            <v>19.965641025641016</v>
          </cell>
          <cell r="S102">
            <v>20.793076923076928</v>
          </cell>
          <cell r="T102">
            <v>23.125641025641027</v>
          </cell>
          <cell r="U102">
            <v>24.006018036767252</v>
          </cell>
          <cell r="V102">
            <v>24.571640652098509</v>
          </cell>
          <cell r="W102">
            <v>22.447693374956639</v>
          </cell>
          <cell r="Y102">
            <v>31.054731182795702</v>
          </cell>
          <cell r="Z102">
            <v>24.911918140825527</v>
          </cell>
          <cell r="AC102">
            <v>2.2090322580645161</v>
          </cell>
          <cell r="AD102">
            <v>2.1591935483870968</v>
          </cell>
          <cell r="AE102">
            <v>2.1909677419354834</v>
          </cell>
          <cell r="AF102">
            <v>2.2140322580645169</v>
          </cell>
          <cell r="AG102">
            <v>2.3287096774193552</v>
          </cell>
          <cell r="AH102">
            <v>1.99975161290323</v>
          </cell>
          <cell r="AI102">
            <v>2.3854838709677422</v>
          </cell>
          <cell r="AJ102">
            <v>2.2909225577219416</v>
          </cell>
          <cell r="AK102">
            <v>2.4229586745284823</v>
          </cell>
          <cell r="AL102">
            <v>2.2703409701616089</v>
          </cell>
          <cell r="AM102">
            <v>2.4665637329190173</v>
          </cell>
          <cell r="AN102">
            <v>2.3333066744775417</v>
          </cell>
          <cell r="AO102">
            <v>2.2031694168680098</v>
          </cell>
          <cell r="AP102">
            <v>2.2409389498918162</v>
          </cell>
          <cell r="AQ102">
            <v>2.2765101287815432</v>
          </cell>
          <cell r="AR102">
            <v>2.2574947251499706</v>
          </cell>
          <cell r="AS102">
            <v>2.5270453318906441</v>
          </cell>
          <cell r="AT102">
            <v>2.2518341454868795</v>
          </cell>
          <cell r="AU102">
            <v>2.2449400322234156</v>
          </cell>
          <cell r="AV102">
            <v>2.1909677419354834</v>
          </cell>
          <cell r="AW102">
            <v>2.2179251122907306</v>
          </cell>
          <cell r="AX102">
            <v>2.0333038727506594</v>
          </cell>
          <cell r="AZ102">
            <v>18</v>
          </cell>
          <cell r="BA102">
            <v>18</v>
          </cell>
          <cell r="BC102">
            <v>2015</v>
          </cell>
          <cell r="BD102">
            <v>19</v>
          </cell>
          <cell r="BE102">
            <v>19</v>
          </cell>
        </row>
        <row r="103">
          <cell r="D103">
            <v>42309</v>
          </cell>
          <cell r="E103">
            <v>23.877083333333331</v>
          </cell>
          <cell r="F103">
            <v>22.693333333333342</v>
          </cell>
          <cell r="G103">
            <v>21.175000000000004</v>
          </cell>
          <cell r="J103">
            <v>23.14833333333333</v>
          </cell>
          <cell r="K103">
            <v>23.875</v>
          </cell>
          <cell r="L103">
            <v>24.497916666666658</v>
          </cell>
          <cell r="M103">
            <v>21.070476190476189</v>
          </cell>
          <cell r="N103">
            <v>20.654761904761902</v>
          </cell>
          <cell r="O103">
            <v>19.959523809523802</v>
          </cell>
          <cell r="R103">
            <v>20.208333333333343</v>
          </cell>
          <cell r="S103">
            <v>19.767857142857146</v>
          </cell>
          <cell r="T103">
            <v>21.436904761904763</v>
          </cell>
          <cell r="U103">
            <v>22.497416551086452</v>
          </cell>
          <cell r="V103">
            <v>21.71894683310218</v>
          </cell>
          <cell r="W103">
            <v>20.510192325473884</v>
          </cell>
          <cell r="Y103">
            <v>28.73354750346741</v>
          </cell>
          <cell r="Z103">
            <v>21.750788257050392</v>
          </cell>
          <cell r="AC103">
            <v>2.1044999999999998</v>
          </cell>
          <cell r="AD103">
            <v>2.1533333333333333</v>
          </cell>
          <cell r="AE103">
            <v>2.1646666666666672</v>
          </cell>
          <cell r="AF103">
            <v>2.0176666666666669</v>
          </cell>
          <cell r="AG103">
            <v>2.0741666666666663</v>
          </cell>
          <cell r="AH103">
            <v>1.99975161290323</v>
          </cell>
          <cell r="AI103">
            <v>2.1760000000000002</v>
          </cell>
          <cell r="AJ103">
            <v>2.1822884638022364</v>
          </cell>
          <cell r="AK103">
            <v>2.307476692171865</v>
          </cell>
          <cell r="AL103">
            <v>2.162634902884049</v>
          </cell>
          <cell r="AM103">
            <v>2.3487656856974688</v>
          </cell>
          <cell r="AN103">
            <v>2.2222562095350202</v>
          </cell>
          <cell r="AO103">
            <v>2.0626079527890968</v>
          </cell>
          <cell r="AP103">
            <v>2.0980718361726005</v>
          </cell>
          <cell r="AQ103">
            <v>2.2599162179240504</v>
          </cell>
          <cell r="AR103">
            <v>2.1508617984290526</v>
          </cell>
          <cell r="AS103">
            <v>2.3250023322015303</v>
          </cell>
          <cell r="AT103">
            <v>2.0693116986029985</v>
          </cell>
          <cell r="AU103">
            <v>2.1020291836734697</v>
          </cell>
          <cell r="AV103">
            <v>2.1646666666666672</v>
          </cell>
          <cell r="AW103">
            <v>2.2119907172995776</v>
          </cell>
          <cell r="AX103">
            <v>1.9410781636256618</v>
          </cell>
          <cell r="AZ103">
            <v>19</v>
          </cell>
          <cell r="BA103">
            <v>19</v>
          </cell>
          <cell r="BC103">
            <v>2015</v>
          </cell>
          <cell r="BD103">
            <v>20</v>
          </cell>
          <cell r="BE103">
            <v>20</v>
          </cell>
        </row>
        <row r="104">
          <cell r="D104">
            <v>42339</v>
          </cell>
          <cell r="E104">
            <v>23.588461538461544</v>
          </cell>
          <cell r="F104">
            <v>21.586923076923082</v>
          </cell>
          <cell r="G104">
            <v>21.336923076923071</v>
          </cell>
          <cell r="J104">
            <v>21.821923076923074</v>
          </cell>
          <cell r="K104">
            <v>20.576923076923077</v>
          </cell>
          <cell r="L104">
            <v>23.582307692307698</v>
          </cell>
          <cell r="M104">
            <v>21.219756097560975</v>
          </cell>
          <cell r="N104">
            <v>19.213658536585367</v>
          </cell>
          <cell r="O104">
            <v>19.264146341463412</v>
          </cell>
          <cell r="R104">
            <v>20.402439024390247</v>
          </cell>
          <cell r="S104">
            <v>19.073170731707318</v>
          </cell>
          <cell r="T104">
            <v>20.55536585365854</v>
          </cell>
          <cell r="U104">
            <v>22.55439819632328</v>
          </cell>
          <cell r="V104">
            <v>20.566763787721126</v>
          </cell>
          <cell r="W104">
            <v>20.445608740894894</v>
          </cell>
          <cell r="Y104">
            <v>28.634731182795697</v>
          </cell>
          <cell r="Z104">
            <v>21.267582379465832</v>
          </cell>
          <cell r="AC104">
            <v>2.1064516129032258</v>
          </cell>
          <cell r="AD104">
            <v>2.1354838709677426</v>
          </cell>
          <cell r="AE104">
            <v>2.1637096774193543</v>
          </cell>
          <cell r="AF104">
            <v>1.9801612903225811</v>
          </cell>
          <cell r="AG104">
            <v>1.8633870967741939</v>
          </cell>
          <cell r="AH104">
            <v>1.99975161290323</v>
          </cell>
          <cell r="AI104">
            <v>2.221935483870968</v>
          </cell>
          <cell r="AJ104">
            <v>2.1843302566054494</v>
          </cell>
          <cell r="AK104">
            <v>2.3099302819805247</v>
          </cell>
          <cell r="AL104">
            <v>2.1646948964379735</v>
          </cell>
          <cell r="AM104">
            <v>2.3513550924604307</v>
          </cell>
          <cell r="AN104">
            <v>2.2245123227709582</v>
          </cell>
          <cell r="AO104">
            <v>2.0087463069645453</v>
          </cell>
          <cell r="AP104">
            <v>2.0433266901288727</v>
          </cell>
          <cell r="AQ104">
            <v>2.2502128578138016</v>
          </cell>
          <cell r="AR104">
            <v>2.1528526307285789</v>
          </cell>
          <cell r="AS104">
            <v>2.2864125839310439</v>
          </cell>
          <cell r="AT104">
            <v>1.9406243110577828</v>
          </cell>
          <cell r="AU104">
            <v>2.0472672789115647</v>
          </cell>
          <cell r="AV104">
            <v>2.1637096774193543</v>
          </cell>
          <cell r="AW104">
            <v>2.1939153123723973</v>
          </cell>
          <cell r="AX104">
            <v>1.9554167538934881</v>
          </cell>
          <cell r="AZ104">
            <v>20</v>
          </cell>
          <cell r="BA104">
            <v>20</v>
          </cell>
          <cell r="BC104">
            <v>2015</v>
          </cell>
          <cell r="BD104">
            <v>21</v>
          </cell>
          <cell r="BE104">
            <v>21</v>
          </cell>
        </row>
        <row r="105">
          <cell r="D105">
            <v>42370</v>
          </cell>
          <cell r="E105">
            <v>23.33</v>
          </cell>
          <cell r="F105">
            <v>21.312800000000003</v>
          </cell>
          <cell r="G105">
            <v>22.762000000000008</v>
          </cell>
          <cell r="H105">
            <v>23.80872940297067</v>
          </cell>
          <cell r="J105">
            <v>21.266800000000003</v>
          </cell>
          <cell r="K105">
            <v>20.68</v>
          </cell>
          <cell r="L105">
            <v>23.037199999999999</v>
          </cell>
          <cell r="M105">
            <v>22.743255813953493</v>
          </cell>
          <cell r="N105">
            <v>19.874418604651169</v>
          </cell>
          <cell r="O105">
            <v>21.876976744186056</v>
          </cell>
          <cell r="P105">
            <v>23.898088461736425</v>
          </cell>
          <cell r="R105">
            <v>20.465116279069768</v>
          </cell>
          <cell r="S105">
            <v>19.581395348837219</v>
          </cell>
          <cell r="T105">
            <v>20.573488372093021</v>
          </cell>
          <cell r="U105">
            <v>23.058709677419358</v>
          </cell>
          <cell r="V105">
            <v>20.647741935483875</v>
          </cell>
          <cell r="W105">
            <v>22.352795698924741</v>
          </cell>
          <cell r="Y105">
            <v>27.585698924731179</v>
          </cell>
          <cell r="Z105">
            <v>20.896129032258067</v>
          </cell>
          <cell r="AC105">
            <v>2.2477419354838708</v>
          </cell>
          <cell r="AD105">
            <v>2.2740322580645169</v>
          </cell>
          <cell r="AE105">
            <v>2.2696774193548386</v>
          </cell>
          <cell r="AF105">
            <v>2.2466129032258069</v>
          </cell>
          <cell r="AG105">
            <v>2.2719354838709678</v>
          </cell>
          <cell r="AH105">
            <v>1.67994838709677</v>
          </cell>
          <cell r="AI105">
            <v>2.3598387096774176</v>
          </cell>
          <cell r="AJ105">
            <v>2.3186771679932967</v>
          </cell>
          <cell r="AK105">
            <v>2.4420110599078342</v>
          </cell>
          <cell r="AL105">
            <v>2.3027678257226643</v>
          </cell>
          <cell r="AM105">
            <v>2.4785003770423124</v>
          </cell>
          <cell r="AN105">
            <v>2.3026218684541258</v>
          </cell>
          <cell r="AO105">
            <v>2.2341933777417116</v>
          </cell>
          <cell r="AP105">
            <v>2.2724718011978848</v>
          </cell>
          <cell r="AQ105">
            <v>2.3748742653912789</v>
          </cell>
          <cell r="AR105">
            <v>2.2829337387041173</v>
          </cell>
          <cell r="AS105">
            <v>2.5605679629857052</v>
          </cell>
          <cell r="AT105">
            <v>2.2757987901986261</v>
          </cell>
          <cell r="AU105">
            <v>2.2763825364431489</v>
          </cell>
          <cell r="AV105">
            <v>2.2696774193548386</v>
          </cell>
          <cell r="AW105">
            <v>2.3327191459007355</v>
          </cell>
          <cell r="AX105">
            <v>2.5037509844993711</v>
          </cell>
          <cell r="AZ105">
            <v>9</v>
          </cell>
          <cell r="BA105">
            <v>9</v>
          </cell>
          <cell r="BC105">
            <v>2016</v>
          </cell>
          <cell r="BD105">
            <v>22</v>
          </cell>
          <cell r="BE105">
            <v>22</v>
          </cell>
        </row>
        <row r="106">
          <cell r="D106">
            <v>42401</v>
          </cell>
          <cell r="E106">
            <v>18.097200000000001</v>
          </cell>
          <cell r="F106">
            <v>18.904399999999999</v>
          </cell>
          <cell r="G106">
            <v>16.699199999999998</v>
          </cell>
          <cell r="H106">
            <v>19.139871776340698</v>
          </cell>
          <cell r="J106">
            <v>18.62</v>
          </cell>
          <cell r="K106">
            <v>18.5</v>
          </cell>
          <cell r="L106">
            <v>19.841999999999999</v>
          </cell>
          <cell r="M106">
            <v>17.040810810810815</v>
          </cell>
          <cell r="N106">
            <v>16.943513513513512</v>
          </cell>
          <cell r="O106">
            <v>15.720540540540544</v>
          </cell>
          <cell r="P106">
            <v>18.648803507005226</v>
          </cell>
          <cell r="R106">
            <v>18.148648648648653</v>
          </cell>
          <cell r="S106">
            <v>19.087837837837835</v>
          </cell>
          <cell r="T106">
            <v>17.998648648648647</v>
          </cell>
          <cell r="U106">
            <v>17.647931034482763</v>
          </cell>
          <cell r="V106">
            <v>18.07045977011494</v>
          </cell>
          <cell r="W106">
            <v>16.282988505747124</v>
          </cell>
          <cell r="Y106">
            <v>22.587380952380954</v>
          </cell>
          <cell r="Z106">
            <v>18.419540229885058</v>
          </cell>
          <cell r="AC106">
            <v>1.7605172413793098</v>
          </cell>
          <cell r="AD106">
            <v>1.6527586206896552</v>
          </cell>
          <cell r="AE106">
            <v>1.7268965517241381</v>
          </cell>
          <cell r="AF106">
            <v>1.7755172413793112</v>
          </cell>
          <cell r="AG106">
            <v>1.968620689655173</v>
          </cell>
          <cell r="AH106">
            <v>1.3117793103448301</v>
          </cell>
          <cell r="AI106">
            <v>1.854655172413793</v>
          </cell>
          <cell r="AJ106">
            <v>1.8166258335874605</v>
          </cell>
          <cell r="AK106">
            <v>1.9155062112694687</v>
          </cell>
          <cell r="AL106">
            <v>1.8044053234520727</v>
          </cell>
          <cell r="AM106">
            <v>1.9448824375564588</v>
          </cell>
          <cell r="AN106">
            <v>1.8041115611892027</v>
          </cell>
          <cell r="AO106">
            <v>1.8101056591921585</v>
          </cell>
          <cell r="AP106">
            <v>1.8414277116248936</v>
          </cell>
          <cell r="AQ106">
            <v>1.7746276302006363</v>
          </cell>
          <cell r="AR106">
            <v>1.7889413488586738</v>
          </cell>
          <cell r="AS106">
            <v>2.075851776293149</v>
          </cell>
          <cell r="AT106">
            <v>1.8289735727586562</v>
          </cell>
          <cell r="AU106">
            <v>1.8452064945978397</v>
          </cell>
          <cell r="AV106">
            <v>1.7268965517241381</v>
          </cell>
          <cell r="AW106">
            <v>1.7039633141277759</v>
          </cell>
          <cell r="AX106">
            <v>1.8511722757009605</v>
          </cell>
          <cell r="AZ106">
            <v>10</v>
          </cell>
          <cell r="BA106">
            <v>10</v>
          </cell>
          <cell r="BC106">
            <v>2016</v>
          </cell>
          <cell r="BD106">
            <v>23</v>
          </cell>
          <cell r="BE106">
            <v>23</v>
          </cell>
        </row>
        <row r="107">
          <cell r="D107">
            <v>42430</v>
          </cell>
          <cell r="E107">
            <v>14.923703703703703</v>
          </cell>
          <cell r="F107">
            <v>17.09888888888889</v>
          </cell>
          <cell r="G107">
            <v>13.031851851851851</v>
          </cell>
          <cell r="H107">
            <v>16.02985242570044</v>
          </cell>
          <cell r="J107">
            <v>17.641874999999999</v>
          </cell>
          <cell r="K107">
            <v>17.462962962962962</v>
          </cell>
          <cell r="L107">
            <v>19.20703703703704</v>
          </cell>
          <cell r="M107">
            <v>11.020256410256412</v>
          </cell>
          <cell r="N107">
            <v>14.848974358974358</v>
          </cell>
          <cell r="O107">
            <v>9.3648717948717941</v>
          </cell>
          <cell r="P107">
            <v>12.269054712569478</v>
          </cell>
          <cell r="R107">
            <v>14.64772727272727</v>
          </cell>
          <cell r="S107">
            <v>18.749999999999986</v>
          </cell>
          <cell r="T107">
            <v>16.146410256410256</v>
          </cell>
          <cell r="U107">
            <v>13.289824688546087</v>
          </cell>
          <cell r="V107">
            <v>16.157134624012148</v>
          </cell>
          <cell r="W107">
            <v>11.496951720329916</v>
          </cell>
          <cell r="Y107">
            <v>20.342653138696207</v>
          </cell>
          <cell r="Z107">
            <v>16.388604551572246</v>
          </cell>
          <cell r="AC107">
            <v>1.5087096774193549</v>
          </cell>
          <cell r="AD107">
            <v>1.3924193548387096</v>
          </cell>
          <cell r="AE107">
            <v>1.425806451612903</v>
          </cell>
          <cell r="AF107">
            <v>1.5093548387096771</v>
          </cell>
          <cell r="AG107">
            <v>1.6896774193548381</v>
          </cell>
          <cell r="AH107">
            <v>1.02270967741935</v>
          </cell>
          <cell r="AI107">
            <v>1.5743548387096775</v>
          </cell>
          <cell r="AJ107">
            <v>1.5581180294178771</v>
          </cell>
          <cell r="AK107">
            <v>1.647917034197705</v>
          </cell>
          <cell r="AL107">
            <v>1.5480743644214561</v>
          </cell>
          <cell r="AM107">
            <v>1.6749161336504492</v>
          </cell>
          <cell r="AN107">
            <v>1.5473183896367793</v>
          </cell>
          <cell r="AO107">
            <v>1.4955166206282127</v>
          </cell>
          <cell r="AP107">
            <v>1.5216784244226651</v>
          </cell>
          <cell r="AQ107">
            <v>1.4851256469456469</v>
          </cell>
          <cell r="AR107">
            <v>1.5336361030308781</v>
          </cell>
          <cell r="AS107">
            <v>1.8019939692454749</v>
          </cell>
          <cell r="AT107">
            <v>1.5765269848510393</v>
          </cell>
          <cell r="AU107">
            <v>1.5253593249607535</v>
          </cell>
          <cell r="AV107">
            <v>1.425806451612903</v>
          </cell>
          <cell r="AW107">
            <v>1.4404887003731504</v>
          </cell>
          <cell r="AX107">
            <v>1.5134615189230378</v>
          </cell>
          <cell r="AZ107">
            <v>11</v>
          </cell>
          <cell r="BA107">
            <v>11</v>
          </cell>
          <cell r="BC107">
            <v>2016</v>
          </cell>
          <cell r="BD107">
            <v>24</v>
          </cell>
          <cell r="BE107">
            <v>24</v>
          </cell>
        </row>
        <row r="108">
          <cell r="D108">
            <v>42461</v>
          </cell>
          <cell r="E108">
            <v>16.090769230769233</v>
          </cell>
          <cell r="F108">
            <v>18.735384615384621</v>
          </cell>
          <cell r="G108">
            <v>12.137307692307694</v>
          </cell>
          <cell r="H108">
            <v>17.177727941482647</v>
          </cell>
          <cell r="J108">
            <v>19.578571428571429</v>
          </cell>
          <cell r="K108">
            <v>18.615384615384617</v>
          </cell>
          <cell r="L108">
            <v>19.011923076923075</v>
          </cell>
          <cell r="M108">
            <v>10.414473684210524</v>
          </cell>
          <cell r="N108">
            <v>16.229473684210529</v>
          </cell>
          <cell r="O108">
            <v>6.0455263157894752</v>
          </cell>
          <cell r="P108">
            <v>12.505871241871901</v>
          </cell>
          <cell r="R108">
            <v>16.681612903225812</v>
          </cell>
          <cell r="S108">
            <v>18.651315789473678</v>
          </cell>
          <cell r="T108">
            <v>17.006315789473689</v>
          </cell>
          <cell r="U108">
            <v>13.694111111111111</v>
          </cell>
          <cell r="V108">
            <v>17.677333333333337</v>
          </cell>
          <cell r="W108">
            <v>9.565222222222225</v>
          </cell>
          <cell r="Y108">
            <v>26.772222222222219</v>
          </cell>
          <cell r="Z108">
            <v>18.35541116231439</v>
          </cell>
          <cell r="AC108">
            <v>1.6941666666666664</v>
          </cell>
          <cell r="AD108">
            <v>1.3103333333333331</v>
          </cell>
          <cell r="AE108">
            <v>1.5316666666666667</v>
          </cell>
          <cell r="AF108">
            <v>1.6940000000000002</v>
          </cell>
          <cell r="AG108">
            <v>1.8930000000000002</v>
          </cell>
          <cell r="AH108">
            <v>0.83602413793103403</v>
          </cell>
          <cell r="AI108">
            <v>1.7628333333333333</v>
          </cell>
          <cell r="AJ108">
            <v>1.7528015564202328</v>
          </cell>
          <cell r="AK108">
            <v>1.8659079118028534</v>
          </cell>
          <cell r="AL108">
            <v>1.7425317769130995</v>
          </cell>
          <cell r="AM108">
            <v>1.9006031128404666</v>
          </cell>
          <cell r="AN108">
            <v>1.7406582360570688</v>
          </cell>
          <cell r="AO108">
            <v>1.6584783369129579</v>
          </cell>
          <cell r="AP108">
            <v>1.6873132248631368</v>
          </cell>
          <cell r="AQ108">
            <v>1.4973848492599942</v>
          </cell>
          <cell r="AR108">
            <v>1.7216691449525161</v>
          </cell>
          <cell r="AS108">
            <v>1.9919776726000622</v>
          </cell>
          <cell r="AT108">
            <v>1.7513146360624383</v>
          </cell>
          <cell r="AU108">
            <v>1.6910448299319725</v>
          </cell>
          <cell r="AV108">
            <v>1.5316666666666667</v>
          </cell>
          <cell r="AW108">
            <v>1.3574140910164287</v>
          </cell>
          <cell r="AX108">
            <v>1.4324260700389104</v>
          </cell>
          <cell r="AZ108">
            <v>12</v>
          </cell>
          <cell r="BA108">
            <v>12</v>
          </cell>
          <cell r="BC108">
            <v>2016</v>
          </cell>
          <cell r="BD108">
            <v>25</v>
          </cell>
          <cell r="BE108">
            <v>25</v>
          </cell>
        </row>
        <row r="109">
          <cell r="D109">
            <v>42491</v>
          </cell>
          <cell r="E109">
            <v>19.508799999999997</v>
          </cell>
          <cell r="F109">
            <v>18.575600000000001</v>
          </cell>
          <cell r="G109">
            <v>14.577199999999998</v>
          </cell>
          <cell r="H109">
            <v>21.515643149569119</v>
          </cell>
          <cell r="J109">
            <v>18.861249999999998</v>
          </cell>
          <cell r="K109">
            <v>19.54</v>
          </cell>
          <cell r="L109">
            <v>19.389199999999999</v>
          </cell>
          <cell r="M109">
            <v>14.510000000000005</v>
          </cell>
          <cell r="N109">
            <v>15.22837209302325</v>
          </cell>
          <cell r="O109">
            <v>10.147674418604652</v>
          </cell>
          <cell r="P109">
            <v>22.143979574223795</v>
          </cell>
          <cell r="R109">
            <v>15.866279069767439</v>
          </cell>
          <cell r="S109">
            <v>15.883720930232547</v>
          </cell>
          <cell r="T109">
            <v>16.13674418604651</v>
          </cell>
          <cell r="U109">
            <v>17.197526881720432</v>
          </cell>
          <cell r="V109">
            <v>17.027956989247311</v>
          </cell>
          <cell r="W109">
            <v>12.529139784946237</v>
          </cell>
          <cell r="Y109">
            <v>26.235376344086028</v>
          </cell>
          <cell r="Z109">
            <v>17.476478494623656</v>
          </cell>
          <cell r="AC109">
            <v>1.7266129032258068</v>
          </cell>
          <cell r="AD109">
            <v>1.3491935483870967</v>
          </cell>
          <cell r="AE109">
            <v>1.6372580645161288</v>
          </cell>
          <cell r="AF109">
            <v>1.7133870967741931</v>
          </cell>
          <cell r="AG109">
            <v>1.8922580645161284</v>
          </cell>
          <cell r="AH109">
            <v>0.95932258064516096</v>
          </cell>
          <cell r="AI109">
            <v>1.79258064516129</v>
          </cell>
          <cell r="AJ109">
            <v>1.7872806513213282</v>
          </cell>
          <cell r="AK109">
            <v>1.9061249597886429</v>
          </cell>
          <cell r="AL109">
            <v>1.7770960897449062</v>
          </cell>
          <cell r="AM109">
            <v>1.9427600733728949</v>
          </cell>
          <cell r="AN109">
            <v>1.7748979829298515</v>
          </cell>
          <cell r="AO109">
            <v>1.6977873020333607</v>
          </cell>
          <cell r="AP109">
            <v>1.7272669805161687</v>
          </cell>
          <cell r="AQ109">
            <v>1.5718715629148743</v>
          </cell>
          <cell r="AR109">
            <v>1.7545660693762617</v>
          </cell>
          <cell r="AS109">
            <v>2.0119252976378159</v>
          </cell>
          <cell r="AT109">
            <v>1.8004724578470166</v>
          </cell>
          <cell r="AU109">
            <v>1.7310108163265305</v>
          </cell>
          <cell r="AV109">
            <v>1.6372580645161288</v>
          </cell>
          <cell r="AW109">
            <v>1.3967423118986912</v>
          </cell>
          <cell r="AX109">
            <v>1.4618875724660005</v>
          </cell>
          <cell r="AZ109">
            <v>13</v>
          </cell>
          <cell r="BA109">
            <v>13</v>
          </cell>
          <cell r="BC109">
            <v>2016</v>
          </cell>
          <cell r="BD109">
            <v>26</v>
          </cell>
          <cell r="BE109">
            <v>26</v>
          </cell>
        </row>
        <row r="110">
          <cell r="D110">
            <v>42522</v>
          </cell>
          <cell r="E110">
            <v>26.569615384615382</v>
          </cell>
          <cell r="F110">
            <v>30.120769230769227</v>
          </cell>
          <cell r="G110">
            <v>21.705384615384617</v>
          </cell>
          <cell r="H110">
            <v>31.987280994493577</v>
          </cell>
          <cell r="J110">
            <v>35.447692307692307</v>
          </cell>
          <cell r="K110">
            <v>25.076923076923077</v>
          </cell>
          <cell r="L110">
            <v>33.302692307692311</v>
          </cell>
          <cell r="M110">
            <v>18.200789473684203</v>
          </cell>
          <cell r="N110">
            <v>19.106052631578947</v>
          </cell>
          <cell r="O110">
            <v>15.579210526315791</v>
          </cell>
          <cell r="P110">
            <v>29.385788073428856</v>
          </cell>
          <cell r="R110">
            <v>16.547105263157899</v>
          </cell>
          <cell r="S110">
            <v>16.118421052631575</v>
          </cell>
          <cell r="T110">
            <v>20.249210526315789</v>
          </cell>
          <cell r="U110">
            <v>23.036111111111111</v>
          </cell>
          <cell r="V110">
            <v>25.470111111111109</v>
          </cell>
          <cell r="W110">
            <v>19.118777777777776</v>
          </cell>
          <cell r="Y110">
            <v>33.798111111111105</v>
          </cell>
          <cell r="Z110">
            <v>27.46744444444445</v>
          </cell>
          <cell r="AC110">
            <v>2.3233333333333333</v>
          </cell>
          <cell r="AD110">
            <v>1.9401666666666668</v>
          </cell>
          <cell r="AE110">
            <v>2.2161666666666666</v>
          </cell>
          <cell r="AF110">
            <v>2.3539999999999996</v>
          </cell>
          <cell r="AG110">
            <v>2.5201666666666664</v>
          </cell>
          <cell r="AH110">
            <v>1.4233866666666699</v>
          </cell>
          <cell r="AI110">
            <v>2.4898333333333329</v>
          </cell>
          <cell r="AJ110">
            <v>2.4046499999999997</v>
          </cell>
          <cell r="AK110">
            <v>2.5631833333333334</v>
          </cell>
          <cell r="AL110">
            <v>2.3907880952380953</v>
          </cell>
          <cell r="AM110">
            <v>2.611992857142857</v>
          </cell>
          <cell r="AN110">
            <v>2.3879571428571431</v>
          </cell>
          <cell r="AO110">
            <v>2.2955995304483712</v>
          </cell>
          <cell r="AP110">
            <v>2.3348852077406383</v>
          </cell>
          <cell r="AQ110">
            <v>2.1751230113991165</v>
          </cell>
          <cell r="AR110">
            <v>2.3595751235256346</v>
          </cell>
          <cell r="AS110">
            <v>2.6710598827039815</v>
          </cell>
          <cell r="AT110">
            <v>2.3647654677733372</v>
          </cell>
          <cell r="AU110">
            <v>2.3388150491307629</v>
          </cell>
          <cell r="AV110">
            <v>2.2161666666666666</v>
          </cell>
          <cell r="AW110">
            <v>1.9948327058664781</v>
          </cell>
          <cell r="AX110">
            <v>1.9746380952380955</v>
          </cell>
          <cell r="AZ110">
            <v>14</v>
          </cell>
          <cell r="BA110">
            <v>14</v>
          </cell>
          <cell r="BC110">
            <v>2016</v>
          </cell>
          <cell r="BD110">
            <v>27</v>
          </cell>
          <cell r="BE110">
            <v>27</v>
          </cell>
        </row>
        <row r="111">
          <cell r="D111">
            <v>42552</v>
          </cell>
          <cell r="E111">
            <v>36.765599999999999</v>
          </cell>
          <cell r="F111">
            <v>41.399199999999993</v>
          </cell>
          <cell r="G111">
            <v>31.152000000000008</v>
          </cell>
          <cell r="H111">
            <v>39.562350077751354</v>
          </cell>
          <cell r="J111">
            <v>44.27</v>
          </cell>
          <cell r="K111">
            <v>46.93719999999999</v>
          </cell>
          <cell r="L111">
            <v>44.983599999999988</v>
          </cell>
          <cell r="M111">
            <v>24.094651162790697</v>
          </cell>
          <cell r="N111">
            <v>23.508604651162791</v>
          </cell>
          <cell r="O111">
            <v>21.513255813953482</v>
          </cell>
          <cell r="P111">
            <v>26.786292147910217</v>
          </cell>
          <cell r="R111">
            <v>21.44767441860466</v>
          </cell>
          <cell r="S111">
            <v>22.511627906976749</v>
          </cell>
          <cell r="T111">
            <v>24.162558139534877</v>
          </cell>
          <cell r="U111">
            <v>30.906989247311827</v>
          </cell>
          <cell r="V111">
            <v>33.127204301075267</v>
          </cell>
          <cell r="W111">
            <v>26.695376344086021</v>
          </cell>
          <cell r="Y111">
            <v>33.260430107526879</v>
          </cell>
          <cell r="Z111">
            <v>33.717741935483872</v>
          </cell>
          <cell r="AC111">
            <v>2.5769354838709679</v>
          </cell>
          <cell r="AD111">
            <v>2.3075806451612904</v>
          </cell>
          <cell r="AE111">
            <v>2.4861290322580643</v>
          </cell>
          <cell r="AF111">
            <v>2.5870967741935482</v>
          </cell>
          <cell r="AG111">
            <v>2.7840322580645158</v>
          </cell>
          <cell r="AH111">
            <v>1.82853548387097</v>
          </cell>
          <cell r="AI111">
            <v>2.8290322580645162</v>
          </cell>
          <cell r="AJ111">
            <v>2.6652050626702293</v>
          </cell>
          <cell r="AK111">
            <v>2.8339072015903142</v>
          </cell>
          <cell r="AL111">
            <v>2.6493247879797082</v>
          </cell>
          <cell r="AM111">
            <v>2.8854665350010973</v>
          </cell>
          <cell r="AN111">
            <v>2.6467468213091685</v>
          </cell>
          <cell r="AO111">
            <v>2.5338137176579218</v>
          </cell>
          <cell r="AP111">
            <v>2.5770068560644699</v>
          </cell>
          <cell r="AQ111">
            <v>2.5037871798230165</v>
          </cell>
          <cell r="AR111">
            <v>2.6166998832717914</v>
          </cell>
          <cell r="AS111">
            <v>2.9108960532910264</v>
          </cell>
          <cell r="AT111">
            <v>2.6063456138089238</v>
          </cell>
          <cell r="AU111">
            <v>2.58101081632653</v>
          </cell>
          <cell r="AV111">
            <v>2.4861290322580643</v>
          </cell>
          <cell r="AW111">
            <v>2.3666715668062852</v>
          </cell>
          <cell r="AX111">
            <v>2.429991383650234</v>
          </cell>
          <cell r="AZ111">
            <v>15</v>
          </cell>
          <cell r="BA111">
            <v>15</v>
          </cell>
          <cell r="BC111">
            <v>2016</v>
          </cell>
          <cell r="BD111">
            <v>28</v>
          </cell>
          <cell r="BE111">
            <v>28</v>
          </cell>
        </row>
        <row r="112">
          <cell r="D112">
            <v>42583</v>
          </cell>
          <cell r="E112">
            <v>38.250740740740738</v>
          </cell>
          <cell r="F112">
            <v>36.613703703703706</v>
          </cell>
          <cell r="G112">
            <v>35.272222222222226</v>
          </cell>
          <cell r="H112">
            <v>38.604137113049163</v>
          </cell>
          <cell r="J112">
            <v>42.370370370370374</v>
          </cell>
          <cell r="K112">
            <v>42.402962962962967</v>
          </cell>
          <cell r="L112">
            <v>38.651111111111106</v>
          </cell>
          <cell r="M112">
            <v>25.304871794871801</v>
          </cell>
          <cell r="N112">
            <v>23.483333333333341</v>
          </cell>
          <cell r="O112">
            <v>23.480256410256413</v>
          </cell>
          <cell r="P112">
            <v>25.934920406443691</v>
          </cell>
          <cell r="R112">
            <v>23.176666666666677</v>
          </cell>
          <cell r="S112">
            <v>21.564102564102548</v>
          </cell>
          <cell r="T112">
            <v>24.871538461538467</v>
          </cell>
          <cell r="U112">
            <v>32.821827956989246</v>
          </cell>
          <cell r="V112">
            <v>31.107419354838715</v>
          </cell>
          <cell r="W112">
            <v>30.327204301075277</v>
          </cell>
          <cell r="Y112">
            <v>43.424320882852285</v>
          </cell>
          <cell r="Z112">
            <v>34.321397849462372</v>
          </cell>
          <cell r="AC112">
            <v>2.5975806451612899</v>
          </cell>
          <cell r="AD112">
            <v>2.5045161290322584</v>
          </cell>
          <cell r="AE112">
            <v>2.5683870967741931</v>
          </cell>
          <cell r="AF112">
            <v>2.5935483870967744</v>
          </cell>
          <cell r="AG112">
            <v>2.7853225806451625</v>
          </cell>
          <cell r="AH112">
            <v>1.56777419354839</v>
          </cell>
          <cell r="AI112">
            <v>2.798870967741935</v>
          </cell>
          <cell r="AJ112">
            <v>2.6865901058931265</v>
          </cell>
          <cell r="AK112">
            <v>2.8564039545472131</v>
          </cell>
          <cell r="AL112">
            <v>2.6704915453173572</v>
          </cell>
          <cell r="AM112">
            <v>2.9083347951142118</v>
          </cell>
          <cell r="AN112">
            <v>2.667895003289007</v>
          </cell>
          <cell r="AO112">
            <v>2.5873073646600693</v>
          </cell>
          <cell r="AP112">
            <v>2.631377966948893</v>
          </cell>
          <cell r="AQ112">
            <v>2.6477537958754924</v>
          </cell>
          <cell r="AR112">
            <v>2.6376318119854911</v>
          </cell>
          <cell r="AS112">
            <v>2.9175341980623259</v>
          </cell>
          <cell r="AT112">
            <v>2.6355990076984344</v>
          </cell>
          <cell r="AU112">
            <v>2.6353985714285706</v>
          </cell>
          <cell r="AV112">
            <v>2.5683870967741931</v>
          </cell>
          <cell r="AW112">
            <v>2.565978806833578</v>
          </cell>
          <cell r="AX112">
            <v>2.4441769421263753</v>
          </cell>
          <cell r="AZ112">
            <v>16</v>
          </cell>
          <cell r="BA112">
            <v>16</v>
          </cell>
          <cell r="BC112">
            <v>2016</v>
          </cell>
          <cell r="BD112">
            <v>29</v>
          </cell>
          <cell r="BE112">
            <v>29</v>
          </cell>
        </row>
        <row r="113">
          <cell r="D113">
            <v>42614</v>
          </cell>
          <cell r="E113">
            <v>31.096000000000007</v>
          </cell>
          <cell r="F113">
            <v>26.511999999999993</v>
          </cell>
          <cell r="G113">
            <v>28.012800000000002</v>
          </cell>
          <cell r="H113">
            <v>32.25789303170852</v>
          </cell>
          <cell r="J113">
            <v>27.274000000000004</v>
          </cell>
          <cell r="K113">
            <v>27.226399999999998</v>
          </cell>
          <cell r="L113">
            <v>27.933599999999998</v>
          </cell>
          <cell r="M113">
            <v>25.510750000000002</v>
          </cell>
          <cell r="N113">
            <v>22.448250000000002</v>
          </cell>
          <cell r="O113">
            <v>23.994250000000005</v>
          </cell>
          <cell r="P113">
            <v>26.464081374806234</v>
          </cell>
          <cell r="R113">
            <v>22.025000000000002</v>
          </cell>
          <cell r="S113">
            <v>19.975000000000005</v>
          </cell>
          <cell r="T113">
            <v>23.389999999999993</v>
          </cell>
          <cell r="U113">
            <v>28.613666666666671</v>
          </cell>
          <cell r="V113">
            <v>24.705888888888886</v>
          </cell>
          <cell r="W113">
            <v>26.22677777777778</v>
          </cell>
          <cell r="Y113">
            <v>33.358888888888892</v>
          </cell>
          <cell r="Z113">
            <v>24.941111111111116</v>
          </cell>
          <cell r="AC113">
            <v>2.6983333333333324</v>
          </cell>
          <cell r="AD113">
            <v>2.6514999999999995</v>
          </cell>
          <cell r="AE113">
            <v>2.6613333333333338</v>
          </cell>
          <cell r="AF113">
            <v>2.7079999999999993</v>
          </cell>
          <cell r="AG113">
            <v>2.9606666666666666</v>
          </cell>
          <cell r="AH113">
            <v>2.0155333333333298</v>
          </cell>
          <cell r="AI113">
            <v>2.8079999999999994</v>
          </cell>
          <cell r="AJ113">
            <v>2.7911429435483863</v>
          </cell>
          <cell r="AK113">
            <v>2.968819489247311</v>
          </cell>
          <cell r="AL113">
            <v>2.7744959677419341</v>
          </cell>
          <cell r="AM113">
            <v>3.0232213709677409</v>
          </cell>
          <cell r="AN113">
            <v>2.7717758736559128</v>
          </cell>
          <cell r="AO113">
            <v>2.662981304321645</v>
          </cell>
          <cell r="AP113">
            <v>2.7082931969805171</v>
          </cell>
          <cell r="AQ113">
            <v>2.7714741535603351</v>
          </cell>
          <cell r="AR113">
            <v>2.73978398492683</v>
          </cell>
          <cell r="AS113">
            <v>3.035294886305175</v>
          </cell>
          <cell r="AT113">
            <v>2.7681537930798932</v>
          </cell>
          <cell r="AU113">
            <v>2.7123373469387757</v>
          </cell>
          <cell r="AV113">
            <v>2.6613333333333338</v>
          </cell>
          <cell r="AW113">
            <v>2.7147328509260191</v>
          </cell>
          <cell r="AX113">
            <v>2.5188071236559133</v>
          </cell>
          <cell r="AZ113">
            <v>17</v>
          </cell>
          <cell r="BA113">
            <v>17</v>
          </cell>
          <cell r="BC113">
            <v>2016</v>
          </cell>
          <cell r="BD113">
            <v>30</v>
          </cell>
          <cell r="BE113">
            <v>30</v>
          </cell>
        </row>
        <row r="114">
          <cell r="D114">
            <v>42644</v>
          </cell>
          <cell r="E114">
            <v>27.482307692307693</v>
          </cell>
          <cell r="F114">
            <v>26.233076923076926</v>
          </cell>
          <cell r="G114">
            <v>22.980000000000004</v>
          </cell>
          <cell r="H114">
            <v>29.806718510801161</v>
          </cell>
          <cell r="J114">
            <v>25.490384615384617</v>
          </cell>
          <cell r="K114">
            <v>25.092692307692307</v>
          </cell>
          <cell r="L114">
            <v>27.455000000000002</v>
          </cell>
          <cell r="M114">
            <v>21.445121951219523</v>
          </cell>
          <cell r="N114">
            <v>22.772195121951214</v>
          </cell>
          <cell r="O114">
            <v>19.065121951219513</v>
          </cell>
          <cell r="P114">
            <v>23.635534611185602</v>
          </cell>
          <cell r="R114">
            <v>21.323170731707329</v>
          </cell>
          <cell r="S114">
            <v>20.280487804878049</v>
          </cell>
          <cell r="T114">
            <v>23.79121951219512</v>
          </cell>
          <cell r="U114">
            <v>24.820752688172046</v>
          </cell>
          <cell r="V114">
            <v>24.707311827956989</v>
          </cell>
          <cell r="W114">
            <v>21.25408602150538</v>
          </cell>
          <cell r="Y114">
            <v>31.054731182795702</v>
          </cell>
          <cell r="Z114">
            <v>23.653225806451623</v>
          </cell>
          <cell r="AC114">
            <v>2.6745161290322579</v>
          </cell>
          <cell r="AD114">
            <v>2.5704838709677413</v>
          </cell>
          <cell r="AE114">
            <v>2.5925000000000007</v>
          </cell>
          <cell r="AF114">
            <v>2.6519354838709672</v>
          </cell>
          <cell r="AG114">
            <v>2.9287096774193548</v>
          </cell>
          <cell r="AH114">
            <v>2.3286225806451601</v>
          </cell>
          <cell r="AI114">
            <v>2.7509677419354834</v>
          </cell>
          <cell r="AJ114">
            <v>2.7665506306823371</v>
          </cell>
          <cell r="AK114">
            <v>2.9431573770919477</v>
          </cell>
          <cell r="AL114">
            <v>2.7502201844436041</v>
          </cell>
          <cell r="AM114">
            <v>2.9972317023857662</v>
          </cell>
          <cell r="AN114">
            <v>2.7474083195283252</v>
          </cell>
          <cell r="AO114">
            <v>2.6373423374152893</v>
          </cell>
          <cell r="AP114">
            <v>2.6822336704619465</v>
          </cell>
          <cell r="AQ114">
            <v>2.6942040298820258</v>
          </cell>
          <cell r="AR114">
            <v>2.7156359525826401</v>
          </cell>
          <cell r="AS114">
            <v>2.9776094082425839</v>
          </cell>
          <cell r="AT114">
            <v>2.7499682086675996</v>
          </cell>
          <cell r="AU114">
            <v>2.6862698430141281</v>
          </cell>
          <cell r="AV114">
            <v>2.5925000000000007</v>
          </cell>
          <cell r="AW114">
            <v>2.6327410190949716</v>
          </cell>
          <cell r="AX114">
            <v>2.4927182473944405</v>
          </cell>
          <cell r="AZ114">
            <v>18</v>
          </cell>
          <cell r="BA114">
            <v>18</v>
          </cell>
          <cell r="BC114">
            <v>2016</v>
          </cell>
          <cell r="BD114">
            <v>31</v>
          </cell>
          <cell r="BE114">
            <v>31</v>
          </cell>
        </row>
        <row r="115">
          <cell r="D115">
            <v>42675</v>
          </cell>
          <cell r="E115">
            <v>22.472000000000001</v>
          </cell>
          <cell r="F115">
            <v>19.753999999999998</v>
          </cell>
          <cell r="G115">
            <v>19.059200000000001</v>
          </cell>
          <cell r="H115">
            <v>23.938048669085742</v>
          </cell>
          <cell r="J115">
            <v>20.370800000000003</v>
          </cell>
          <cell r="K115">
            <v>22.958399999999994</v>
          </cell>
          <cell r="L115">
            <v>21.947199999999999</v>
          </cell>
          <cell r="M115">
            <v>18.100249999999996</v>
          </cell>
          <cell r="N115">
            <v>17.917999999999999</v>
          </cell>
          <cell r="O115">
            <v>14.816249999999997</v>
          </cell>
          <cell r="P115">
            <v>19.109834280496816</v>
          </cell>
          <cell r="R115">
            <v>18.120749999999997</v>
          </cell>
          <cell r="S115">
            <v>17.550000000000008</v>
          </cell>
          <cell r="T115">
            <v>18.761750000000003</v>
          </cell>
          <cell r="U115">
            <v>20.525631414701802</v>
          </cell>
          <cell r="V115">
            <v>18.936585298196945</v>
          </cell>
          <cell r="W115">
            <v>17.170175104022189</v>
          </cell>
          <cell r="Y115">
            <v>28.73354750346741</v>
          </cell>
          <cell r="Z115">
            <v>19.369044036061027</v>
          </cell>
          <cell r="AC115">
            <v>2.2418333333333336</v>
          </cell>
          <cell r="AD115">
            <v>2.1433333333333335</v>
          </cell>
          <cell r="AE115">
            <v>2.1925000000000008</v>
          </cell>
          <cell r="AF115">
            <v>2.220333333333333</v>
          </cell>
          <cell r="AG115">
            <v>2.4661666666666666</v>
          </cell>
          <cell r="AH115">
            <v>2.0257089666666701</v>
          </cell>
          <cell r="AI115">
            <v>2.3296666666666672</v>
          </cell>
          <cell r="AJ115">
            <v>2.3173949339489543</v>
          </cell>
          <cell r="AK115">
            <v>2.4592885789406185</v>
          </cell>
          <cell r="AL115">
            <v>2.3031624406823137</v>
          </cell>
          <cell r="AM115">
            <v>2.5024173464152879</v>
          </cell>
          <cell r="AN115">
            <v>2.3013510324483781</v>
          </cell>
          <cell r="AO115">
            <v>2.2275383341027855</v>
          </cell>
          <cell r="AP115">
            <v>2.26570759393383</v>
          </cell>
          <cell r="AQ115">
            <v>2.2676824839611038</v>
          </cell>
          <cell r="AR115">
            <v>2.2769430643144415</v>
          </cell>
          <cell r="AS115">
            <v>2.5335285866172788</v>
          </cell>
          <cell r="AT115">
            <v>2.3066994090924613</v>
          </cell>
          <cell r="AU115">
            <v>2.269616258503401</v>
          </cell>
          <cell r="AV115">
            <v>2.1925000000000008</v>
          </cell>
          <cell r="AW115">
            <v>2.2004461727895288</v>
          </cell>
          <cell r="AX115">
            <v>2.4519566884699251</v>
          </cell>
          <cell r="AZ115">
            <v>19</v>
          </cell>
          <cell r="BA115">
            <v>19</v>
          </cell>
          <cell r="BC115">
            <v>2016</v>
          </cell>
          <cell r="BD115">
            <v>32</v>
          </cell>
          <cell r="BE115">
            <v>32</v>
          </cell>
        </row>
        <row r="116">
          <cell r="D116">
            <v>42705</v>
          </cell>
          <cell r="E116">
            <v>36.173461538461531</v>
          </cell>
          <cell r="F116">
            <v>28.173076923076927</v>
          </cell>
          <cell r="G116">
            <v>33.740384615384599</v>
          </cell>
          <cell r="H116">
            <v>36.117841448520664</v>
          </cell>
          <cell r="J116">
            <v>29.213846153846156</v>
          </cell>
          <cell r="K116">
            <v>31.832307692307701</v>
          </cell>
          <cell r="L116">
            <v>29.808461538461536</v>
          </cell>
          <cell r="M116">
            <v>28.176829268292678</v>
          </cell>
          <cell r="N116">
            <v>26.045365853658534</v>
          </cell>
          <cell r="O116">
            <v>24.741219512195123</v>
          </cell>
          <cell r="P116">
            <v>29.305661935071928</v>
          </cell>
          <cell r="R116">
            <v>25.363658536585376</v>
          </cell>
          <cell r="S116">
            <v>24.317073170731707</v>
          </cell>
          <cell r="T116">
            <v>26.645853658536581</v>
          </cell>
          <cell r="U116">
            <v>32.648064516129025</v>
          </cell>
          <cell r="V116">
            <v>27.23505376344086</v>
          </cell>
          <cell r="W116">
            <v>29.773010752688162</v>
          </cell>
          <cell r="Y116">
            <v>28.634731182795697</v>
          </cell>
          <cell r="Z116">
            <v>27.516451612903232</v>
          </cell>
          <cell r="AC116">
            <v>3.4803225806451619</v>
          </cell>
          <cell r="AD116">
            <v>3.8459677419354836</v>
          </cell>
          <cell r="AE116">
            <v>3.4940322580645158</v>
          </cell>
          <cell r="AF116">
            <v>3.4400000000000008</v>
          </cell>
          <cell r="AG116">
            <v>3.5661290322580634</v>
          </cell>
          <cell r="AH116">
            <v>2.5916688387096798</v>
          </cell>
          <cell r="AI116">
            <v>3.5625806451612902</v>
          </cell>
          <cell r="AJ116">
            <v>3.5923795501881126</v>
          </cell>
          <cell r="AK116">
            <v>3.7920555331502857</v>
          </cell>
          <cell r="AL116">
            <v>3.5685376417747192</v>
          </cell>
          <cell r="AM116">
            <v>3.85166030418377</v>
          </cell>
          <cell r="AN116">
            <v>3.5675839654381836</v>
          </cell>
          <cell r="AO116">
            <v>3.4498555957080765</v>
          </cell>
          <cell r="AP116">
            <v>3.5080746990223539</v>
          </cell>
          <cell r="AQ116">
            <v>3.8167860057158185</v>
          </cell>
          <cell r="AR116">
            <v>3.5326352951892548</v>
          </cell>
          <cell r="AS116">
            <v>3.7884587920567969</v>
          </cell>
          <cell r="AT116">
            <v>3.5518748027461844</v>
          </cell>
          <cell r="AU116">
            <v>3.5123636800526663</v>
          </cell>
          <cell r="AV116">
            <v>3.4940322580645158</v>
          </cell>
          <cell r="AW116">
            <v>3.9235859446771415</v>
          </cell>
          <cell r="AX116">
            <v>3.8801513847377764</v>
          </cell>
          <cell r="AZ116">
            <v>20</v>
          </cell>
          <cell r="BA116">
            <v>20</v>
          </cell>
          <cell r="BC116">
            <v>2016</v>
          </cell>
          <cell r="BD116">
            <v>33</v>
          </cell>
          <cell r="BE116">
            <v>33</v>
          </cell>
        </row>
        <row r="117">
          <cell r="D117">
            <v>42736</v>
          </cell>
          <cell r="E117">
            <v>34.423200000000008</v>
          </cell>
          <cell r="F117">
            <v>27.16879999999999</v>
          </cell>
          <cell r="G117">
            <v>33.589199999999998</v>
          </cell>
          <cell r="H117">
            <v>38.311739655528925</v>
          </cell>
          <cell r="J117">
            <v>28.133200000000002</v>
          </cell>
          <cell r="K117">
            <v>29.523599999999991</v>
          </cell>
          <cell r="L117">
            <v>29.0732</v>
          </cell>
          <cell r="M117">
            <v>27.846744186046514</v>
          </cell>
          <cell r="N117">
            <v>24.534418604651165</v>
          </cell>
          <cell r="O117">
            <v>25.916046511627908</v>
          </cell>
          <cell r="P117">
            <v>30.541826998702096</v>
          </cell>
          <cell r="R117">
            <v>24.56976744186046</v>
          </cell>
          <cell r="S117">
            <v>24.418604651162781</v>
          </cell>
          <cell r="T117">
            <v>25.856046511627905</v>
          </cell>
          <cell r="U117">
            <v>31.382473118279574</v>
          </cell>
          <cell r="V117">
            <v>25.950752688172038</v>
          </cell>
          <cell r="W117">
            <v>30.041397849462363</v>
          </cell>
          <cell r="Y117">
            <v>27.585698924731179</v>
          </cell>
          <cell r="Z117">
            <v>26.485591397849461</v>
          </cell>
          <cell r="AC117">
            <v>3.2446774193548387</v>
          </cell>
          <cell r="AD117">
            <v>3.5077419354838701</v>
          </cell>
          <cell r="AE117">
            <v>3.2796774193548388</v>
          </cell>
          <cell r="AF117">
            <v>3.1829032258064527</v>
          </cell>
          <cell r="AG117">
            <v>3.3198387096774189</v>
          </cell>
          <cell r="AH117">
            <v>2.2069999999999999</v>
          </cell>
          <cell r="AI117">
            <v>3.3350000000000004</v>
          </cell>
          <cell r="AJ117">
            <v>3.3521947744316152</v>
          </cell>
          <cell r="AK117">
            <v>3.5504673134150693</v>
          </cell>
          <cell r="AL117">
            <v>3.3310026008808471</v>
          </cell>
          <cell r="AM117">
            <v>3.6103322104511371</v>
          </cell>
          <cell r="AN117">
            <v>3.328967194381621</v>
          </cell>
          <cell r="AO117">
            <v>3.1995301017854159</v>
          </cell>
          <cell r="AP117">
            <v>3.2626434693877546</v>
          </cell>
          <cell r="AQ117">
            <v>3.5318468800105713</v>
          </cell>
          <cell r="AR117">
            <v>3.2937169526055343</v>
          </cell>
          <cell r="AS117">
            <v>3.2922677511841623</v>
          </cell>
          <cell r="AT117">
            <v>3.2192827656100813</v>
          </cell>
          <cell r="AU117">
            <v>3.2524393877551017</v>
          </cell>
          <cell r="AV117">
            <v>3.2796774193548388</v>
          </cell>
          <cell r="AW117">
            <v>3.5812867781437814</v>
          </cell>
          <cell r="AX117">
            <v>3.7196455124389947</v>
          </cell>
          <cell r="AZ117">
            <v>9</v>
          </cell>
          <cell r="BA117">
            <v>9</v>
          </cell>
          <cell r="BC117">
            <v>2017</v>
          </cell>
          <cell r="BD117">
            <v>34</v>
          </cell>
          <cell r="BE117">
            <v>34</v>
          </cell>
        </row>
        <row r="118">
          <cell r="D118">
            <v>42767</v>
          </cell>
          <cell r="E118">
            <v>25.528750000000002</v>
          </cell>
          <cell r="F118">
            <v>21.639999999999997</v>
          </cell>
          <cell r="G118">
            <v>23.01958333333333</v>
          </cell>
          <cell r="H118">
            <v>28.657656065460461</v>
          </cell>
          <cell r="J118">
            <v>22.716250000000002</v>
          </cell>
          <cell r="K118">
            <v>22.65958333333333</v>
          </cell>
          <cell r="L118">
            <v>23.247083333333336</v>
          </cell>
          <cell r="M118">
            <v>20.990277777777777</v>
          </cell>
          <cell r="N118">
            <v>20.62027777777778</v>
          </cell>
          <cell r="O118">
            <v>17.753055555555555</v>
          </cell>
          <cell r="P118">
            <v>22.97430635948955</v>
          </cell>
          <cell r="R118">
            <v>19.453055555555554</v>
          </cell>
          <cell r="S118">
            <v>20.638888888888893</v>
          </cell>
          <cell r="T118">
            <v>21.707777777777775</v>
          </cell>
          <cell r="U118">
            <v>23.583690476190476</v>
          </cell>
          <cell r="V118">
            <v>21.202976190476189</v>
          </cell>
          <cell r="W118">
            <v>20.762499999999999</v>
          </cell>
          <cell r="Y118">
            <v>22.587380952380954</v>
          </cell>
          <cell r="Z118">
            <v>21.317738095238099</v>
          </cell>
          <cell r="AC118">
            <v>2.6123214285714282</v>
          </cell>
          <cell r="AD118">
            <v>2.5719642857142864</v>
          </cell>
          <cell r="AE118">
            <v>2.5835714285714286</v>
          </cell>
          <cell r="AF118">
            <v>2.5823214285714284</v>
          </cell>
          <cell r="AG118">
            <v>2.825535714285714</v>
          </cell>
          <cell r="AH118">
            <v>1.9550000000000001</v>
          </cell>
          <cell r="AI118">
            <v>2.7174999999999998</v>
          </cell>
          <cell r="AJ118">
            <v>2.7004891639375841</v>
          </cell>
          <cell r="AK118">
            <v>2.8659546398987255</v>
          </cell>
          <cell r="AL118">
            <v>2.6838822274816296</v>
          </cell>
          <cell r="AM118">
            <v>2.9162786897652526</v>
          </cell>
          <cell r="AN118">
            <v>2.6817686173872359</v>
          </cell>
          <cell r="AO118">
            <v>2.5894254558890131</v>
          </cell>
          <cell r="AP118">
            <v>2.6408140233236148</v>
          </cell>
          <cell r="AQ118">
            <v>2.6903633755419278</v>
          </cell>
          <cell r="AR118">
            <v>2.6525773492562386</v>
          </cell>
          <cell r="AS118">
            <v>2.6772956057458823</v>
          </cell>
          <cell r="AT118">
            <v>2.6163905589309167</v>
          </cell>
          <cell r="AU118">
            <v>2.6306099416909614</v>
          </cell>
          <cell r="AV118">
            <v>2.5835714285714286</v>
          </cell>
          <cell r="AW118">
            <v>2.6342392629433116</v>
          </cell>
          <cell r="AX118">
            <v>2.6834796350826982</v>
          </cell>
          <cell r="AZ118">
            <v>10</v>
          </cell>
          <cell r="BA118">
            <v>10</v>
          </cell>
          <cell r="BC118">
            <v>2017</v>
          </cell>
          <cell r="BD118">
            <v>35</v>
          </cell>
          <cell r="BE118">
            <v>35</v>
          </cell>
        </row>
        <row r="119">
          <cell r="D119">
            <v>42795</v>
          </cell>
          <cell r="E119">
            <v>18.497037037037035</v>
          </cell>
          <cell r="F119">
            <v>20.801851851851854</v>
          </cell>
          <cell r="G119">
            <v>13.16888888888889</v>
          </cell>
          <cell r="H119">
            <v>20.940059256045167</v>
          </cell>
          <cell r="J119">
            <v>21.333333333333332</v>
          </cell>
          <cell r="K119">
            <v>19.535925925925927</v>
          </cell>
          <cell r="L119">
            <v>21.302962962962965</v>
          </cell>
          <cell r="M119">
            <v>12.73384615384615</v>
          </cell>
          <cell r="N119">
            <v>18.445128205128196</v>
          </cell>
          <cell r="O119">
            <v>7.3612820512820534</v>
          </cell>
          <cell r="P119">
            <v>14.528113426164561</v>
          </cell>
          <cell r="R119">
            <v>16.995128205128204</v>
          </cell>
          <cell r="S119">
            <v>14.712564102564102</v>
          </cell>
          <cell r="T119">
            <v>19.008717948717944</v>
          </cell>
          <cell r="U119">
            <v>16.084718915001549</v>
          </cell>
          <cell r="V119">
            <v>19.81539013700521</v>
          </cell>
          <cell r="W119">
            <v>10.737979431963284</v>
          </cell>
          <cell r="Y119">
            <v>20.342653138696207</v>
          </cell>
          <cell r="Z119">
            <v>19.517476274286501</v>
          </cell>
          <cell r="AC119">
            <v>2.5440322580645165</v>
          </cell>
          <cell r="AD119">
            <v>2.4099999999999997</v>
          </cell>
          <cell r="AE119">
            <v>2.4601612903225805</v>
          </cell>
          <cell r="AF119">
            <v>2.5133870967741938</v>
          </cell>
          <cell r="AG119">
            <v>2.8424193548387091</v>
          </cell>
          <cell r="AH119">
            <v>1.962</v>
          </cell>
          <cell r="AI119">
            <v>2.6225806451612903</v>
          </cell>
          <cell r="AJ119">
            <v>2.6366809466524095</v>
          </cell>
          <cell r="AK119">
            <v>2.8246722806392208</v>
          </cell>
          <cell r="AL119">
            <v>2.6228597769262763</v>
          </cell>
          <cell r="AM119">
            <v>2.8832365591397848</v>
          </cell>
          <cell r="AN119">
            <v>2.6184088917602333</v>
          </cell>
          <cell r="AO119">
            <v>2.5300877954387646</v>
          </cell>
          <cell r="AP119">
            <v>2.5803360302830809</v>
          </cell>
          <cell r="AQ119">
            <v>2.5432095807524639</v>
          </cell>
          <cell r="AR119">
            <v>2.5833396218843316</v>
          </cell>
          <cell r="AS119">
            <v>2.606709560489652</v>
          </cell>
          <cell r="AT119">
            <v>2.568842349667122</v>
          </cell>
          <cell r="AU119">
            <v>2.5701319486504275</v>
          </cell>
          <cell r="AV119">
            <v>2.4601612903225805</v>
          </cell>
          <cell r="AW119">
            <v>2.4703243902439023</v>
          </cell>
          <cell r="AX119">
            <v>2.7171482653121846</v>
          </cell>
          <cell r="AZ119">
            <v>11</v>
          </cell>
          <cell r="BA119">
            <v>11</v>
          </cell>
          <cell r="BC119">
            <v>2017</v>
          </cell>
          <cell r="BD119">
            <v>36</v>
          </cell>
          <cell r="BE119">
            <v>36</v>
          </cell>
        </row>
        <row r="120">
          <cell r="D120">
            <v>42826</v>
          </cell>
          <cell r="E120">
            <v>19.617600000000003</v>
          </cell>
          <cell r="F120">
            <v>28.063200000000002</v>
          </cell>
          <cell r="G120">
            <v>12.781600000000001</v>
          </cell>
          <cell r="H120">
            <v>21.10383079124426</v>
          </cell>
          <cell r="J120">
            <v>24.622799999999998</v>
          </cell>
          <cell r="K120">
            <v>24.217999999999993</v>
          </cell>
          <cell r="L120">
            <v>29.365199999999994</v>
          </cell>
          <cell r="M120">
            <v>9.027000000000001</v>
          </cell>
          <cell r="N120">
            <v>23.326750000000004</v>
          </cell>
          <cell r="O120">
            <v>2.1392499999999992</v>
          </cell>
          <cell r="P120">
            <v>11.252108356074151</v>
          </cell>
          <cell r="R120">
            <v>18.300749999999994</v>
          </cell>
          <cell r="S120">
            <v>14.263000000000003</v>
          </cell>
          <cell r="T120">
            <v>23.531000000000002</v>
          </cell>
          <cell r="U120">
            <v>14.910666666666669</v>
          </cell>
          <cell r="V120">
            <v>25.958111111111116</v>
          </cell>
          <cell r="W120">
            <v>8.0516666666666676</v>
          </cell>
          <cell r="Y120">
            <v>26.772222222222219</v>
          </cell>
          <cell r="Z120">
            <v>21.812999999999995</v>
          </cell>
          <cell r="AC120">
            <v>2.7378333333333327</v>
          </cell>
          <cell r="AD120">
            <v>2.598333333333334</v>
          </cell>
          <cell r="AE120">
            <v>2.6329999999999987</v>
          </cell>
          <cell r="AF120">
            <v>2.6969999999999987</v>
          </cell>
          <cell r="AG120">
            <v>3.0758333333333336</v>
          </cell>
          <cell r="AH120">
            <v>2.0979999999999999</v>
          </cell>
          <cell r="AI120">
            <v>2.8083333333333331</v>
          </cell>
          <cell r="AJ120">
            <v>2.8480920778975229</v>
          </cell>
          <cell r="AK120">
            <v>3.0912824919644541</v>
          </cell>
          <cell r="AL120">
            <v>2.8366003214218187</v>
          </cell>
          <cell r="AM120">
            <v>3.1689294951786722</v>
          </cell>
          <cell r="AN120">
            <v>2.8282144450746829</v>
          </cell>
          <cell r="AO120">
            <v>2.6906030201902218</v>
          </cell>
          <cell r="AP120">
            <v>2.7439359863945576</v>
          </cell>
          <cell r="AQ120">
            <v>2.7294485434555877</v>
          </cell>
          <cell r="AR120">
            <v>2.7798326516610894</v>
          </cell>
          <cell r="AS120">
            <v>2.7947219537169761</v>
          </cell>
          <cell r="AT120">
            <v>2.7630022897935822</v>
          </cell>
          <cell r="AU120">
            <v>2.7337319047619042</v>
          </cell>
          <cell r="AV120">
            <v>2.6329999999999987</v>
          </cell>
          <cell r="AW120">
            <v>2.6609258813210546</v>
          </cell>
          <cell r="AX120">
            <v>2.2221019379844957</v>
          </cell>
          <cell r="AZ120">
            <v>12</v>
          </cell>
          <cell r="BA120">
            <v>12</v>
          </cell>
          <cell r="BC120">
            <v>2017</v>
          </cell>
          <cell r="BD120">
            <v>37</v>
          </cell>
          <cell r="BE120">
            <v>37</v>
          </cell>
        </row>
        <row r="121">
          <cell r="D121">
            <v>42856</v>
          </cell>
          <cell r="E121">
            <v>23.424999999999997</v>
          </cell>
          <cell r="F121">
            <v>28.765384615384615</v>
          </cell>
          <cell r="G121">
            <v>16.874999999999993</v>
          </cell>
          <cell r="H121">
            <v>25.793199433723892</v>
          </cell>
          <cell r="J121">
            <v>25.845384615384617</v>
          </cell>
          <cell r="K121">
            <v>22.940769230769238</v>
          </cell>
          <cell r="L121">
            <v>29.08461538461539</v>
          </cell>
          <cell r="M121">
            <v>7.0914634146341458</v>
          </cell>
          <cell r="N121">
            <v>22.415853658536587</v>
          </cell>
          <cell r="O121">
            <v>2.7378048780487809</v>
          </cell>
          <cell r="P121">
            <v>10.923361573183488</v>
          </cell>
          <cell r="R121">
            <v>18.109250000000003</v>
          </cell>
          <cell r="S121">
            <v>16.453170731707317</v>
          </cell>
          <cell r="T121">
            <v>22.62170731707317</v>
          </cell>
          <cell r="U121">
            <v>16.224193548387095</v>
          </cell>
          <cell r="V121">
            <v>25.966129032258067</v>
          </cell>
          <cell r="W121">
            <v>10.642473118279566</v>
          </cell>
          <cell r="Y121">
            <v>26.235376344086028</v>
          </cell>
          <cell r="Z121">
            <v>22.434830645161291</v>
          </cell>
          <cell r="AC121">
            <v>2.7806451612903227</v>
          </cell>
          <cell r="AD121">
            <v>2.5391935483870962</v>
          </cell>
          <cell r="AE121">
            <v>2.6761290322580633</v>
          </cell>
          <cell r="AF121">
            <v>2.7346774193548389</v>
          </cell>
          <cell r="AG121">
            <v>3.13032258064516</v>
          </cell>
          <cell r="AH121">
            <v>2.2040000000000002</v>
          </cell>
          <cell r="AI121">
            <v>2.8501612903225801</v>
          </cell>
          <cell r="AJ121">
            <v>2.8934042356080116</v>
          </cell>
          <cell r="AK121">
            <v>3.1430394100535475</v>
          </cell>
          <cell r="AL121">
            <v>2.88190472661244</v>
          </cell>
          <cell r="AM121">
            <v>3.222897111411684</v>
          </cell>
          <cell r="AN121">
            <v>2.8731203794630451</v>
          </cell>
          <cell r="AO121">
            <v>2.7492144108987366</v>
          </cell>
          <cell r="AP121">
            <v>2.8036737524687294</v>
          </cell>
          <cell r="AQ121">
            <v>2.7211925722904748</v>
          </cell>
          <cell r="AR121">
            <v>2.8232391486265058</v>
          </cell>
          <cell r="AS121">
            <v>2.8333021496568085</v>
          </cell>
          <cell r="AT121">
            <v>2.7948345482925934</v>
          </cell>
          <cell r="AU121">
            <v>2.793469670836076</v>
          </cell>
          <cell r="AV121">
            <v>2.6761290322580633</v>
          </cell>
          <cell r="AW121">
            <v>2.6010738572888332</v>
          </cell>
          <cell r="AX121">
            <v>2.2481540086342666</v>
          </cell>
          <cell r="AZ121">
            <v>13</v>
          </cell>
          <cell r="BA121">
            <v>13</v>
          </cell>
          <cell r="BC121">
            <v>2017</v>
          </cell>
          <cell r="BD121">
            <v>38</v>
          </cell>
          <cell r="BE121">
            <v>38</v>
          </cell>
        </row>
        <row r="122">
          <cell r="D122">
            <v>42887</v>
          </cell>
          <cell r="E122">
            <v>30.27269230769231</v>
          </cell>
          <cell r="F122">
            <v>40.629615384615391</v>
          </cell>
          <cell r="G122">
            <v>15.745769230769232</v>
          </cell>
          <cell r="H122">
            <v>36.34936205620869</v>
          </cell>
          <cell r="J122">
            <v>33.645769230769233</v>
          </cell>
          <cell r="K122">
            <v>31.582692307692302</v>
          </cell>
          <cell r="L122">
            <v>40.942307692307693</v>
          </cell>
          <cell r="M122">
            <v>9.8115789473684192</v>
          </cell>
          <cell r="N122">
            <v>24.383947368421055</v>
          </cell>
          <cell r="O122">
            <v>1.0563157894736839</v>
          </cell>
          <cell r="P122">
            <v>15.600394572817113</v>
          </cell>
          <cell r="R122">
            <v>18.00447368421052</v>
          </cell>
          <cell r="S122">
            <v>15.452105263157893</v>
          </cell>
          <cell r="T122">
            <v>24.021842105263151</v>
          </cell>
          <cell r="U122">
            <v>21.63355555555556</v>
          </cell>
          <cell r="V122">
            <v>33.77033333333334</v>
          </cell>
          <cell r="W122">
            <v>9.5435555555555549</v>
          </cell>
          <cell r="Y122">
            <v>33.798111111111105</v>
          </cell>
          <cell r="Z122">
            <v>27.041666666666664</v>
          </cell>
          <cell r="AC122">
            <v>2.8340000000000001</v>
          </cell>
          <cell r="AD122">
            <v>2.629</v>
          </cell>
          <cell r="AE122">
            <v>2.8382000000000001</v>
          </cell>
          <cell r="AF122">
            <v>2.7989999999999999</v>
          </cell>
          <cell r="AG122">
            <v>3.254</v>
          </cell>
          <cell r="AH122">
            <v>2.0489999999999999</v>
          </cell>
          <cell r="AI122">
            <v>2.9264999999999999</v>
          </cell>
          <cell r="AJ122">
            <v>2.8868</v>
          </cell>
          <cell r="AK122">
            <v>3.0876999999999999</v>
          </cell>
          <cell r="AL122">
            <v>2.88</v>
          </cell>
          <cell r="AM122">
            <v>3.1377000000000002</v>
          </cell>
          <cell r="AN122">
            <v>2.8666</v>
          </cell>
          <cell r="AO122">
            <v>2.823361882012887</v>
          </cell>
          <cell r="AP122">
            <v>2.8713045200448848</v>
          </cell>
          <cell r="AQ122">
            <v>2.8528564316455696</v>
          </cell>
          <cell r="AR122">
            <v>2.8950217494644499</v>
          </cell>
          <cell r="AS122">
            <v>3.1289259183043523</v>
          </cell>
          <cell r="AT122">
            <v>2.9027304231990985</v>
          </cell>
          <cell r="AU122">
            <v>2.8754985714285715</v>
          </cell>
          <cell r="AV122">
            <v>2.8532000000000002</v>
          </cell>
          <cell r="AW122">
            <v>2.6936784810126579</v>
          </cell>
          <cell r="AX122">
            <v>2.8081</v>
          </cell>
          <cell r="AZ122">
            <v>14</v>
          </cell>
          <cell r="BA122">
            <v>14</v>
          </cell>
          <cell r="BC122">
            <v>2017</v>
          </cell>
          <cell r="BD122">
            <v>39</v>
          </cell>
          <cell r="BE122">
            <v>39</v>
          </cell>
        </row>
        <row r="123">
          <cell r="D123">
            <v>42917</v>
          </cell>
          <cell r="E123">
            <v>36.440799999999996</v>
          </cell>
          <cell r="F123">
            <v>38.154400000000003</v>
          </cell>
          <cell r="G123">
            <v>29.911199999999997</v>
          </cell>
          <cell r="H123">
            <v>41.043943615833228</v>
          </cell>
          <cell r="J123">
            <v>32.700000000000003</v>
          </cell>
          <cell r="K123">
            <v>39.569600000000001</v>
          </cell>
          <cell r="L123">
            <v>39.308399999999999</v>
          </cell>
          <cell r="M123">
            <v>26.741860465116279</v>
          </cell>
          <cell r="N123">
            <v>25.071162790697677</v>
          </cell>
          <cell r="O123">
            <v>21.570232558139534</v>
          </cell>
          <cell r="P123">
            <v>32.29173176325326</v>
          </cell>
          <cell r="R123">
            <v>21.469767441860466</v>
          </cell>
          <cell r="S123">
            <v>25.859302325581393</v>
          </cell>
          <cell r="T123">
            <v>26.22790697674418</v>
          </cell>
          <cell r="U123">
            <v>31.956344086021502</v>
          </cell>
          <cell r="V123">
            <v>32.105161290322577</v>
          </cell>
          <cell r="W123">
            <v>26.054623655913975</v>
          </cell>
          <cell r="Y123">
            <v>33.260430107526879</v>
          </cell>
          <cell r="Z123">
            <v>27.507526881720434</v>
          </cell>
          <cell r="AC123">
            <v>2.61774193548387</v>
          </cell>
          <cell r="AD123">
            <v>2.2946774193548385</v>
          </cell>
          <cell r="AE123">
            <v>2.4811290322580644</v>
          </cell>
          <cell r="AF123">
            <v>2.6275806451612902</v>
          </cell>
          <cell r="AG123">
            <v>2.959193548387097</v>
          </cell>
          <cell r="AH123">
            <v>1.4910000000000001</v>
          </cell>
          <cell r="AI123">
            <v>2.7895161290322568</v>
          </cell>
          <cell r="AJ123">
            <v>2.7185233067645944</v>
          </cell>
          <cell r="AK123">
            <v>2.9328191795684999</v>
          </cell>
          <cell r="AL123">
            <v>2.7059256353545038</v>
          </cell>
          <cell r="AM123">
            <v>3.0005485957517828</v>
          </cell>
          <cell r="AN123">
            <v>2.699559070233275</v>
          </cell>
          <cell r="AO123">
            <v>2.5779716168863667</v>
          </cell>
          <cell r="AP123">
            <v>2.6291400680272097</v>
          </cell>
          <cell r="AQ123">
            <v>2.4945553517572598</v>
          </cell>
          <cell r="AR123">
            <v>2.6580731486199634</v>
          </cell>
          <cell r="AS123">
            <v>2.7236392639374261</v>
          </cell>
          <cell r="AT123">
            <v>2.6362978437052949</v>
          </cell>
          <cell r="AU123">
            <v>2.6189359863945567</v>
          </cell>
          <cell r="AV123">
            <v>2.4811290322580644</v>
          </cell>
          <cell r="AW123">
            <v>2.3536129433810733</v>
          </cell>
          <cell r="AX123">
            <v>2.3729678253974869</v>
          </cell>
          <cell r="AZ123">
            <v>15</v>
          </cell>
          <cell r="BA123">
            <v>15</v>
          </cell>
          <cell r="BC123">
            <v>2017</v>
          </cell>
          <cell r="BD123">
            <v>40</v>
          </cell>
          <cell r="BE123">
            <v>40</v>
          </cell>
        </row>
        <row r="124">
          <cell r="D124">
            <v>42948</v>
          </cell>
          <cell r="E124">
            <v>56.454444444444441</v>
          </cell>
          <cell r="F124">
            <v>50.197777777777773</v>
          </cell>
          <cell r="G124">
            <v>49.22296296296296</v>
          </cell>
          <cell r="H124">
            <v>61.855341000202891</v>
          </cell>
          <cell r="J124">
            <v>45.602222222222231</v>
          </cell>
          <cell r="K124">
            <v>53.728888888888889</v>
          </cell>
          <cell r="L124">
            <v>54.728888888888882</v>
          </cell>
          <cell r="M124">
            <v>29.778461538461531</v>
          </cell>
          <cell r="N124">
            <v>25.941315789473684</v>
          </cell>
          <cell r="O124">
            <v>28.777894736842104</v>
          </cell>
          <cell r="P124">
            <v>33.967060957405252</v>
          </cell>
          <cell r="R124">
            <v>22.127692307692314</v>
          </cell>
          <cell r="S124">
            <v>25.424615384615393</v>
          </cell>
          <cell r="T124">
            <v>27.771842105263158</v>
          </cell>
          <cell r="U124">
            <v>45.267741935483869</v>
          </cell>
          <cell r="V124">
            <v>40.025713073005093</v>
          </cell>
          <cell r="W124">
            <v>40.649224674589703</v>
          </cell>
          <cell r="Y124">
            <v>43.424320882852285</v>
          </cell>
          <cell r="Z124">
            <v>35.758064516129039</v>
          </cell>
          <cell r="AC124">
            <v>2.6079999999999997</v>
          </cell>
          <cell r="AD124">
            <v>2.5495161290322592</v>
          </cell>
          <cell r="AE124">
            <v>2.5591935483870967</v>
          </cell>
          <cell r="AF124">
            <v>2.5946666666666665</v>
          </cell>
          <cell r="AG124">
            <v>2.8745000000000003</v>
          </cell>
          <cell r="AH124">
            <v>1.3979999999999999</v>
          </cell>
          <cell r="AI124">
            <v>2.8853333333333335</v>
          </cell>
          <cell r="AJ124">
            <v>2.7080034952454377</v>
          </cell>
          <cell r="AK124">
            <v>2.9202093035209451</v>
          </cell>
          <cell r="AL124">
            <v>2.6954025186327422</v>
          </cell>
          <cell r="AM124">
            <v>2.9872357748650731</v>
          </cell>
          <cell r="AN124">
            <v>2.689236083269082</v>
          </cell>
          <cell r="AO124">
            <v>2.5794137755953384</v>
          </cell>
          <cell r="AP124">
            <v>2.6306099416909632</v>
          </cell>
          <cell r="AQ124">
            <v>2.6662174520070065</v>
          </cell>
          <cell r="AR124">
            <v>2.648195894758187</v>
          </cell>
          <cell r="AS124">
            <v>2.6899366441395318</v>
          </cell>
          <cell r="AT124">
            <v>2.5882317308036979</v>
          </cell>
          <cell r="AU124">
            <v>2.6204058600583098</v>
          </cell>
          <cell r="AV124">
            <v>2.5591935483870967</v>
          </cell>
          <cell r="AW124">
            <v>2.6115207560290044</v>
          </cell>
          <cell r="AX124">
            <v>2.3953920328964271</v>
          </cell>
          <cell r="AZ124">
            <v>16</v>
          </cell>
          <cell r="BA124">
            <v>16</v>
          </cell>
          <cell r="BC124">
            <v>2017</v>
          </cell>
          <cell r="BD124">
            <v>41</v>
          </cell>
          <cell r="BE124">
            <v>41</v>
          </cell>
        </row>
        <row r="125">
          <cell r="D125">
            <v>42979</v>
          </cell>
          <cell r="E125">
            <v>37.240800000000007</v>
          </cell>
          <cell r="F125">
            <v>38.688800000000015</v>
          </cell>
          <cell r="G125">
            <v>31.770799999999994</v>
          </cell>
          <cell r="H125">
            <v>41.472123072068996</v>
          </cell>
          <cell r="J125">
            <v>42.68</v>
          </cell>
          <cell r="K125">
            <v>36.285199999999996</v>
          </cell>
          <cell r="L125">
            <v>37.4724</v>
          </cell>
          <cell r="M125">
            <v>30.660499999999999</v>
          </cell>
          <cell r="N125">
            <v>26.703499999999995</v>
          </cell>
          <cell r="O125">
            <v>27.763750000000009</v>
          </cell>
          <cell r="P125">
            <v>34.153355623621387</v>
          </cell>
          <cell r="R125">
            <v>28.850000000000019</v>
          </cell>
          <cell r="S125">
            <v>26.302250000000001</v>
          </cell>
          <cell r="T125">
            <v>28.217000000000002</v>
          </cell>
          <cell r="U125">
            <v>34.316222222222223</v>
          </cell>
          <cell r="V125">
            <v>33.362000000000009</v>
          </cell>
          <cell r="W125">
            <v>29.989888888888892</v>
          </cell>
          <cell r="Y125">
            <v>33.358888888888892</v>
          </cell>
          <cell r="Z125">
            <v>36.533333333333339</v>
          </cell>
          <cell r="AC125">
            <v>2.6206666666666671</v>
          </cell>
          <cell r="AD125">
            <v>2.5845000000000002</v>
          </cell>
          <cell r="AE125">
            <v>2.5678333333333341</v>
          </cell>
          <cell r="AF125">
            <v>2.5610000000000004</v>
          </cell>
          <cell r="AG125">
            <v>2.9493333333333331</v>
          </cell>
          <cell r="AH125">
            <v>0.85099999999999998</v>
          </cell>
          <cell r="AI125">
            <v>2.7931666666666661</v>
          </cell>
          <cell r="AJ125">
            <v>2.721808020833334</v>
          </cell>
          <cell r="AK125">
            <v>2.9376035416666677</v>
          </cell>
          <cell r="AL125">
            <v>2.7093871527777784</v>
          </cell>
          <cell r="AM125">
            <v>3.005850069444445</v>
          </cell>
          <cell r="AN125">
            <v>2.7028354861111121</v>
          </cell>
          <cell r="AO125">
            <v>2.5815159818638991</v>
          </cell>
          <cell r="AP125">
            <v>2.6327525475017595</v>
          </cell>
          <cell r="AQ125">
            <v>2.6887120624951599</v>
          </cell>
          <cell r="AR125">
            <v>2.6610385051877392</v>
          </cell>
          <cell r="AS125">
            <v>2.6554633012492328</v>
          </cell>
          <cell r="AT125">
            <v>2.6331911977640843</v>
          </cell>
          <cell r="AU125">
            <v>2.6225484658691061</v>
          </cell>
          <cell r="AV125">
            <v>2.5678333333333341</v>
          </cell>
          <cell r="AW125">
            <v>2.6469259487906083</v>
          </cell>
          <cell r="AX125">
            <v>2.4092389236111118</v>
          </cell>
          <cell r="AZ125">
            <v>17</v>
          </cell>
          <cell r="BA125">
            <v>17</v>
          </cell>
          <cell r="BC125">
            <v>2017</v>
          </cell>
          <cell r="BD125">
            <v>42</v>
          </cell>
          <cell r="BE125">
            <v>42</v>
          </cell>
        </row>
        <row r="126">
          <cell r="D126">
            <v>43009</v>
          </cell>
          <cell r="E126">
            <v>34.370769230769227</v>
          </cell>
          <cell r="F126">
            <v>34.661153846153852</v>
          </cell>
          <cell r="G126">
            <v>26.530769230769231</v>
          </cell>
          <cell r="H126">
            <v>40.865821717432446</v>
          </cell>
          <cell r="J126">
            <v>33.070384615384619</v>
          </cell>
          <cell r="K126">
            <v>28.57884615384615</v>
          </cell>
          <cell r="L126">
            <v>35.47461538461539</v>
          </cell>
          <cell r="M126">
            <v>25.306097560975608</v>
          </cell>
          <cell r="N126">
            <v>24.554878048780488</v>
          </cell>
          <cell r="O126">
            <v>23.631219512195113</v>
          </cell>
          <cell r="P126">
            <v>29.83717888289852</v>
          </cell>
          <cell r="R126">
            <v>22.207317073170724</v>
          </cell>
          <cell r="S126">
            <v>22.409268292682928</v>
          </cell>
          <cell r="T126">
            <v>25.449024390243903</v>
          </cell>
          <cell r="U126">
            <v>30.374516129032255</v>
          </cell>
          <cell r="V126">
            <v>30.205698924731184</v>
          </cell>
          <cell r="W126">
            <v>25.252473118279564</v>
          </cell>
          <cell r="Y126">
            <v>31.054731182795702</v>
          </cell>
          <cell r="Z126">
            <v>28.281290322580645</v>
          </cell>
          <cell r="AC126">
            <v>2.565483870967741</v>
          </cell>
          <cell r="AD126">
            <v>2.5395161290322572</v>
          </cell>
          <cell r="AE126">
            <v>2.544354838709677</v>
          </cell>
          <cell r="AF126">
            <v>2.4303225806451625</v>
          </cell>
          <cell r="AG126">
            <v>2.8701612903225815</v>
          </cell>
          <cell r="AH126">
            <v>0.67200000000000004</v>
          </cell>
          <cell r="AI126">
            <v>2.7580645161290311</v>
          </cell>
          <cell r="AJ126">
            <v>2.6644439723934097</v>
          </cell>
          <cell r="AK126">
            <v>2.8755855653137639</v>
          </cell>
          <cell r="AL126">
            <v>2.6522909774814853</v>
          </cell>
          <cell r="AM126">
            <v>2.9423602626320284</v>
          </cell>
          <cell r="AN126">
            <v>2.6458806065389324</v>
          </cell>
          <cell r="AO126">
            <v>2.5339202235941944</v>
          </cell>
          <cell r="AP126">
            <v>2.5842421088435388</v>
          </cell>
          <cell r="AQ126">
            <v>2.6534093301860455</v>
          </cell>
          <cell r="AR126">
            <v>2.6050892040634097</v>
          </cell>
          <cell r="AS126">
            <v>2.5216547620777829</v>
          </cell>
          <cell r="AT126">
            <v>2.5597179350146151</v>
          </cell>
          <cell r="AU126">
            <v>2.5740380272108854</v>
          </cell>
          <cell r="AV126">
            <v>2.544354838709677</v>
          </cell>
          <cell r="AW126">
            <v>2.6014003228744631</v>
          </cell>
          <cell r="AX126">
            <v>2.5431811220634408</v>
          </cell>
          <cell r="AZ126">
            <v>18</v>
          </cell>
          <cell r="BA126">
            <v>18</v>
          </cell>
          <cell r="BC126">
            <v>2017</v>
          </cell>
          <cell r="BD126">
            <v>43</v>
          </cell>
          <cell r="BE126">
            <v>43</v>
          </cell>
        </row>
        <row r="127">
          <cell r="D127">
            <v>43040</v>
          </cell>
          <cell r="E127">
            <v>34.935600000000001</v>
          </cell>
          <cell r="F127">
            <v>28.453999999999997</v>
          </cell>
          <cell r="G127">
            <v>26.060400000000005</v>
          </cell>
          <cell r="H127">
            <v>39.479760593085842</v>
          </cell>
          <cell r="J127">
            <v>26.86</v>
          </cell>
          <cell r="K127">
            <v>25.08</v>
          </cell>
          <cell r="L127">
            <v>31.242000000000004</v>
          </cell>
          <cell r="M127">
            <v>25.341250000000006</v>
          </cell>
          <cell r="N127">
            <v>24.112499999999997</v>
          </cell>
          <cell r="O127">
            <v>23.006750000000004</v>
          </cell>
          <cell r="P127">
            <v>28.064762261871369</v>
          </cell>
          <cell r="R127">
            <v>22.704000000000004</v>
          </cell>
          <cell r="S127">
            <v>22.243750000000006</v>
          </cell>
          <cell r="T127">
            <v>25.607750000000003</v>
          </cell>
          <cell r="U127">
            <v>30.664051664355064</v>
          </cell>
          <cell r="V127">
            <v>26.521099167822463</v>
          </cell>
          <cell r="W127">
            <v>24.700869278779482</v>
          </cell>
          <cell r="Y127">
            <v>28.73354750346741</v>
          </cell>
          <cell r="Z127">
            <v>25.009686546463247</v>
          </cell>
          <cell r="AC127">
            <v>2.7134999999999994</v>
          </cell>
          <cell r="AD127">
            <v>2.6793333333333331</v>
          </cell>
          <cell r="AE127">
            <v>2.6714999999999991</v>
          </cell>
          <cell r="AF127">
            <v>2.5653333333333341</v>
          </cell>
          <cell r="AG127">
            <v>2.9738333333333324</v>
          </cell>
          <cell r="AH127">
            <v>1.819</v>
          </cell>
          <cell r="AI127">
            <v>2.8595000000000002</v>
          </cell>
          <cell r="AJ127">
            <v>2.8153897883858261</v>
          </cell>
          <cell r="AK127">
            <v>3.0279828986220467</v>
          </cell>
          <cell r="AL127">
            <v>2.8016353346456686</v>
          </cell>
          <cell r="AM127">
            <v>3.0947520915354323</v>
          </cell>
          <cell r="AN127">
            <v>2.7958931840551173</v>
          </cell>
          <cell r="AO127">
            <v>2.6966100283664285</v>
          </cell>
          <cell r="AP127">
            <v>2.7500584353741506</v>
          </cell>
          <cell r="AQ127">
            <v>2.7910689165539582</v>
          </cell>
          <cell r="AR127">
            <v>2.7551613210990564</v>
          </cell>
          <cell r="AS127">
            <v>2.6599004641955091</v>
          </cell>
          <cell r="AT127">
            <v>2.7286553860659333</v>
          </cell>
          <cell r="AU127">
            <v>2.7398543537414972</v>
          </cell>
          <cell r="AV127">
            <v>2.6714999999999991</v>
          </cell>
          <cell r="AW127">
            <v>2.7429013898728196</v>
          </cell>
          <cell r="AX127">
            <v>3.0552247293307078</v>
          </cell>
          <cell r="AZ127">
            <v>19</v>
          </cell>
          <cell r="BA127">
            <v>19</v>
          </cell>
          <cell r="BC127">
            <v>2017</v>
          </cell>
          <cell r="BD127">
            <v>44</v>
          </cell>
          <cell r="BE127">
            <v>44</v>
          </cell>
        </row>
        <row r="128">
          <cell r="D128">
            <v>43070</v>
          </cell>
          <cell r="E128">
            <v>30.305599999999998</v>
          </cell>
          <cell r="F128">
            <v>27.024800000000006</v>
          </cell>
          <cell r="G128">
            <v>27.436800000000009</v>
          </cell>
          <cell r="H128">
            <v>31.957488851057576</v>
          </cell>
          <cell r="J128">
            <v>25.212800000000005</v>
          </cell>
          <cell r="K128">
            <v>25.141199999999998</v>
          </cell>
          <cell r="L128">
            <v>30.342799999999997</v>
          </cell>
          <cell r="M128">
            <v>25.081162790697675</v>
          </cell>
          <cell r="N128">
            <v>24.565813953488373</v>
          </cell>
          <cell r="O128">
            <v>23.333255813953489</v>
          </cell>
          <cell r="P128">
            <v>26.888467377049398</v>
          </cell>
          <cell r="R128">
            <v>23.348372093023254</v>
          </cell>
          <cell r="S128">
            <v>22.970930232558135</v>
          </cell>
          <cell r="T128">
            <v>26.648604651162792</v>
          </cell>
          <cell r="U128">
            <v>27.89</v>
          </cell>
          <cell r="V128">
            <v>25.887849462365594</v>
          </cell>
          <cell r="W128">
            <v>25.539462365591405</v>
          </cell>
          <cell r="Y128">
            <v>28.634731182795697</v>
          </cell>
          <cell r="Z128">
            <v>24.350752688172044</v>
          </cell>
          <cell r="AC128">
            <v>2.5859677419354834</v>
          </cell>
          <cell r="AD128">
            <v>2.7919354838709682</v>
          </cell>
          <cell r="AE128">
            <v>2.6198387096774192</v>
          </cell>
          <cell r="AF128">
            <v>2.4956451612903225</v>
          </cell>
          <cell r="AG128">
            <v>2.7588709677419359</v>
          </cell>
          <cell r="AH128">
            <v>1.5669999999999999</v>
          </cell>
          <cell r="AI128">
            <v>3.0291935483870973</v>
          </cell>
          <cell r="AJ128">
            <v>2.6784952918348996</v>
          </cell>
          <cell r="AK128">
            <v>2.8629785279137114</v>
          </cell>
          <cell r="AL128">
            <v>2.6638555806023589</v>
          </cell>
          <cell r="AM128">
            <v>2.920164899915823</v>
          </cell>
          <cell r="AN128">
            <v>2.6598525345622113</v>
          </cell>
          <cell r="AO128">
            <v>2.498922403556838</v>
          </cell>
          <cell r="AP128">
            <v>2.5485717116524031</v>
          </cell>
          <cell r="AQ128">
            <v>2.822493172147158</v>
          </cell>
          <cell r="AR128">
            <v>2.6258576020840345</v>
          </cell>
          <cell r="AS128">
            <v>2.5885425161686695</v>
          </cell>
          <cell r="AT128">
            <v>2.5087189745461411</v>
          </cell>
          <cell r="AU128">
            <v>2.5383676300197497</v>
          </cell>
          <cell r="AV128">
            <v>2.6198387096774192</v>
          </cell>
          <cell r="AW128">
            <v>2.8568596436301674</v>
          </cell>
          <cell r="AX128">
            <v>3.3113196844102655</v>
          </cell>
          <cell r="AZ128">
            <v>20</v>
          </cell>
          <cell r="BA128">
            <v>20</v>
          </cell>
          <cell r="BC128">
            <v>2017</v>
          </cell>
          <cell r="BD128">
            <v>45</v>
          </cell>
          <cell r="BE128">
            <v>45</v>
          </cell>
        </row>
        <row r="129">
          <cell r="D129">
            <v>43101</v>
          </cell>
          <cell r="E129">
            <v>27.43</v>
          </cell>
          <cell r="F129">
            <v>27.23</v>
          </cell>
          <cell r="G129">
            <v>22.512307692307687</v>
          </cell>
          <cell r="H129">
            <v>25.216742803964504</v>
          </cell>
          <cell r="J129">
            <v>27.679230769230767</v>
          </cell>
          <cell r="K129">
            <v>27.691538461538457</v>
          </cell>
          <cell r="L129">
            <v>30.971153846153843</v>
          </cell>
          <cell r="M129">
            <v>22.241707317073168</v>
          </cell>
          <cell r="N129">
            <v>25.244878048780489</v>
          </cell>
          <cell r="O129">
            <v>20.091707317073176</v>
          </cell>
          <cell r="P129">
            <v>22.505352309140843</v>
          </cell>
          <cell r="R129">
            <v>22.052195121951222</v>
          </cell>
          <cell r="S129">
            <v>21.241951219512202</v>
          </cell>
          <cell r="T129">
            <v>27.896341463414632</v>
          </cell>
          <cell r="U129">
            <v>25.142688172043012</v>
          </cell>
          <cell r="V129">
            <v>26.35483870967742</v>
          </cell>
          <cell r="W129">
            <v>21.445161290322581</v>
          </cell>
          <cell r="Y129">
            <v>29.61559139784946</v>
          </cell>
          <cell r="Z129">
            <v>25.198494623655915</v>
          </cell>
          <cell r="AC129">
            <v>2.9746774193548382</v>
          </cell>
          <cell r="AD129">
            <v>2.697741935483871</v>
          </cell>
          <cell r="AE129">
            <v>2.7169354838709676</v>
          </cell>
          <cell r="AF129">
            <v>2.9698387096774201</v>
          </cell>
          <cell r="AG129">
            <v>3.7140322580645169</v>
          </cell>
          <cell r="AH129">
            <v>1.7150000000000001</v>
          </cell>
          <cell r="AI129">
            <v>3.1106451612903236</v>
          </cell>
          <cell r="AJ129">
            <v>3.0747823753890224</v>
          </cell>
          <cell r="AK129">
            <v>3.2622371622289177</v>
          </cell>
          <cell r="AL129">
            <v>3.0557635725929941</v>
          </cell>
          <cell r="AM129">
            <v>3.3191796855703197</v>
          </cell>
          <cell r="AN129">
            <v>3.0534858716593383</v>
          </cell>
          <cell r="AO129">
            <v>2.9106152369027201</v>
          </cell>
          <cell r="AP129">
            <v>2.9467048218987211</v>
          </cell>
          <cell r="AQ129">
            <v>2.8135887402859616</v>
          </cell>
          <cell r="AR129">
            <v>3.0199665723966724</v>
          </cell>
          <cell r="AS129">
            <v>3.0617325101684112</v>
          </cell>
          <cell r="AT129">
            <v>3.0826510126176525</v>
          </cell>
          <cell r="AU129">
            <v>2.9365659189280224</v>
          </cell>
          <cell r="AV129">
            <v>2.7169354838709676</v>
          </cell>
          <cell r="AW129">
            <v>2.7515063049942787</v>
          </cell>
          <cell r="AX129">
            <v>2.8937965574469242</v>
          </cell>
          <cell r="AZ129" t="e">
            <v>#N/A</v>
          </cell>
          <cell r="BA129">
            <v>9</v>
          </cell>
          <cell r="BC129">
            <v>2018</v>
          </cell>
          <cell r="BD129">
            <v>46</v>
          </cell>
          <cell r="BE129">
            <v>46</v>
          </cell>
        </row>
        <row r="130">
          <cell r="D130">
            <v>43132</v>
          </cell>
          <cell r="E130">
            <v>30.15958333333333</v>
          </cell>
          <cell r="F130">
            <v>25.759999999999994</v>
          </cell>
          <cell r="G130">
            <v>20.580416666666665</v>
          </cell>
          <cell r="H130">
            <v>22.882824923366922</v>
          </cell>
          <cell r="J130">
            <v>30.485833333333332</v>
          </cell>
          <cell r="K130">
            <v>25.71166666666667</v>
          </cell>
          <cell r="L130">
            <v>28.291666666666668</v>
          </cell>
          <cell r="M130">
            <v>17.740277777777777</v>
          </cell>
          <cell r="N130">
            <v>23.65805555555556</v>
          </cell>
          <cell r="O130">
            <v>11.716111111111111</v>
          </cell>
          <cell r="P130">
            <v>13.026836321176013</v>
          </cell>
          <cell r="R130">
            <v>20.803611111111117</v>
          </cell>
          <cell r="S130">
            <v>18.416111111111107</v>
          </cell>
          <cell r="T130">
            <v>23.595000000000002</v>
          </cell>
          <cell r="U130">
            <v>24.837023809523807</v>
          </cell>
          <cell r="V130">
            <v>24.859166666666663</v>
          </cell>
          <cell r="W130">
            <v>16.78142857142857</v>
          </cell>
          <cell r="Y130">
            <v>26.278809523809525</v>
          </cell>
          <cell r="Z130">
            <v>26.336309523809526</v>
          </cell>
          <cell r="AC130">
            <v>2.230892857142857</v>
          </cell>
          <cell r="AD130">
            <v>2.1616071428571426</v>
          </cell>
          <cell r="AE130">
            <v>2.176071428571428</v>
          </cell>
          <cell r="AF130">
            <v>2.1078571428571427</v>
          </cell>
          <cell r="AG130">
            <v>2.5394642857142857</v>
          </cell>
          <cell r="AH130">
            <v>1.655</v>
          </cell>
          <cell r="AI130">
            <v>2.3739285714285709</v>
          </cell>
          <cell r="AJ130">
            <v>2.3079898897058824</v>
          </cell>
          <cell r="AK130">
            <v>2.4566249489379084</v>
          </cell>
          <cell r="AL130">
            <v>2.2945024655695607</v>
          </cell>
          <cell r="AM130">
            <v>2.5021905710200745</v>
          </cell>
          <cell r="AN130">
            <v>2.2920419219771242</v>
          </cell>
          <cell r="AO130">
            <v>2.2246624270874555</v>
          </cell>
          <cell r="AP130">
            <v>2.2526338374299324</v>
          </cell>
          <cell r="AQ130">
            <v>2.2559061081726517</v>
          </cell>
          <cell r="AR130">
            <v>2.2658506216595935</v>
          </cell>
          <cell r="AS130">
            <v>2.1788260604907741</v>
          </cell>
          <cell r="AT130">
            <v>2.2490598127356938</v>
          </cell>
          <cell r="AU130">
            <v>2.2424949344592338</v>
          </cell>
          <cell r="AV130">
            <v>2.176071428571428</v>
          </cell>
          <cell r="AW130">
            <v>2.2065984966532599</v>
          </cell>
          <cell r="AX130">
            <v>2.3225878176382655</v>
          </cell>
          <cell r="AZ130" t="e">
            <v>#N/A</v>
          </cell>
          <cell r="BA130">
            <v>10</v>
          </cell>
          <cell r="BC130">
            <v>2018</v>
          </cell>
          <cell r="BD130">
            <v>47</v>
          </cell>
          <cell r="BE130">
            <v>47</v>
          </cell>
        </row>
        <row r="131">
          <cell r="D131">
            <v>43160</v>
          </cell>
          <cell r="E131">
            <v>25.450370370370369</v>
          </cell>
          <cell r="F131">
            <v>24.431111111111118</v>
          </cell>
          <cell r="G131">
            <v>20.528518518518517</v>
          </cell>
          <cell r="H131">
            <v>25.206272944370092</v>
          </cell>
          <cell r="J131">
            <v>30.518518518518519</v>
          </cell>
          <cell r="K131">
            <v>23.62962962962963</v>
          </cell>
          <cell r="L131">
            <v>27.526666666666667</v>
          </cell>
          <cell r="M131">
            <v>21.067692307692294</v>
          </cell>
          <cell r="N131">
            <v>23.420769230769224</v>
          </cell>
          <cell r="O131">
            <v>18.130000000000003</v>
          </cell>
          <cell r="P131">
            <v>22.261213251661836</v>
          </cell>
          <cell r="R131">
            <v>24.346153846153861</v>
          </cell>
          <cell r="S131">
            <v>20.41820512820513</v>
          </cell>
          <cell r="T131">
            <v>25.755897435897452</v>
          </cell>
          <cell r="U131">
            <v>23.615898126100003</v>
          </cell>
          <cell r="V131">
            <v>24.008208924319288</v>
          </cell>
          <cell r="W131">
            <v>19.524562584118438</v>
          </cell>
          <cell r="Y131">
            <v>26.785469855402567</v>
          </cell>
          <cell r="Z131">
            <v>27.934931152293206</v>
          </cell>
          <cell r="AC131">
            <v>2.1454838709677415</v>
          </cell>
          <cell r="AD131">
            <v>2.0948387096774188</v>
          </cell>
          <cell r="AE131">
            <v>2.1046774193548385</v>
          </cell>
          <cell r="AF131">
            <v>1.8716129032258073</v>
          </cell>
          <cell r="AG131">
            <v>2.649032258064516</v>
          </cell>
          <cell r="AH131">
            <v>1.5569999999999999</v>
          </cell>
          <cell r="AI131">
            <v>2.234677419354838</v>
          </cell>
          <cell r="AJ131">
            <v>2.2248969634490661</v>
          </cell>
          <cell r="AK131">
            <v>2.3884306255433398</v>
          </cell>
          <cell r="AL131">
            <v>2.2136399529169197</v>
          </cell>
          <cell r="AM131">
            <v>2.439598855234915</v>
          </cell>
          <cell r="AN131">
            <v>2.2094441580822104</v>
          </cell>
          <cell r="AO131">
            <v>2.0973536491230882</v>
          </cell>
          <cell r="AP131">
            <v>2.1238183743413801</v>
          </cell>
          <cell r="AQ131">
            <v>2.1843639754367272</v>
          </cell>
          <cell r="AR131">
            <v>2.17925527929407</v>
          </cell>
          <cell r="AS131">
            <v>1.9368469151140093</v>
          </cell>
          <cell r="AT131">
            <v>2.1613389321133352</v>
          </cell>
          <cell r="AU131">
            <v>2.1136794713706815</v>
          </cell>
          <cell r="AV131">
            <v>2.1046774193548385</v>
          </cell>
          <cell r="AW131">
            <v>2.1387375014507763</v>
          </cell>
          <cell r="AX131">
            <v>2.2580997042319702</v>
          </cell>
          <cell r="AZ131" t="e">
            <v>#N/A</v>
          </cell>
          <cell r="BA131">
            <v>11</v>
          </cell>
          <cell r="BC131">
            <v>2018</v>
          </cell>
          <cell r="BD131">
            <v>48</v>
          </cell>
          <cell r="BE131">
            <v>48</v>
          </cell>
        </row>
        <row r="132">
          <cell r="D132">
            <v>43191</v>
          </cell>
          <cell r="E132">
            <v>21.903200000000002</v>
          </cell>
          <cell r="F132">
            <v>24.925600000000003</v>
          </cell>
          <cell r="G132">
            <v>17.445600000000002</v>
          </cell>
          <cell r="H132">
            <v>22.5400294215322</v>
          </cell>
          <cell r="J132">
            <v>29.56</v>
          </cell>
          <cell r="K132">
            <v>20.461200000000002</v>
          </cell>
          <cell r="L132">
            <v>26.155999999999999</v>
          </cell>
          <cell r="M132">
            <v>18.124750000000009</v>
          </cell>
          <cell r="N132">
            <v>21.393500000000007</v>
          </cell>
          <cell r="O132">
            <v>10.504999999999999</v>
          </cell>
          <cell r="P132">
            <v>13.572649210872409</v>
          </cell>
          <cell r="R132">
            <v>20.475000000000001</v>
          </cell>
          <cell r="S132">
            <v>17.212499999999999</v>
          </cell>
          <cell r="T132">
            <v>21.56025</v>
          </cell>
          <cell r="U132">
            <v>20.223888888888894</v>
          </cell>
          <cell r="V132">
            <v>23.355777777777782</v>
          </cell>
          <cell r="W132">
            <v>14.360888888888889</v>
          </cell>
          <cell r="Y132">
            <v>24.113444444444443</v>
          </cell>
          <cell r="Z132">
            <v>25.522222222222222</v>
          </cell>
          <cell r="AC132">
            <v>2.0008333333333335</v>
          </cell>
          <cell r="AD132">
            <v>1.9375000000000002</v>
          </cell>
          <cell r="AE132">
            <v>1.9496666666666667</v>
          </cell>
          <cell r="AF132">
            <v>1.9046666666666667</v>
          </cell>
          <cell r="AG132">
            <v>2.7581666666666669</v>
          </cell>
          <cell r="AH132">
            <v>1.131</v>
          </cell>
          <cell r="AI132">
            <v>2.1031666666666662</v>
          </cell>
          <cell r="AJ132">
            <v>2.0848523414284252</v>
          </cell>
          <cell r="AK132">
            <v>2.2758940977559181</v>
          </cell>
          <cell r="AL132">
            <v>2.0775944768931245</v>
          </cell>
          <cell r="AM132">
            <v>2.3374014243262629</v>
          </cell>
          <cell r="AN132">
            <v>2.0702135977046829</v>
          </cell>
          <cell r="AO132">
            <v>1.9629413768979835</v>
          </cell>
          <cell r="AP132">
            <v>1.987815347933354</v>
          </cell>
          <cell r="AQ132">
            <v>2.02262576128114</v>
          </cell>
          <cell r="AR132">
            <v>2.0325955027206057</v>
          </cell>
          <cell r="AS132">
            <v>1.9707030694117245</v>
          </cell>
          <cell r="AT132">
            <v>2.0694667469637662</v>
          </cell>
          <cell r="AU132">
            <v>1.9776764449626556</v>
          </cell>
          <cell r="AV132">
            <v>1.9496666666666667</v>
          </cell>
          <cell r="AW132">
            <v>1.9788241874174206</v>
          </cell>
          <cell r="AX132">
            <v>2.1048618048618049</v>
          </cell>
          <cell r="AZ132" t="e">
            <v>#N/A</v>
          </cell>
          <cell r="BA132">
            <v>12</v>
          </cell>
          <cell r="BC132">
            <v>2018</v>
          </cell>
          <cell r="BD132">
            <v>49</v>
          </cell>
          <cell r="BE132">
            <v>49</v>
          </cell>
        </row>
        <row r="133">
          <cell r="D133">
            <v>43221</v>
          </cell>
          <cell r="E133">
            <v>19.641538461538463</v>
          </cell>
          <cell r="F133">
            <v>21.943076923076923</v>
          </cell>
          <cell r="G133">
            <v>12.783846153846154</v>
          </cell>
          <cell r="H133">
            <v>17.504243365856105</v>
          </cell>
          <cell r="J133">
            <v>18.134615384615383</v>
          </cell>
          <cell r="K133">
            <v>20.421923076923072</v>
          </cell>
          <cell r="L133">
            <v>23.698846153846151</v>
          </cell>
          <cell r="M133">
            <v>7.7170731707317071</v>
          </cell>
          <cell r="N133">
            <v>16.955121951219507</v>
          </cell>
          <cell r="O133">
            <v>-0.22560975609756101</v>
          </cell>
          <cell r="P133">
            <v>-0.30891548825898607</v>
          </cell>
          <cell r="R133">
            <v>12.650487804878054</v>
          </cell>
          <cell r="S133">
            <v>13.939512195121956</v>
          </cell>
          <cell r="T133">
            <v>18.447804878048782</v>
          </cell>
          <cell r="U133">
            <v>14.38451612903226</v>
          </cell>
          <cell r="V133">
            <v>19.744086021505375</v>
          </cell>
          <cell r="W133">
            <v>7.0484946236559152</v>
          </cell>
          <cell r="Y133">
            <v>21.383870967741935</v>
          </cell>
          <cell r="Z133">
            <v>15.716881720430107</v>
          </cell>
          <cell r="AC133">
            <v>1.816451612903226</v>
          </cell>
          <cell r="AD133">
            <v>1.3877419354838714</v>
          </cell>
          <cell r="AE133">
            <v>1.6269354838709678</v>
          </cell>
          <cell r="AF133">
            <v>1.7696774193548388</v>
          </cell>
          <cell r="AG133">
            <v>2.773548387096775</v>
          </cell>
          <cell r="AH133">
            <v>0.78200000000000003</v>
          </cell>
          <cell r="AI133">
            <v>1.9724193548387101</v>
          </cell>
          <cell r="AJ133">
            <v>1.8933997037216195</v>
          </cell>
          <cell r="AK133">
            <v>2.0693134806663243</v>
          </cell>
          <cell r="AL133">
            <v>1.8869306164404271</v>
          </cell>
          <cell r="AM133">
            <v>2.1260598603259067</v>
          </cell>
          <cell r="AN133">
            <v>1.8801210508812773</v>
          </cell>
          <cell r="AO133">
            <v>1.7707237467179537</v>
          </cell>
          <cell r="AP133">
            <v>1.7933228436352224</v>
          </cell>
          <cell r="AQ133">
            <v>1.5708405984016238</v>
          </cell>
          <cell r="AR133">
            <v>1.8456526654194729</v>
          </cell>
          <cell r="AS133">
            <v>1.8324369142218977</v>
          </cell>
          <cell r="AT133">
            <v>1.8794896381126289</v>
          </cell>
          <cell r="AU133">
            <v>1.7831839406645238</v>
          </cell>
          <cell r="AV133">
            <v>1.6269354838709678</v>
          </cell>
          <cell r="AW133">
            <v>1.4200701834372105</v>
          </cell>
          <cell r="AX133">
            <v>1.5144585160771291</v>
          </cell>
          <cell r="AZ133" t="e">
            <v>#N/A</v>
          </cell>
          <cell r="BA133">
            <v>13</v>
          </cell>
          <cell r="BC133">
            <v>2018</v>
          </cell>
          <cell r="BD133">
            <v>50</v>
          </cell>
          <cell r="BE133">
            <v>50</v>
          </cell>
        </row>
        <row r="134">
          <cell r="D134">
            <v>43252</v>
          </cell>
          <cell r="E134">
            <v>22.43095238095238</v>
          </cell>
          <cell r="F134">
            <v>32.056923076923077</v>
          </cell>
          <cell r="G134">
            <v>16.653461538461535</v>
          </cell>
          <cell r="H134">
            <v>20.071310366421539</v>
          </cell>
          <cell r="J134">
            <v>31.664615384615384</v>
          </cell>
          <cell r="K134">
            <v>30.0108</v>
          </cell>
          <cell r="L134">
            <v>33.003461538461536</v>
          </cell>
          <cell r="M134">
            <v>11.996578947368423</v>
          </cell>
          <cell r="N134">
            <v>20.476578947368417</v>
          </cell>
          <cell r="O134">
            <v>4.4449999999999985</v>
          </cell>
          <cell r="P134">
            <v>5.3572630754690334</v>
          </cell>
          <cell r="R134">
            <v>15.747631578947372</v>
          </cell>
          <cell r="S134">
            <v>17.717027027027033</v>
          </cell>
          <cell r="T134">
            <v>21.255405405405408</v>
          </cell>
          <cell r="U134">
            <v>18.025328042328042</v>
          </cell>
          <cell r="V134">
            <v>27.167444444444442</v>
          </cell>
          <cell r="W134">
            <v>11.498777777777775</v>
          </cell>
          <cell r="Y134">
            <v>28.043171171171171</v>
          </cell>
          <cell r="Z134">
            <v>24.944111111111109</v>
          </cell>
          <cell r="AC134">
            <v>2.2160344827586207</v>
          </cell>
          <cell r="AD134">
            <v>1.4987931034482764</v>
          </cell>
          <cell r="AE134">
            <v>2.0520689655172419</v>
          </cell>
          <cell r="AF134">
            <v>2.1146551724137925</v>
          </cell>
          <cell r="AG134">
            <v>2.9260344827586211</v>
          </cell>
          <cell r="AH134">
            <v>0.90100000000000002</v>
          </cell>
          <cell r="AI134">
            <v>2.4598275862068961</v>
          </cell>
          <cell r="AJ134">
            <v>2.3080964519247762</v>
          </cell>
          <cell r="AK134">
            <v>2.516004179098271</v>
          </cell>
          <cell r="AL134">
            <v>2.2998122108677346</v>
          </cell>
          <cell r="AM134">
            <v>2.5828125747195743</v>
          </cell>
          <cell r="AN134">
            <v>2.2920624369756633</v>
          </cell>
          <cell r="AO134">
            <v>2.1269643686985873</v>
          </cell>
          <cell r="AP134">
            <v>2.153779533465622</v>
          </cell>
          <cell r="AQ134">
            <v>1.8484832971560308</v>
          </cell>
          <cell r="AR134">
            <v>2.250785860041185</v>
          </cell>
          <cell r="AS134">
            <v>2.1857891144256811</v>
          </cell>
          <cell r="AT134">
            <v>2.2503948014550383</v>
          </cell>
          <cell r="AU134">
            <v>2.1436406304949229</v>
          </cell>
          <cell r="AV134">
            <v>2.0520689655172419</v>
          </cell>
          <cell r="AW134">
            <v>1.5329385318104243</v>
          </cell>
          <cell r="AX134">
            <v>1.6334954870673191</v>
          </cell>
          <cell r="AZ134" t="e">
            <v>#N/A</v>
          </cell>
          <cell r="BA134">
            <v>14</v>
          </cell>
          <cell r="BC134">
            <v>2018</v>
          </cell>
          <cell r="BD134">
            <v>51</v>
          </cell>
          <cell r="BE134">
            <v>51</v>
          </cell>
        </row>
        <row r="135">
          <cell r="D135">
            <v>43282</v>
          </cell>
          <cell r="E135">
            <v>87.837999999999994</v>
          </cell>
          <cell r="F135">
            <v>105.0792</v>
          </cell>
          <cell r="G135">
            <v>71.884799999999984</v>
          </cell>
          <cell r="H135">
            <v>83.584806304362445</v>
          </cell>
          <cell r="J135">
            <v>92.779200000000003</v>
          </cell>
          <cell r="K135">
            <v>65.080399999999997</v>
          </cell>
          <cell r="L135">
            <v>107.96800000000003</v>
          </cell>
          <cell r="M135">
            <v>35.938837209302321</v>
          </cell>
          <cell r="N135">
            <v>38.76837209302326</v>
          </cell>
          <cell r="O135">
            <v>30.848837209302324</v>
          </cell>
          <cell r="P135">
            <v>35.869809512641673</v>
          </cell>
          <cell r="R135">
            <v>27.674418604651169</v>
          </cell>
          <cell r="S135">
            <v>31.833720930232555</v>
          </cell>
          <cell r="T135">
            <v>40.846046511627911</v>
          </cell>
          <cell r="U135">
            <v>63.841612903225801</v>
          </cell>
          <cell r="V135">
            <v>74.41935483870968</v>
          </cell>
          <cell r="W135">
            <v>52.911182795698913</v>
          </cell>
          <cell r="Y135">
            <v>76.933118279569911</v>
          </cell>
          <cell r="Z135">
            <v>62.67698924731183</v>
          </cell>
          <cell r="AC135">
            <v>2.4662903225806447</v>
          </cell>
          <cell r="AD135">
            <v>2.1525806451612906</v>
          </cell>
          <cell r="AE135">
            <v>2.3737096774193547</v>
          </cell>
          <cell r="AF135">
            <v>2.4245161290322583</v>
          </cell>
          <cell r="AG135">
            <v>2.8032258064516129</v>
          </cell>
          <cell r="AH135">
            <v>1.0589999999999999</v>
          </cell>
          <cell r="AI135">
            <v>3.9482258064516143</v>
          </cell>
          <cell r="AJ135">
            <v>2.5600130888134593</v>
          </cell>
          <cell r="AK135">
            <v>2.7575403531049298</v>
          </cell>
          <cell r="AL135">
            <v>2.5479399037874528</v>
          </cell>
          <cell r="AM135">
            <v>2.8197732656101184</v>
          </cell>
          <cell r="AN135">
            <v>2.5422144758369756</v>
          </cell>
          <cell r="AO135">
            <v>2.4017096577741772</v>
          </cell>
          <cell r="AP135">
            <v>2.4317764022563666</v>
          </cell>
          <cell r="AQ135">
            <v>2.353571484540065</v>
          </cell>
          <cell r="AR135">
            <v>2.5045178278218034</v>
          </cell>
          <cell r="AS135">
            <v>2.5031720465351412</v>
          </cell>
          <cell r="AT135">
            <v>2.4674716230698741</v>
          </cell>
          <cell r="AU135">
            <v>2.421637499285668</v>
          </cell>
          <cell r="AV135">
            <v>2.3737096774193547</v>
          </cell>
          <cell r="AW135">
            <v>2.1974242942995126</v>
          </cell>
          <cell r="AX135">
            <v>2.3292176738712311</v>
          </cell>
          <cell r="AZ135" t="e">
            <v>#N/A</v>
          </cell>
          <cell r="BA135">
            <v>15</v>
          </cell>
          <cell r="BC135">
            <v>2018</v>
          </cell>
          <cell r="BD135">
            <v>52</v>
          </cell>
          <cell r="BE135">
            <v>52</v>
          </cell>
        </row>
        <row r="136">
          <cell r="D136">
            <v>43313</v>
          </cell>
          <cell r="E136">
            <v>73.244814814814816</v>
          </cell>
          <cell r="F136">
            <v>85.320370370370384</v>
          </cell>
          <cell r="G136">
            <v>69.963333333333324</v>
          </cell>
          <cell r="H136">
            <v>74.044242932664204</v>
          </cell>
          <cell r="J136">
            <v>95.037037037037038</v>
          </cell>
          <cell r="K136">
            <v>82.901111111111106</v>
          </cell>
          <cell r="L136">
            <v>88.914814814814818</v>
          </cell>
          <cell r="M136">
            <v>37.291538461538451</v>
          </cell>
          <cell r="N136">
            <v>39.174102564102554</v>
          </cell>
          <cell r="O136">
            <v>35.87692307692307</v>
          </cell>
          <cell r="P136">
            <v>37.969597522285937</v>
          </cell>
          <cell r="R136">
            <v>34.564102564102562</v>
          </cell>
          <cell r="S136">
            <v>38.792564102564086</v>
          </cell>
          <cell r="T136">
            <v>41.608974358974351</v>
          </cell>
          <cell r="U136">
            <v>58.167634408602147</v>
          </cell>
          <cell r="V136">
            <v>65.968709677419369</v>
          </cell>
          <cell r="W136">
            <v>55.669032258064512</v>
          </cell>
          <cell r="Y136">
            <v>69.076881720430109</v>
          </cell>
          <cell r="Z136">
            <v>69.677419354838705</v>
          </cell>
          <cell r="AC136">
            <v>2.5401612903225819</v>
          </cell>
          <cell r="AD136">
            <v>2.358387096774194</v>
          </cell>
          <cell r="AE136">
            <v>2.5282258064516143</v>
          </cell>
          <cell r="AF136">
            <v>2.3651612903225803</v>
          </cell>
          <cell r="AG136">
            <v>2.9290322580645172</v>
          </cell>
          <cell r="AH136">
            <v>0.83799999999999997</v>
          </cell>
          <cell r="AI136">
            <v>3.8229032258064515</v>
          </cell>
          <cell r="AJ136">
            <v>2.6356363181312585</v>
          </cell>
          <cell r="AK136">
            <v>2.8347198951215655</v>
          </cell>
          <cell r="AL136">
            <v>2.6227478150325774</v>
          </cell>
          <cell r="AM136">
            <v>2.8972854441442886</v>
          </cell>
          <cell r="AN136">
            <v>2.617367177816623</v>
          </cell>
          <cell r="AO136">
            <v>2.4582465595984306</v>
          </cell>
          <cell r="AP136">
            <v>2.4889824119796051</v>
          </cell>
          <cell r="AQ136">
            <v>2.5401507418632927</v>
          </cell>
          <cell r="AR136">
            <v>2.5794148852505141</v>
          </cell>
          <cell r="AS136">
            <v>2.4423763498131521</v>
          </cell>
          <cell r="AT136">
            <v>2.4624530543656684</v>
          </cell>
          <cell r="AU136">
            <v>2.4788435090089065</v>
          </cell>
          <cell r="AV136">
            <v>2.5282258064516143</v>
          </cell>
          <cell r="AW136">
            <v>2.4065984498162352</v>
          </cell>
          <cell r="AX136">
            <v>2.5502726419481681</v>
          </cell>
          <cell r="AZ136" t="e">
            <v>#N/A</v>
          </cell>
          <cell r="BA136">
            <v>16</v>
          </cell>
          <cell r="BC136">
            <v>2018</v>
          </cell>
          <cell r="BD136">
            <v>53</v>
          </cell>
          <cell r="BE136">
            <v>53</v>
          </cell>
        </row>
        <row r="137">
          <cell r="D137">
            <v>43344</v>
          </cell>
          <cell r="E137">
            <v>31.902083333333334</v>
          </cell>
          <cell r="F137">
            <v>30.259166666666669</v>
          </cell>
          <cell r="G137">
            <v>28.967916666666664</v>
          </cell>
          <cell r="H137">
            <v>36.026180168805205</v>
          </cell>
          <cell r="J137">
            <v>69.583333333333329</v>
          </cell>
          <cell r="K137">
            <v>28.286666666666665</v>
          </cell>
          <cell r="L137">
            <v>30.17958333333333</v>
          </cell>
          <cell r="M137">
            <v>27.588333333333331</v>
          </cell>
          <cell r="N137">
            <v>22.844285714285714</v>
          </cell>
          <cell r="O137">
            <v>25.488333333333333</v>
          </cell>
          <cell r="P137">
            <v>31.698768656216679</v>
          </cell>
          <cell r="R137">
            <v>27.428571428571413</v>
          </cell>
          <cell r="S137">
            <v>22.546428571428564</v>
          </cell>
          <cell r="T137">
            <v>23.92166666666666</v>
          </cell>
          <cell r="U137">
            <v>29.888999999999999</v>
          </cell>
          <cell r="V137">
            <v>26.798888888888889</v>
          </cell>
          <cell r="W137">
            <v>27.344111111111108</v>
          </cell>
          <cell r="Y137">
            <v>27.259222222222217</v>
          </cell>
          <cell r="Z137">
            <v>49.911111111111097</v>
          </cell>
          <cell r="AC137">
            <v>2.2924999999999991</v>
          </cell>
          <cell r="AD137">
            <v>2.2998333333333338</v>
          </cell>
          <cell r="AE137">
            <v>2.3004999999999995</v>
          </cell>
          <cell r="AF137">
            <v>2.0023214285714284</v>
          </cell>
          <cell r="AG137">
            <v>2.9474999999999989</v>
          </cell>
          <cell r="AH137">
            <v>1.0149999999999999</v>
          </cell>
          <cell r="AI137">
            <v>2.4110714285714283</v>
          </cell>
          <cell r="AJ137">
            <v>2.3803830935251789</v>
          </cell>
          <cell r="AK137">
            <v>2.5669874100719414</v>
          </cell>
          <cell r="AL137">
            <v>2.3694271582733806</v>
          </cell>
          <cell r="AM137">
            <v>2.6258902877697832</v>
          </cell>
          <cell r="AN137">
            <v>2.3638902877697832</v>
          </cell>
          <cell r="AO137">
            <v>2.2019258581876788</v>
          </cell>
          <cell r="AP137">
            <v>2.2296281837845155</v>
          </cell>
          <cell r="AQ137">
            <v>2.3919118237202426</v>
          </cell>
          <cell r="AR137">
            <v>2.3283135060326465</v>
          </cell>
          <cell r="AS137">
            <v>2.0707284324197772</v>
          </cell>
          <cell r="AT137">
            <v>2.224504673004402</v>
          </cell>
          <cell r="AU137">
            <v>2.2194892808138165</v>
          </cell>
          <cell r="AV137">
            <v>2.3004999999999995</v>
          </cell>
          <cell r="AW137">
            <v>2.3470865447030529</v>
          </cell>
          <cell r="AX137">
            <v>2.4883238661978182</v>
          </cell>
          <cell r="AZ137" t="e">
            <v>#N/A</v>
          </cell>
          <cell r="BA137">
            <v>17</v>
          </cell>
          <cell r="BC137">
            <v>2018</v>
          </cell>
          <cell r="BD137">
            <v>54</v>
          </cell>
          <cell r="BE137">
            <v>54</v>
          </cell>
        </row>
        <row r="138">
          <cell r="D138">
            <v>43374</v>
          </cell>
          <cell r="E138">
            <v>56.88814814814814</v>
          </cell>
          <cell r="F138">
            <v>30.944074074074074</v>
          </cell>
          <cell r="G138">
            <v>44.241481481481472</v>
          </cell>
          <cell r="H138">
            <v>54.652957885881776</v>
          </cell>
          <cell r="J138">
            <v>30.134814814814817</v>
          </cell>
          <cell r="K138">
            <v>32.192592592592597</v>
          </cell>
          <cell r="L138">
            <v>32.482222222222219</v>
          </cell>
          <cell r="M138">
            <v>35.035897435897446</v>
          </cell>
          <cell r="N138">
            <v>26.574358974358976</v>
          </cell>
          <cell r="O138">
            <v>36.708205128205122</v>
          </cell>
          <cell r="P138">
            <v>45.346853716412298</v>
          </cell>
          <cell r="R138">
            <v>24.09615384615385</v>
          </cell>
          <cell r="S138">
            <v>23.875384615384625</v>
          </cell>
          <cell r="T138">
            <v>27.691025641025639</v>
          </cell>
          <cell r="U138">
            <v>47.724301075268819</v>
          </cell>
          <cell r="V138">
            <v>29.111612903225808</v>
          </cell>
          <cell r="W138">
            <v>41.082365591397846</v>
          </cell>
          <cell r="Y138">
            <v>30.473010752688172</v>
          </cell>
          <cell r="Z138">
            <v>27.602473118279573</v>
          </cell>
          <cell r="AC138">
            <v>2.9369354838709678</v>
          </cell>
          <cell r="AD138">
            <v>5.9041379310344828</v>
          </cell>
          <cell r="AE138">
            <v>3.0027419354838703</v>
          </cell>
          <cell r="AF138">
            <v>2.1669354838709673</v>
          </cell>
          <cell r="AG138">
            <v>3.2308064516129043</v>
          </cell>
          <cell r="AH138">
            <v>1.073</v>
          </cell>
          <cell r="AI138">
            <v>2.9416129032258054</v>
          </cell>
          <cell r="AJ138">
            <v>3.0544129032258067</v>
          </cell>
          <cell r="AK138">
            <v>3.3120417053913829</v>
          </cell>
          <cell r="AL138">
            <v>3.041761488833747</v>
          </cell>
          <cell r="AM138">
            <v>3.3941937468982628</v>
          </cell>
          <cell r="AN138">
            <v>3.0330533724340176</v>
          </cell>
          <cell r="AO138">
            <v>2.8871806323264009</v>
          </cell>
          <cell r="AP138">
            <v>2.9229928714027342</v>
          </cell>
          <cell r="AQ138">
            <v>4.6218921162427922</v>
          </cell>
          <cell r="AR138">
            <v>2.9817003902169401</v>
          </cell>
          <cell r="AS138">
            <v>2.2393385474454237</v>
          </cell>
          <cell r="AT138">
            <v>2.9275610507263972</v>
          </cell>
          <cell r="AU138">
            <v>2.9128539684320356</v>
          </cell>
          <cell r="AV138">
            <v>3.0027419354838703</v>
          </cell>
          <cell r="AW138">
            <v>6.0103700061332272</v>
          </cell>
          <cell r="AX138">
            <v>6.3947396502321894</v>
          </cell>
          <cell r="AZ138" t="e">
            <v>#N/A</v>
          </cell>
          <cell r="BA138">
            <v>18</v>
          </cell>
          <cell r="BC138">
            <v>2018</v>
          </cell>
          <cell r="BD138">
            <v>55</v>
          </cell>
          <cell r="BE138">
            <v>55</v>
          </cell>
        </row>
        <row r="139">
          <cell r="D139">
            <v>43405</v>
          </cell>
          <cell r="E139">
            <v>53.867200000000011</v>
          </cell>
          <cell r="F139">
            <v>38.628</v>
          </cell>
          <cell r="G139">
            <v>53.818000000000019</v>
          </cell>
          <cell r="H139">
            <v>65.623512345136888</v>
          </cell>
          <cell r="J139">
            <v>35.051200000000001</v>
          </cell>
          <cell r="K139">
            <v>40.835599999999992</v>
          </cell>
          <cell r="L139">
            <v>41.288799999999995</v>
          </cell>
          <cell r="M139">
            <v>45.703249999999997</v>
          </cell>
          <cell r="N139">
            <v>34.80125000000001</v>
          </cell>
          <cell r="O139">
            <v>44.180750000000018</v>
          </cell>
          <cell r="P139">
            <v>53.872235925571502</v>
          </cell>
          <cell r="R139">
            <v>30.168250000000004</v>
          </cell>
          <cell r="S139">
            <v>34.671499999999995</v>
          </cell>
          <cell r="T139">
            <v>37.223999999999997</v>
          </cell>
          <cell r="U139">
            <v>50.232487170596393</v>
          </cell>
          <cell r="V139">
            <v>36.92427357836339</v>
          </cell>
          <cell r="W139">
            <v>49.527351941747597</v>
          </cell>
          <cell r="Y139">
            <v>39.479090152565874</v>
          </cell>
          <cell r="Z139">
            <v>32.877237517337036</v>
          </cell>
          <cell r="AC139">
            <v>4.4931666666666672</v>
          </cell>
          <cell r="AD139">
            <v>12.159333333333333</v>
          </cell>
          <cell r="AE139">
            <v>4.5614999999999988</v>
          </cell>
          <cell r="AF139">
            <v>2.8804999999999996</v>
          </cell>
          <cell r="AG139">
            <v>4.0628333333333337</v>
          </cell>
          <cell r="AH139">
            <v>1.405</v>
          </cell>
          <cell r="AI139">
            <v>4.18</v>
          </cell>
          <cell r="AJ139">
            <v>4.6616191292983746</v>
          </cell>
          <cell r="AK139">
            <v>5.0121764110103726</v>
          </cell>
          <cell r="AL139">
            <v>4.6387184023523638</v>
          </cell>
          <cell r="AM139">
            <v>5.122276059789268</v>
          </cell>
          <cell r="AN139">
            <v>4.6292498325573792</v>
          </cell>
          <cell r="AO139">
            <v>3.9364421563531358</v>
          </cell>
          <cell r="AP139">
            <v>3.984672288012439</v>
          </cell>
          <cell r="AQ139">
            <v>8.6680488460990404</v>
          </cell>
          <cell r="AR139">
            <v>4.5595480864510467</v>
          </cell>
          <cell r="AS139">
            <v>2.9702250742599605</v>
          </cell>
          <cell r="AT139">
            <v>3.8702964836561957</v>
          </cell>
          <cell r="AU139">
            <v>3.9745333850417399</v>
          </cell>
          <cell r="AV139">
            <v>4.5614999999999988</v>
          </cell>
          <cell r="AW139">
            <v>12.367921995460243</v>
          </cell>
          <cell r="AX139">
            <v>13.098929528502016</v>
          </cell>
          <cell r="AZ139" t="e">
            <v>#N/A</v>
          </cell>
          <cell r="BA139">
            <v>19</v>
          </cell>
          <cell r="BC139">
            <v>2018</v>
          </cell>
          <cell r="BD139">
            <v>56</v>
          </cell>
          <cell r="BE139">
            <v>56</v>
          </cell>
        </row>
        <row r="140">
          <cell r="D140">
            <v>43435</v>
          </cell>
          <cell r="E140">
            <v>52.417199999999994</v>
          </cell>
          <cell r="F140">
            <v>40.704399999999993</v>
          </cell>
          <cell r="G140">
            <v>51.276799999999994</v>
          </cell>
          <cell r="H140">
            <v>46.888839884500634</v>
          </cell>
          <cell r="J140">
            <v>39.776399999999995</v>
          </cell>
          <cell r="K140">
            <v>44.74</v>
          </cell>
          <cell r="L140">
            <v>43.878399999999999</v>
          </cell>
          <cell r="M140">
            <v>47.72139534883722</v>
          </cell>
          <cell r="N140">
            <v>36.728837209302327</v>
          </cell>
          <cell r="O140">
            <v>46.846744186046514</v>
          </cell>
          <cell r="P140">
            <v>42.837881600444959</v>
          </cell>
          <cell r="R140">
            <v>33.192325581395359</v>
          </cell>
          <cell r="S140">
            <v>37.409069767441856</v>
          </cell>
          <cell r="T140">
            <v>39.582790697674412</v>
          </cell>
          <cell r="U140">
            <v>50.246021505376341</v>
          </cell>
          <cell r="V140">
            <v>38.866236559139779</v>
          </cell>
          <cell r="W140">
            <v>49.228494623655912</v>
          </cell>
          <cell r="Y140">
            <v>41.89225806451612</v>
          </cell>
          <cell r="Z140">
            <v>36.732150537634411</v>
          </cell>
          <cell r="AC140">
            <v>4.7262903225806445</v>
          </cell>
          <cell r="AD140">
            <v>5.767258064516132</v>
          </cell>
          <cell r="AE140">
            <v>4.7270967741935479</v>
          </cell>
          <cell r="AF140">
            <v>3.4099999999999993</v>
          </cell>
          <cell r="AG140">
            <v>3.9349999999999996</v>
          </cell>
          <cell r="AH140">
            <v>1.2390000000000001</v>
          </cell>
          <cell r="AI140">
            <v>4.8637096774193571</v>
          </cell>
          <cell r="AJ140">
            <v>4.8902596860587204</v>
          </cell>
          <cell r="AK140">
            <v>5.2074878251392258</v>
          </cell>
          <cell r="AL140">
            <v>4.8618279436979144</v>
          </cell>
          <cell r="AM140">
            <v>5.304856805826919</v>
          </cell>
          <cell r="AN140">
            <v>4.8563752807794032</v>
          </cell>
          <cell r="AO140">
            <v>3.8706259347189014</v>
          </cell>
          <cell r="AP140">
            <v>3.9180771387688758</v>
          </cell>
          <cell r="AQ140">
            <v>5.443905271233902</v>
          </cell>
          <cell r="AR140">
            <v>4.79590989919968</v>
          </cell>
          <cell r="AS140">
            <v>3.5125788589572871</v>
          </cell>
          <cell r="AT140">
            <v>3.5768990853253793</v>
          </cell>
          <cell r="AU140">
            <v>3.9079382357981771</v>
          </cell>
          <cell r="AV140">
            <v>4.7270967741935479</v>
          </cell>
          <cell r="AW140">
            <v>5.871250312548157</v>
          </cell>
          <cell r="AX140">
            <v>6.1949800634841239</v>
          </cell>
          <cell r="AZ140" t="e">
            <v>#N/A</v>
          </cell>
          <cell r="BA140">
            <v>20</v>
          </cell>
          <cell r="BC140">
            <v>2018</v>
          </cell>
          <cell r="BD140">
            <v>57</v>
          </cell>
          <cell r="BE140">
            <v>57</v>
          </cell>
        </row>
        <row r="141">
          <cell r="D141">
            <v>43466</v>
          </cell>
          <cell r="E141">
            <v>34.47807692307692</v>
          </cell>
          <cell r="F141">
            <v>29.577307692307695</v>
          </cell>
          <cell r="G141">
            <v>32.138076923076923</v>
          </cell>
          <cell r="H141">
            <v>35.855538528129799</v>
          </cell>
          <cell r="J141">
            <v>28.057692307692307</v>
          </cell>
          <cell r="K141">
            <v>29.515384615384619</v>
          </cell>
          <cell r="L141">
            <v>32.922692307692309</v>
          </cell>
          <cell r="M141">
            <v>31.795365853658538</v>
          </cell>
          <cell r="N141">
            <v>28.84487804878049</v>
          </cell>
          <cell r="O141">
            <v>30.480487804878052</v>
          </cell>
          <cell r="P141">
            <v>34.006213485015238</v>
          </cell>
          <cell r="R141">
            <v>24.844878048780487</v>
          </cell>
          <cell r="S141">
            <v>27.804878048780491</v>
          </cell>
          <cell r="T141">
            <v>31.883658536585372</v>
          </cell>
          <cell r="U141">
            <v>33.295376344086023</v>
          </cell>
          <cell r="V141">
            <v>29.254408602150537</v>
          </cell>
          <cell r="W141">
            <v>31.407311827956992</v>
          </cell>
          <cell r="Y141">
            <v>32.464623655913982</v>
          </cell>
          <cell r="Z141">
            <v>26.641290322580645</v>
          </cell>
          <cell r="AC141">
            <v>3.4238709677419359</v>
          </cell>
          <cell r="AD141">
            <v>3.5130645161290328</v>
          </cell>
          <cell r="AE141">
            <v>3.4677419354838706</v>
          </cell>
          <cell r="AF141">
            <v>2.9270967741935476</v>
          </cell>
          <cell r="AG141">
            <v>3.0735483870967752</v>
          </cell>
          <cell r="AH141">
            <v>1.4379999999999999</v>
          </cell>
          <cell r="AI141">
            <v>3.5230645161290322</v>
          </cell>
          <cell r="AJ141">
            <v>3.4127433870967745</v>
          </cell>
          <cell r="AK141">
            <v>3.5393196169354844</v>
          </cell>
          <cell r="AL141">
            <v>3.446019133064516</v>
          </cell>
          <cell r="AM141">
            <v>3.5393196169354844</v>
          </cell>
          <cell r="AN141">
            <v>3.4693442540322583</v>
          </cell>
          <cell r="AO141">
            <v>3.1588604274491279</v>
          </cell>
          <cell r="AP141">
            <v>3.1978879664631261</v>
          </cell>
          <cell r="AQ141">
            <v>3.6245487172817223</v>
          </cell>
          <cell r="AR141">
            <v>3.4753995526127301</v>
          </cell>
          <cell r="AS141">
            <v>3.0179530003006736</v>
          </cell>
          <cell r="AT141">
            <v>2.9303131690480573</v>
          </cell>
          <cell r="AU141">
            <v>3.1877490634924275</v>
          </cell>
          <cell r="AV141">
            <v>3.4677419354838706</v>
          </cell>
          <cell r="AW141">
            <v>3.5801703772019846</v>
          </cell>
          <cell r="AX141">
            <v>3.3887922071761256</v>
          </cell>
          <cell r="AZ141">
            <v>9</v>
          </cell>
          <cell r="BA141">
            <v>9</v>
          </cell>
          <cell r="BC141">
            <v>2019</v>
          </cell>
          <cell r="BD141">
            <v>58</v>
          </cell>
          <cell r="BE141">
            <v>58</v>
          </cell>
        </row>
        <row r="142">
          <cell r="D142">
            <v>43497</v>
          </cell>
          <cell r="E142">
            <v>94.275833333333352</v>
          </cell>
          <cell r="F142">
            <v>60.802500000000009</v>
          </cell>
          <cell r="G142">
            <v>91.850000000000023</v>
          </cell>
          <cell r="H142">
            <v>104.6875459854015</v>
          </cell>
          <cell r="J142">
            <v>60.84375</v>
          </cell>
          <cell r="K142">
            <v>64.052083333333329</v>
          </cell>
          <cell r="L142">
            <v>65.290833333333339</v>
          </cell>
          <cell r="M142">
            <v>79.566111111111127</v>
          </cell>
          <cell r="N142">
            <v>58.314722222222208</v>
          </cell>
          <cell r="O142">
            <v>79.848611111111083</v>
          </cell>
          <cell r="P142">
            <v>91.008765896188137</v>
          </cell>
          <cell r="R142">
            <v>56.625277777777768</v>
          </cell>
          <cell r="S142">
            <v>39.993055555555543</v>
          </cell>
          <cell r="T142">
            <v>62.57138888888889</v>
          </cell>
          <cell r="U142">
            <v>87.971666666666678</v>
          </cell>
          <cell r="V142">
            <v>59.736309523809517</v>
          </cell>
          <cell r="W142">
            <v>86.706547619047612</v>
          </cell>
          <cell r="Y142">
            <v>64.125357142857141</v>
          </cell>
          <cell r="Z142">
            <v>59.035833333333329</v>
          </cell>
          <cell r="AC142">
            <v>7.2451785714285704</v>
          </cell>
          <cell r="AD142">
            <v>18.060535714285713</v>
          </cell>
          <cell r="AE142">
            <v>7.5064285714285726</v>
          </cell>
          <cell r="AF142">
            <v>2.5583928571428571</v>
          </cell>
          <cell r="AG142">
            <v>2.6707142857142854</v>
          </cell>
          <cell r="AH142">
            <v>2.1915969512195121</v>
          </cell>
          <cell r="AI142">
            <v>6.7837500000000004</v>
          </cell>
          <cell r="AJ142">
            <v>7.4826146852430444</v>
          </cell>
          <cell r="AK142">
            <v>7.9146237194590974</v>
          </cell>
          <cell r="AL142">
            <v>7.4342961763048701</v>
          </cell>
          <cell r="AM142">
            <v>8.0445121843466652</v>
          </cell>
          <cell r="AN142">
            <v>7.4309190762177941</v>
          </cell>
          <cell r="AO142">
            <v>4.5917963641966253</v>
          </cell>
          <cell r="AP142">
            <v>4.6477825394832282</v>
          </cell>
          <cell r="AQ142">
            <v>13.248679181072774</v>
          </cell>
          <cell r="AR142">
            <v>7.3497862541098762</v>
          </cell>
          <cell r="AS142">
            <v>2.6402986757583293</v>
          </cell>
          <cell r="AT142">
            <v>2.6293956266758434</v>
          </cell>
          <cell r="AU142">
            <v>4.6376436365125295</v>
          </cell>
          <cell r="AV142">
            <v>7.5064285714285726</v>
          </cell>
          <cell r="AW142">
            <v>18.365688415779768</v>
          </cell>
          <cell r="AX142">
            <v>19.397095907477361</v>
          </cell>
          <cell r="AZ142">
            <v>10</v>
          </cell>
          <cell r="BA142">
            <v>10</v>
          </cell>
          <cell r="BC142">
            <v>2019</v>
          </cell>
          <cell r="BD142">
            <v>59</v>
          </cell>
          <cell r="BE142">
            <v>59</v>
          </cell>
        </row>
        <row r="143">
          <cell r="D143">
            <v>43525</v>
          </cell>
          <cell r="E143">
            <v>65.83</v>
          </cell>
          <cell r="F143">
            <v>26.906538461538453</v>
          </cell>
          <cell r="G143">
            <v>78.235769230769236</v>
          </cell>
          <cell r="H143">
            <v>91.822650185291664</v>
          </cell>
          <cell r="J143">
            <v>32.068076923076923</v>
          </cell>
          <cell r="K143">
            <v>40.846153846153847</v>
          </cell>
          <cell r="L143">
            <v>28.927999999999997</v>
          </cell>
          <cell r="M143">
            <v>74.039512195121958</v>
          </cell>
          <cell r="N143">
            <v>27.357317073170723</v>
          </cell>
          <cell r="O143">
            <v>119.97780487804879</v>
          </cell>
          <cell r="P143">
            <v>140.81385171558483</v>
          </cell>
          <cell r="R143">
            <v>32.138780487804873</v>
          </cell>
          <cell r="S143">
            <v>36.515365853658565</v>
          </cell>
          <cell r="T143">
            <v>28.641250000000003</v>
          </cell>
          <cell r="U143">
            <v>69.443069297180188</v>
          </cell>
          <cell r="V143">
            <v>27.104929586711741</v>
          </cell>
          <cell r="W143">
            <v>96.60675934740506</v>
          </cell>
          <cell r="Y143">
            <v>28.801799125168237</v>
          </cell>
          <cell r="Z143">
            <v>32.099194104323274</v>
          </cell>
          <cell r="AC143">
            <v>3.390344827586206</v>
          </cell>
          <cell r="AD143">
            <v>21.82482758620689</v>
          </cell>
          <cell r="AE143">
            <v>3.5468965517241378</v>
          </cell>
          <cell r="AF143">
            <v>2.5277586206896547</v>
          </cell>
          <cell r="AG143">
            <v>2.9120689655172414</v>
          </cell>
          <cell r="AH143">
            <v>1.8110041176470606</v>
          </cell>
          <cell r="AI143">
            <v>3.3101724137931035</v>
          </cell>
          <cell r="AJ143">
            <v>3.5144317632173219</v>
          </cell>
          <cell r="AK143">
            <v>3.7666998734724593</v>
          </cell>
          <cell r="AL143">
            <v>3.4960076877492501</v>
          </cell>
          <cell r="AM143">
            <v>3.8454352387206301</v>
          </cell>
          <cell r="AN143">
            <v>3.4898663292598933</v>
          </cell>
          <cell r="AO143">
            <v>2.8587428977775637</v>
          </cell>
          <cell r="AP143">
            <v>2.8942185794515303</v>
          </cell>
          <cell r="AQ143">
            <v>13.147581543206581</v>
          </cell>
          <cell r="AR143">
            <v>3.4414077244106318</v>
          </cell>
          <cell r="AS143">
            <v>2.6089207832527448</v>
          </cell>
          <cell r="AT143">
            <v>3.1561599255175179</v>
          </cell>
          <cell r="AU143">
            <v>2.8840796764808312</v>
          </cell>
          <cell r="AV143">
            <v>3.5468965517241378</v>
          </cell>
          <cell r="AW143">
            <v>22.191577095443531</v>
          </cell>
          <cell r="AX143">
            <v>23.528828422876945</v>
          </cell>
          <cell r="AZ143">
            <v>11</v>
          </cell>
          <cell r="BA143">
            <v>11</v>
          </cell>
          <cell r="BC143">
            <v>2019</v>
          </cell>
          <cell r="BD143">
            <v>60</v>
          </cell>
          <cell r="BE143">
            <v>60</v>
          </cell>
        </row>
        <row r="144">
          <cell r="D144">
            <v>43556</v>
          </cell>
          <cell r="E144">
            <v>20.734615384615381</v>
          </cell>
          <cell r="F144">
            <v>18.651538461538465</v>
          </cell>
          <cell r="G144">
            <v>17.004615384615381</v>
          </cell>
          <cell r="H144">
            <v>18.816593134529064</v>
          </cell>
          <cell r="J144">
            <v>16.891153846153848</v>
          </cell>
          <cell r="K144">
            <v>17.804230769230767</v>
          </cell>
          <cell r="L144">
            <v>20.37423076923077</v>
          </cell>
          <cell r="M144">
            <v>19.052894736842102</v>
          </cell>
          <cell r="N144">
            <v>17.53736842105263</v>
          </cell>
          <cell r="O144">
            <v>15.610263157894741</v>
          </cell>
          <cell r="P144">
            <v>17.273661527845132</v>
          </cell>
          <cell r="R144">
            <v>14.554473684210524</v>
          </cell>
          <cell r="S144">
            <v>17.236842105263158</v>
          </cell>
          <cell r="T144">
            <v>18.696578947368423</v>
          </cell>
          <cell r="U144">
            <v>20.024555555555551</v>
          </cell>
          <cell r="V144">
            <v>18.181111111111115</v>
          </cell>
          <cell r="W144">
            <v>16.415888888888887</v>
          </cell>
          <cell r="Y144">
            <v>19.665888888888894</v>
          </cell>
          <cell r="Z144">
            <v>15.904555555555556</v>
          </cell>
          <cell r="AC144">
            <v>1.9803333333333328</v>
          </cell>
          <cell r="AD144">
            <v>2.0321666666666665</v>
          </cell>
          <cell r="AE144">
            <v>1.9738333333333327</v>
          </cell>
          <cell r="AF144">
            <v>1.2734999999999994</v>
          </cell>
          <cell r="AG144">
            <v>2.5998333333333332</v>
          </cell>
          <cell r="AH144">
            <v>0.75507765363128487</v>
          </cell>
          <cell r="AI144">
            <v>1.9851666666666665</v>
          </cell>
          <cell r="AJ144">
            <v>2.0615718091879711</v>
          </cell>
          <cell r="AK144">
            <v>2.2431363110980502</v>
          </cell>
          <cell r="AL144">
            <v>2.0537738466059352</v>
          </cell>
          <cell r="AM144">
            <v>2.3013300617102552</v>
          </cell>
          <cell r="AN144">
            <v>2.0471397590361438</v>
          </cell>
          <cell r="AO144">
            <v>1.8310072467660063</v>
          </cell>
          <cell r="AP144">
            <v>1.854319792152489</v>
          </cell>
          <cell r="AQ144">
            <v>2.0841590546952737</v>
          </cell>
          <cell r="AR144">
            <v>2.0118107516306729</v>
          </cell>
          <cell r="AS144">
            <v>1.3242146266516432</v>
          </cell>
          <cell r="AT144">
            <v>1.8712332831476464</v>
          </cell>
          <cell r="AU144">
            <v>1.8441808891817904</v>
          </cell>
          <cell r="AV144">
            <v>1.9738333333333327</v>
          </cell>
          <cell r="AW144">
            <v>2.0750399274994069</v>
          </cell>
          <cell r="AX144">
            <v>2.2003223097851579</v>
          </cell>
          <cell r="AZ144">
            <v>12</v>
          </cell>
          <cell r="BA144">
            <v>12</v>
          </cell>
          <cell r="BC144">
            <v>2019</v>
          </cell>
          <cell r="BD144">
            <v>61</v>
          </cell>
          <cell r="BE144">
            <v>61</v>
          </cell>
        </row>
        <row r="145">
          <cell r="D145">
            <v>43586</v>
          </cell>
          <cell r="E145">
            <v>17.504230769230766</v>
          </cell>
          <cell r="F145">
            <v>12.79884615384616</v>
          </cell>
          <cell r="G145">
            <v>14.945769230769232</v>
          </cell>
          <cell r="H145">
            <v>19.272355912087914</v>
          </cell>
          <cell r="J145">
            <v>13.020000000000001</v>
          </cell>
          <cell r="K145">
            <v>15.179615384615385</v>
          </cell>
          <cell r="L145">
            <v>15.35576923076923</v>
          </cell>
          <cell r="M145">
            <v>10.450975609756094</v>
          </cell>
          <cell r="N145">
            <v>10.419024390243905</v>
          </cell>
          <cell r="O145">
            <v>8.2817073170731703</v>
          </cell>
          <cell r="P145">
            <v>10.679143275261325</v>
          </cell>
          <cell r="R145">
            <v>9.0343902439024379</v>
          </cell>
          <cell r="S145">
            <v>11.585365853658541</v>
          </cell>
          <cell r="T145">
            <v>12.070731707317075</v>
          </cell>
          <cell r="U145">
            <v>14.394731182795695</v>
          </cell>
          <cell r="V145">
            <v>11.749677419354843</v>
          </cell>
          <cell r="W145">
            <v>12.007849462365593</v>
          </cell>
          <cell r="Y145">
            <v>13.907526881720431</v>
          </cell>
          <cell r="Z145">
            <v>11.262903225806452</v>
          </cell>
          <cell r="AC145">
            <v>1.883225806451613</v>
          </cell>
          <cell r="AD145">
            <v>1.7849999999999999</v>
          </cell>
          <cell r="AE145">
            <v>1.8038709677419351</v>
          </cell>
          <cell r="AF145">
            <v>1.2409677419354841</v>
          </cell>
          <cell r="AG145">
            <v>2.5901612903225804</v>
          </cell>
          <cell r="AH145">
            <v>1.1477691891891904</v>
          </cell>
          <cell r="AI145">
            <v>1.7674193548387092</v>
          </cell>
          <cell r="AJ145">
            <v>1.9619757548347772</v>
          </cell>
          <cell r="AK145">
            <v>2.1403684950496999</v>
          </cell>
          <cell r="AL145">
            <v>1.954973208404204</v>
          </cell>
          <cell r="AM145">
            <v>2.1977664166117727</v>
          </cell>
          <cell r="AN145">
            <v>1.9482002536598793</v>
          </cell>
          <cell r="AO145">
            <v>1.8297143030652443</v>
          </cell>
          <cell r="AP145">
            <v>1.8530115466078831</v>
          </cell>
          <cell r="AQ145">
            <v>1.8681647506266397</v>
          </cell>
          <cell r="AR145">
            <v>1.9133543723528472</v>
          </cell>
          <cell r="AS145">
            <v>1.2908926374428804</v>
          </cell>
          <cell r="AT145">
            <v>1.9058775961379686</v>
          </cell>
          <cell r="AU145">
            <v>1.8428726436371847</v>
          </cell>
          <cell r="AV145">
            <v>1.8038709677419351</v>
          </cell>
          <cell r="AW145">
            <v>1.8238287610529524</v>
          </cell>
          <cell r="AX145">
            <v>1.9410093717459216</v>
          </cell>
          <cell r="AZ145">
            <v>13</v>
          </cell>
          <cell r="BA145">
            <v>13</v>
          </cell>
          <cell r="BC145">
            <v>2019</v>
          </cell>
          <cell r="BD145">
            <v>62</v>
          </cell>
          <cell r="BE145">
            <v>62</v>
          </cell>
        </row>
        <row r="146">
          <cell r="D146">
            <v>43617</v>
          </cell>
          <cell r="E146">
            <v>21.192399999999999</v>
          </cell>
          <cell r="F146">
            <v>23.118799999999997</v>
          </cell>
          <cell r="G146">
            <v>19.724</v>
          </cell>
          <cell r="H146">
            <v>24.529954053077908</v>
          </cell>
          <cell r="J146">
            <v>22.25</v>
          </cell>
          <cell r="K146">
            <v>22.335999999999999</v>
          </cell>
          <cell r="L146">
            <v>24.372800000000002</v>
          </cell>
          <cell r="M146">
            <v>15.849249999999993</v>
          </cell>
          <cell r="N146">
            <v>15.239249999999998</v>
          </cell>
          <cell r="O146">
            <v>13.163000000000002</v>
          </cell>
          <cell r="P146">
            <v>16.370299391637829</v>
          </cell>
          <cell r="R146">
            <v>14.001250000000001</v>
          </cell>
          <cell r="S146">
            <v>14.300000000000002</v>
          </cell>
          <cell r="T146">
            <v>16.146499999999996</v>
          </cell>
          <cell r="U146">
            <v>18.817666666666661</v>
          </cell>
          <cell r="V146">
            <v>19.616777777777774</v>
          </cell>
          <cell r="W146">
            <v>16.808</v>
          </cell>
          <cell r="Y146">
            <v>20.716666666666665</v>
          </cell>
          <cell r="Z146">
            <v>18.58388888888889</v>
          </cell>
          <cell r="AC146">
            <v>1.614107142857143</v>
          </cell>
          <cell r="AD146">
            <v>1.5839285714285716</v>
          </cell>
          <cell r="AE146">
            <v>1.5619642857142855</v>
          </cell>
          <cell r="AF146">
            <v>1.436607142857143</v>
          </cell>
          <cell r="AG146">
            <v>2.3398214285714292</v>
          </cell>
          <cell r="AH146">
            <v>0.51039828571428614</v>
          </cell>
          <cell r="AI146">
            <v>1.7691071428571432</v>
          </cell>
          <cell r="AJ146">
            <v>1.6790918641805532</v>
          </cell>
          <cell r="AK146">
            <v>1.8222227693738879</v>
          </cell>
          <cell r="AL146">
            <v>1.672236935770911</v>
          </cell>
          <cell r="AM146">
            <v>1.8679222921048375</v>
          </cell>
          <cell r="AN146">
            <v>1.6673013873159683</v>
          </cell>
          <cell r="AO146">
            <v>1.5150094974716066</v>
          </cell>
          <cell r="AP146">
            <v>1.5345822448979596</v>
          </cell>
          <cell r="AQ146">
            <v>1.6387854906922903</v>
          </cell>
          <cell r="AR146">
            <v>1.640497570574007</v>
          </cell>
          <cell r="AS146">
            <v>1.4912812484452964</v>
          </cell>
          <cell r="AT146">
            <v>1.5109717440243182</v>
          </cell>
          <cell r="AU146">
            <v>1.5244433419272609</v>
          </cell>
          <cell r="AV146">
            <v>1.5619642857142855</v>
          </cell>
          <cell r="AW146">
            <v>1.6194671098979281</v>
          </cell>
          <cell r="AX146">
            <v>1.7165714497229159</v>
          </cell>
          <cell r="AZ146">
            <v>14</v>
          </cell>
          <cell r="BA146">
            <v>14</v>
          </cell>
          <cell r="BC146">
            <v>2019</v>
          </cell>
          <cell r="BD146">
            <v>63</v>
          </cell>
          <cell r="BE146">
            <v>63</v>
          </cell>
        </row>
        <row r="147">
          <cell r="D147">
            <v>43647</v>
          </cell>
          <cell r="E147">
            <v>33.271923076923073</v>
          </cell>
          <cell r="F147">
            <v>42.36192307692307</v>
          </cell>
          <cell r="G147">
            <v>30.447692307692304</v>
          </cell>
          <cell r="H147">
            <v>34.692244714802904</v>
          </cell>
          <cell r="J147">
            <v>42.018461538461537</v>
          </cell>
          <cell r="K147">
            <v>40.581538461538464</v>
          </cell>
          <cell r="L147">
            <v>42.818076923076923</v>
          </cell>
          <cell r="M147">
            <v>22.659268292682931</v>
          </cell>
          <cell r="N147">
            <v>22.626341463414633</v>
          </cell>
          <cell r="O147">
            <v>23.157317073170734</v>
          </cell>
          <cell r="P147">
            <v>26.385556669519968</v>
          </cell>
          <cell r="R147">
            <v>22.856341463414633</v>
          </cell>
          <cell r="S147">
            <v>21.621951219512198</v>
          </cell>
          <cell r="T147">
            <v>24.146097560975601</v>
          </cell>
          <cell r="U147">
            <v>28.593225806451613</v>
          </cell>
          <cell r="V147">
            <v>33.661290322580641</v>
          </cell>
          <cell r="W147">
            <v>27.233655913978492</v>
          </cell>
          <cell r="Y147">
            <v>34.586344086021498</v>
          </cell>
          <cell r="Z147">
            <v>33.570645161290322</v>
          </cell>
          <cell r="AC147">
            <v>1.9720967741935487</v>
          </cell>
          <cell r="AD147">
            <v>2.0108064516129036</v>
          </cell>
          <cell r="AE147">
            <v>1.9983870967741935</v>
          </cell>
          <cell r="AF147">
            <v>1.7808064516129034</v>
          </cell>
          <cell r="AG147">
            <v>2.3017741935483866</v>
          </cell>
          <cell r="AH147">
            <v>0.97790054644808666</v>
          </cell>
          <cell r="AI147">
            <v>2.3524193548387085</v>
          </cell>
          <cell r="AJ147">
            <v>2.0439663226103697</v>
          </cell>
          <cell r="AK147">
            <v>2.1897043196528232</v>
          </cell>
          <cell r="AL147">
            <v>2.0332449487631066</v>
          </cell>
          <cell r="AM147">
            <v>2.2351338698530889</v>
          </cell>
          <cell r="AN147">
            <v>2.0297923029478864</v>
          </cell>
          <cell r="AO147">
            <v>1.8895875421313246</v>
          </cell>
          <cell r="AP147">
            <v>1.9135933787504196</v>
          </cell>
          <cell r="AQ147">
            <v>2.0858127114969753</v>
          </cell>
          <cell r="AR147">
            <v>2.0034597842376041</v>
          </cell>
          <cell r="AS147">
            <v>1.8438361073572707</v>
          </cell>
          <cell r="AT147">
            <v>1.8424169854267236</v>
          </cell>
          <cell r="AU147">
            <v>1.9034544757797212</v>
          </cell>
          <cell r="AV147">
            <v>1.9983870967741935</v>
          </cell>
          <cell r="AW147">
            <v>2.053330185601081</v>
          </cell>
          <cell r="AX147">
            <v>2.1699564710454728</v>
          </cell>
          <cell r="AZ147">
            <v>15</v>
          </cell>
          <cell r="BA147">
            <v>15</v>
          </cell>
          <cell r="BC147">
            <v>2019</v>
          </cell>
          <cell r="BD147">
            <v>64</v>
          </cell>
          <cell r="BE147">
            <v>64</v>
          </cell>
        </row>
        <row r="148">
          <cell r="D148">
            <v>43678</v>
          </cell>
          <cell r="E148">
            <v>36.49814814814814</v>
          </cell>
          <cell r="F148">
            <v>40.701481481481473</v>
          </cell>
          <cell r="G148">
            <v>31.996296296296308</v>
          </cell>
          <cell r="H148">
            <v>32.990412972298486</v>
          </cell>
          <cell r="J148">
            <v>42.358518518518515</v>
          </cell>
          <cell r="K148">
            <v>41.13</v>
          </cell>
          <cell r="L148">
            <v>40.337777777777788</v>
          </cell>
          <cell r="M148">
            <v>22.715897435897432</v>
          </cell>
          <cell r="N148">
            <v>23.473589743589738</v>
          </cell>
          <cell r="O148">
            <v>22.957692307692305</v>
          </cell>
          <cell r="P148">
            <v>23.670981888281847</v>
          </cell>
          <cell r="R148">
            <v>24.260512820512812</v>
          </cell>
          <cell r="S148">
            <v>21.106666666666648</v>
          </cell>
          <cell r="T148">
            <v>24.931538461538462</v>
          </cell>
          <cell r="U148">
            <v>30.718494623655907</v>
          </cell>
          <cell r="V148">
            <v>33.4768817204301</v>
          </cell>
          <cell r="W148">
            <v>28.205913978494628</v>
          </cell>
          <cell r="Y148">
            <v>33.877096774193554</v>
          </cell>
          <cell r="Z148">
            <v>34.769032258064513</v>
          </cell>
          <cell r="AC148">
            <v>1.8490322580645158</v>
          </cell>
          <cell r="AD148">
            <v>1.8648387096774197</v>
          </cell>
          <cell r="AE148">
            <v>1.8662903225806453</v>
          </cell>
          <cell r="AF148">
            <v>1.7554838709677425</v>
          </cell>
          <cell r="AG148">
            <v>2.1656451612903229</v>
          </cell>
          <cell r="AH148">
            <v>0.98018196721311401</v>
          </cell>
          <cell r="AI148">
            <v>2.3929032258064518</v>
          </cell>
          <cell r="AJ148">
            <v>1.9155031695549636</v>
          </cell>
          <cell r="AK148">
            <v>2.0486930183250038</v>
          </cell>
          <cell r="AL148">
            <v>1.9051687616739859</v>
          </cell>
          <cell r="AM148">
            <v>2.0900306498489138</v>
          </cell>
          <cell r="AN148">
            <v>1.9021924522042648</v>
          </cell>
          <cell r="AO148">
            <v>1.7468366118463658</v>
          </cell>
          <cell r="AP148">
            <v>1.7691530071986215</v>
          </cell>
          <cell r="AQ148">
            <v>1.9418276445205909</v>
          </cell>
          <cell r="AR148">
            <v>1.8786858654207805</v>
          </cell>
          <cell r="AS148">
            <v>1.8178988128318574</v>
          </cell>
          <cell r="AT148">
            <v>1.6795563365096018</v>
          </cell>
          <cell r="AU148">
            <v>1.7590141042279228</v>
          </cell>
          <cell r="AV148">
            <v>1.8662903225806453</v>
          </cell>
          <cell r="AW148">
            <v>1.9049739075896124</v>
          </cell>
          <cell r="AX148">
            <v>2.0099654304390473</v>
          </cell>
          <cell r="AZ148">
            <v>16</v>
          </cell>
          <cell r="BA148">
            <v>16</v>
          </cell>
          <cell r="BC148">
            <v>2019</v>
          </cell>
          <cell r="BD148">
            <v>65</v>
          </cell>
          <cell r="BE148">
            <v>65</v>
          </cell>
        </row>
        <row r="149">
          <cell r="D149">
            <v>43709</v>
          </cell>
          <cell r="E149">
            <v>37.916666666666664</v>
          </cell>
          <cell r="F149">
            <v>34.963749999999997</v>
          </cell>
          <cell r="G149">
            <v>31.036666666666662</v>
          </cell>
          <cell r="H149">
            <v>35.062035021976484</v>
          </cell>
          <cell r="J149">
            <v>32.865416666666668</v>
          </cell>
          <cell r="K149">
            <v>32.865416666666668</v>
          </cell>
          <cell r="L149">
            <v>35.337499999999999</v>
          </cell>
          <cell r="M149">
            <v>24.697857142857139</v>
          </cell>
          <cell r="N149">
            <v>23.376666666666662</v>
          </cell>
          <cell r="O149">
            <v>25.16357142857143</v>
          </cell>
          <cell r="P149">
            <v>28.427215853503764</v>
          </cell>
          <cell r="R149">
            <v>21.6402380952381</v>
          </cell>
          <cell r="S149">
            <v>22.174523809523812</v>
          </cell>
          <cell r="T149">
            <v>24.895952380952384</v>
          </cell>
          <cell r="U149">
            <v>31.747888888888887</v>
          </cell>
          <cell r="V149">
            <v>29.556444444444441</v>
          </cell>
          <cell r="W149">
            <v>28.295888888888889</v>
          </cell>
          <cell r="Y149">
            <v>30.464777777777776</v>
          </cell>
          <cell r="Z149">
            <v>27.627000000000006</v>
          </cell>
          <cell r="AC149">
            <v>2.2086666666666668</v>
          </cell>
          <cell r="AD149">
            <v>2.2543333333333342</v>
          </cell>
          <cell r="AE149">
            <v>2.2449999999999997</v>
          </cell>
          <cell r="AF149">
            <v>1.9080000000000006</v>
          </cell>
          <cell r="AG149">
            <v>2.5173333333333341</v>
          </cell>
          <cell r="AH149">
            <v>0.97897103825136522</v>
          </cell>
          <cell r="AI149">
            <v>2.6525000000000007</v>
          </cell>
          <cell r="AJ149">
            <v>2.291833184891968</v>
          </cell>
          <cell r="AK149">
            <v>2.4657069437572163</v>
          </cell>
          <cell r="AL149">
            <v>2.2806860300181433</v>
          </cell>
          <cell r="AM149">
            <v>2.5203498598053775</v>
          </cell>
          <cell r="AN149">
            <v>2.2758774534059047</v>
          </cell>
          <cell r="AO149">
            <v>1.9820541974374954</v>
          </cell>
          <cell r="AP149">
            <v>2.0071543665626486</v>
          </cell>
          <cell r="AQ149">
            <v>2.3396128394159437</v>
          </cell>
          <cell r="AR149">
            <v>2.2433157027949577</v>
          </cell>
          <cell r="AS149">
            <v>1.9741173204957498</v>
          </cell>
          <cell r="AT149">
            <v>1.7999696075479277</v>
          </cell>
          <cell r="AU149">
            <v>1.9970154635919499</v>
          </cell>
          <cell r="AV149">
            <v>2.2449999999999997</v>
          </cell>
          <cell r="AW149">
            <v>2.3008420076566054</v>
          </cell>
          <cell r="AX149">
            <v>2.4342678534199353</v>
          </cell>
          <cell r="AZ149">
            <v>17</v>
          </cell>
          <cell r="BA149">
            <v>17</v>
          </cell>
          <cell r="BC149">
            <v>2019</v>
          </cell>
          <cell r="BD149">
            <v>66</v>
          </cell>
          <cell r="BE149">
            <v>66</v>
          </cell>
        </row>
        <row r="150">
          <cell r="D150">
            <v>43739</v>
          </cell>
          <cell r="E150">
            <v>33.126296296296296</v>
          </cell>
          <cell r="F150">
            <v>29.835185185185193</v>
          </cell>
          <cell r="G150">
            <v>33.94</v>
          </cell>
          <cell r="H150">
            <v>41.458065702129197</v>
          </cell>
          <cell r="J150">
            <v>27.480000000000004</v>
          </cell>
          <cell r="K150">
            <v>28.305555555555557</v>
          </cell>
          <cell r="L150">
            <v>28.428888888888892</v>
          </cell>
          <cell r="M150">
            <v>28.24871794871795</v>
          </cell>
          <cell r="N150">
            <v>23.171282051282052</v>
          </cell>
          <cell r="O150">
            <v>29.985128205128209</v>
          </cell>
          <cell r="P150">
            <v>36.627148356363371</v>
          </cell>
          <cell r="R150">
            <v>21.102051282051278</v>
          </cell>
          <cell r="S150">
            <v>24.051282051282062</v>
          </cell>
          <cell r="T150">
            <v>23.24794871794872</v>
          </cell>
          <cell r="U150">
            <v>31.080860215053765</v>
          </cell>
          <cell r="V150">
            <v>27.040645161290328</v>
          </cell>
          <cell r="W150">
            <v>32.281505376344086</v>
          </cell>
          <cell r="Y150">
            <v>26.25623655913979</v>
          </cell>
          <cell r="Z150">
            <v>24.805376344086024</v>
          </cell>
          <cell r="AC150">
            <v>2.1866129032258068</v>
          </cell>
          <cell r="AD150">
            <v>3.3530645161290331</v>
          </cell>
          <cell r="AE150">
            <v>2.2445161290322586</v>
          </cell>
          <cell r="AF150">
            <v>1.4895161290322581</v>
          </cell>
          <cell r="AG150">
            <v>2.2354838709677423</v>
          </cell>
          <cell r="AH150">
            <v>0.97634153005464386</v>
          </cell>
          <cell r="AI150">
            <v>2.4432258064516126</v>
          </cell>
          <cell r="AJ150">
            <v>2.2713893845801882</v>
          </cell>
          <cell r="AK150">
            <v>2.4527742952286542</v>
          </cell>
          <cell r="AL150">
            <v>2.2611656625740366</v>
          </cell>
          <cell r="AM150">
            <v>2.5102109357126521</v>
          </cell>
          <cell r="AN150">
            <v>2.2555368718066044</v>
          </cell>
          <cell r="AO150">
            <v>2.0143789871266531</v>
          </cell>
          <cell r="AP150">
            <v>2.0398617165162736</v>
          </cell>
          <cell r="AQ150">
            <v>2.9082981752924701</v>
          </cell>
          <cell r="AR150">
            <v>2.2209556060283959</v>
          </cell>
          <cell r="AS150">
            <v>1.5454746174662071</v>
          </cell>
          <cell r="AT150">
            <v>1.6259709738937289</v>
          </cell>
          <cell r="AU150">
            <v>2.0297228135455749</v>
          </cell>
          <cell r="AV150">
            <v>2.2445161290322586</v>
          </cell>
          <cell r="AW150">
            <v>3.41755222495074</v>
          </cell>
          <cell r="AX150">
            <v>3.620377377601832</v>
          </cell>
          <cell r="AZ150">
            <v>18</v>
          </cell>
          <cell r="BA150">
            <v>18</v>
          </cell>
          <cell r="BC150">
            <v>2019</v>
          </cell>
          <cell r="BD150">
            <v>67</v>
          </cell>
          <cell r="BE150">
            <v>67</v>
          </cell>
        </row>
        <row r="151">
          <cell r="D151">
            <v>43770</v>
          </cell>
          <cell r="E151">
            <v>36.901600000000009</v>
          </cell>
          <cell r="F151">
            <v>37.440799999999996</v>
          </cell>
          <cell r="G151">
            <v>36.912800000000004</v>
          </cell>
          <cell r="H151">
            <v>40.511167478509797</v>
          </cell>
          <cell r="J151">
            <v>33.808399999999999</v>
          </cell>
          <cell r="K151">
            <v>35.283999999999999</v>
          </cell>
          <cell r="L151">
            <v>36.824799999999996</v>
          </cell>
          <cell r="M151">
            <v>28.302</v>
          </cell>
          <cell r="N151">
            <v>30.480999999999995</v>
          </cell>
          <cell r="O151">
            <v>28.175750000000004</v>
          </cell>
          <cell r="P151">
            <v>30.922404344363542</v>
          </cell>
          <cell r="R151">
            <v>27.806250000000002</v>
          </cell>
          <cell r="S151">
            <v>31.693749999999994</v>
          </cell>
          <cell r="T151">
            <v>32.449999999999996</v>
          </cell>
          <cell r="U151">
            <v>33.072929264909853</v>
          </cell>
          <cell r="V151">
            <v>34.34219278779473</v>
          </cell>
          <cell r="W151">
            <v>33.022934466019422</v>
          </cell>
          <cell r="Y151">
            <v>34.877073509015254</v>
          </cell>
          <cell r="Z151">
            <v>31.136152912621359</v>
          </cell>
          <cell r="AC151">
            <v>2.8013333333333326</v>
          </cell>
          <cell r="AD151">
            <v>4.1131666666666664</v>
          </cell>
          <cell r="AE151">
            <v>2.8441666666666654</v>
          </cell>
          <cell r="AF151">
            <v>2.1516666666666677</v>
          </cell>
          <cell r="AG151">
            <v>2.5986666666666669</v>
          </cell>
          <cell r="AH151">
            <v>0.97859453551912468</v>
          </cell>
          <cell r="AI151">
            <v>2.7078333333333333</v>
          </cell>
          <cell r="AJ151">
            <v>2.9015224874742112</v>
          </cell>
          <cell r="AK151">
            <v>3.1012815797229583</v>
          </cell>
          <cell r="AL151">
            <v>2.8856705570291767</v>
          </cell>
          <cell r="AM151">
            <v>3.1632031830238714</v>
          </cell>
          <cell r="AN151">
            <v>2.8814598880047146</v>
          </cell>
          <cell r="AO151">
            <v>2.6757196900666882</v>
          </cell>
          <cell r="AP151">
            <v>2.7090293125823788</v>
          </cell>
          <cell r="AQ151">
            <v>3.6123940613958183</v>
          </cell>
          <cell r="AR151">
            <v>2.8442146855250252</v>
          </cell>
          <cell r="AS151">
            <v>2.2236990747379575</v>
          </cell>
          <cell r="AT151">
            <v>2.2203583793368793</v>
          </cell>
          <cell r="AU151">
            <v>2.6988904096116801</v>
          </cell>
          <cell r="AV151">
            <v>2.8441666666666654</v>
          </cell>
          <cell r="AW151">
            <v>4.1900922702171624</v>
          </cell>
          <cell r="AX151">
            <v>4.4190365741501063</v>
          </cell>
          <cell r="AZ151">
            <v>19</v>
          </cell>
          <cell r="BA151">
            <v>19</v>
          </cell>
          <cell r="BC151">
            <v>2019</v>
          </cell>
          <cell r="BD151">
            <v>68</v>
          </cell>
          <cell r="BE151">
            <v>68</v>
          </cell>
        </row>
        <row r="152">
          <cell r="D152">
            <v>43800</v>
          </cell>
          <cell r="E152">
            <v>36.06</v>
          </cell>
          <cell r="F152">
            <v>28.647200000000009</v>
          </cell>
          <cell r="G152">
            <v>35.494399999999999</v>
          </cell>
          <cell r="H152">
            <v>35.28179677729625</v>
          </cell>
          <cell r="J152">
            <v>30.149600000000007</v>
          </cell>
          <cell r="K152">
            <v>31.803199999999997</v>
          </cell>
          <cell r="L152">
            <v>31.156800000000004</v>
          </cell>
          <cell r="M152">
            <v>32.683720930232568</v>
          </cell>
          <cell r="N152">
            <v>27.853720930232559</v>
          </cell>
          <cell r="O152">
            <v>32.404883720930243</v>
          </cell>
          <cell r="P152">
            <v>32.210785984092595</v>
          </cell>
          <cell r="R152">
            <v>27.753255813953487</v>
          </cell>
          <cell r="S152">
            <v>30.116279069767451</v>
          </cell>
          <cell r="T152">
            <v>27.780465116279071</v>
          </cell>
          <cell r="U152">
            <v>34.498924731182804</v>
          </cell>
          <cell r="V152">
            <v>28.280322580645166</v>
          </cell>
          <cell r="W152">
            <v>34.065913978494628</v>
          </cell>
          <cell r="Y152">
            <v>29.595698924731185</v>
          </cell>
          <cell r="Z152">
            <v>29.041612903225808</v>
          </cell>
          <cell r="AC152">
            <v>2.9245161290322588</v>
          </cell>
          <cell r="AD152">
            <v>3.2008064516129022</v>
          </cell>
          <cell r="AE152">
            <v>2.9279032258064519</v>
          </cell>
          <cell r="AF152">
            <v>2.2558064516129028</v>
          </cell>
          <cell r="AG152">
            <v>2.1930645161290316</v>
          </cell>
          <cell r="AH152">
            <v>0.97636448087431604</v>
          </cell>
          <cell r="AI152">
            <v>2.9856451612903219</v>
          </cell>
          <cell r="AJ152">
            <v>3.0212839965408178</v>
          </cell>
          <cell r="AK152">
            <v>3.1991392558018323</v>
          </cell>
          <cell r="AL152">
            <v>3.0020593036617589</v>
          </cell>
          <cell r="AM152">
            <v>3.2528395152405447</v>
          </cell>
          <cell r="AN152">
            <v>3.0003408953597206</v>
          </cell>
          <cell r="AO152">
            <v>2.6737156273305058</v>
          </cell>
          <cell r="AP152">
            <v>2.7070015319882388</v>
          </cell>
          <cell r="AQ152">
            <v>3.1833230161006094</v>
          </cell>
          <cell r="AR152">
            <v>2.9691085268501052</v>
          </cell>
          <cell r="AS152">
            <v>2.3303668868307925</v>
          </cell>
          <cell r="AT152">
            <v>1.9343701152328134</v>
          </cell>
          <cell r="AU152">
            <v>2.6968626290175401</v>
          </cell>
          <cell r="AV152">
            <v>2.9279032258064519</v>
          </cell>
          <cell r="AW152">
            <v>3.2628026929697147</v>
          </cell>
          <cell r="AX152">
            <v>3.4313184173559494</v>
          </cell>
          <cell r="AZ152">
            <v>20</v>
          </cell>
          <cell r="BA152">
            <v>20</v>
          </cell>
          <cell r="BC152">
            <v>2019</v>
          </cell>
          <cell r="BD152">
            <v>69</v>
          </cell>
          <cell r="BE152">
            <v>69</v>
          </cell>
        </row>
        <row r="153">
          <cell r="D153">
            <v>43831</v>
          </cell>
          <cell r="E153">
            <v>41.800600000000003</v>
          </cell>
          <cell r="F153">
            <v>30.421029999999998</v>
          </cell>
          <cell r="G153">
            <v>38.119999999999997</v>
          </cell>
          <cell r="H153">
            <v>42.529400000000003</v>
          </cell>
          <cell r="J153">
            <v>31.421029999999998</v>
          </cell>
          <cell r="K153">
            <v>32.421030000000002</v>
          </cell>
          <cell r="L153">
            <v>44.581029999999998</v>
          </cell>
          <cell r="M153">
            <v>34.08</v>
          </cell>
          <cell r="N153">
            <v>28.84667</v>
          </cell>
          <cell r="O153">
            <v>33.43</v>
          </cell>
          <cell r="P153">
            <v>38.130000000000003</v>
          </cell>
          <cell r="R153">
            <v>29.84667</v>
          </cell>
          <cell r="S153">
            <v>30.84667</v>
          </cell>
          <cell r="T153">
            <v>38.446669999999997</v>
          </cell>
          <cell r="U153">
            <v>38.396894623655918</v>
          </cell>
          <cell r="V153">
            <v>29.726957311827952</v>
          </cell>
          <cell r="W153">
            <v>36.052365591397852</v>
          </cell>
          <cell r="Y153">
            <v>41.87663473118279</v>
          </cell>
          <cell r="Z153">
            <v>30.726957311827956</v>
          </cell>
          <cell r="AC153">
            <v>3.2</v>
          </cell>
          <cell r="AD153">
            <v>3.74</v>
          </cell>
          <cell r="AE153">
            <v>2.7</v>
          </cell>
          <cell r="AF153">
            <v>2.44</v>
          </cell>
          <cell r="AG153">
            <v>2.15</v>
          </cell>
          <cell r="AH153">
            <v>1.4871000000000001</v>
          </cell>
          <cell r="AI153">
            <v>3.1</v>
          </cell>
          <cell r="AJ153">
            <v>3.1896</v>
          </cell>
          <cell r="AK153">
            <v>3.3079000000000001</v>
          </cell>
          <cell r="AL153">
            <v>3.2206999999999999</v>
          </cell>
          <cell r="AM153">
            <v>3.3079000000000001</v>
          </cell>
          <cell r="AN153">
            <v>3.2425000000000002</v>
          </cell>
          <cell r="AO153">
            <v>3.2288410052528995</v>
          </cell>
          <cell r="AP153">
            <v>3.2686967565649399</v>
          </cell>
          <cell r="AQ153">
            <v>3.344512795256307</v>
          </cell>
          <cell r="AR153">
            <v>3.2484189506235426</v>
          </cell>
          <cell r="AS153">
            <v>2.5190317935060942</v>
          </cell>
          <cell r="AT153">
            <v>1.8611961457392352</v>
          </cell>
          <cell r="AU153">
            <v>3.2585578535942412</v>
          </cell>
          <cell r="AV153">
            <v>2.75</v>
          </cell>
          <cell r="AW153">
            <v>3.810819308872853</v>
          </cell>
          <cell r="AX153">
            <v>3.6076999999999999</v>
          </cell>
          <cell r="AZ153">
            <v>21</v>
          </cell>
          <cell r="BA153">
            <v>21</v>
          </cell>
          <cell r="BC153">
            <v>2020</v>
          </cell>
          <cell r="BD153">
            <v>70</v>
          </cell>
          <cell r="BE153">
            <v>70</v>
          </cell>
        </row>
        <row r="154">
          <cell r="D154">
            <v>43862</v>
          </cell>
          <cell r="E154">
            <v>38.305750000000003</v>
          </cell>
          <cell r="F154">
            <v>29.059329999999999</v>
          </cell>
          <cell r="G154">
            <v>34.25</v>
          </cell>
          <cell r="H154">
            <v>39.036999999999999</v>
          </cell>
          <cell r="J154">
            <v>29.059329999999999</v>
          </cell>
          <cell r="K154">
            <v>29.059329999999999</v>
          </cell>
          <cell r="L154">
            <v>42.035629999999998</v>
          </cell>
          <cell r="M154">
            <v>32.573349999999998</v>
          </cell>
          <cell r="N154">
            <v>26.211469999999998</v>
          </cell>
          <cell r="O154">
            <v>29.143129999999999</v>
          </cell>
          <cell r="P154">
            <v>33.615229999999997</v>
          </cell>
          <cell r="R154">
            <v>25.711469999999998</v>
          </cell>
          <cell r="S154">
            <v>27.211469999999998</v>
          </cell>
          <cell r="T154">
            <v>39.237169999999999</v>
          </cell>
          <cell r="U154">
            <v>35.867832758620693</v>
          </cell>
          <cell r="V154">
            <v>27.848171149425287</v>
          </cell>
          <cell r="W154">
            <v>32.078112758620691</v>
          </cell>
          <cell r="Y154">
            <v>40.845480344827585</v>
          </cell>
          <cell r="Z154">
            <v>27.635527471264368</v>
          </cell>
          <cell r="AC154">
            <v>2.7890000000000001</v>
          </cell>
          <cell r="AD154">
            <v>3.1389999999999998</v>
          </cell>
          <cell r="AE154">
            <v>2.4365000000000001</v>
          </cell>
          <cell r="AF154">
            <v>2.129</v>
          </cell>
          <cell r="AG154">
            <v>2.1890000000000001</v>
          </cell>
          <cell r="AH154">
            <v>1.754</v>
          </cell>
          <cell r="AI154">
            <v>2.9590000000000001</v>
          </cell>
          <cell r="AJ154">
            <v>2.8803999999999998</v>
          </cell>
          <cell r="AK154">
            <v>3.0467</v>
          </cell>
          <cell r="AL154">
            <v>2.8618000000000001</v>
          </cell>
          <cell r="AM154">
            <v>3.0966999999999998</v>
          </cell>
          <cell r="AN154">
            <v>2.8605</v>
          </cell>
          <cell r="AO154">
            <v>2.7919553287652397</v>
          </cell>
          <cell r="AP154">
            <v>2.8266405870424824</v>
          </cell>
          <cell r="AQ154">
            <v>2.8968645583150523</v>
          </cell>
          <cell r="AR154">
            <v>2.8317100385278313</v>
          </cell>
          <cell r="AS154">
            <v>2.2004821673665882</v>
          </cell>
          <cell r="AT154">
            <v>1.9279431095051691</v>
          </cell>
          <cell r="AU154">
            <v>2.8165016840717834</v>
          </cell>
          <cell r="AV154">
            <v>2.4514999999999998</v>
          </cell>
          <cell r="AW154">
            <v>3.1999848744791133</v>
          </cell>
          <cell r="AX154">
            <v>3.3713000000000002</v>
          </cell>
          <cell r="AZ154">
            <v>22</v>
          </cell>
          <cell r="BA154">
            <v>22</v>
          </cell>
          <cell r="BC154">
            <v>2020</v>
          </cell>
          <cell r="BD154">
            <v>71</v>
          </cell>
          <cell r="BE154">
            <v>71</v>
          </cell>
        </row>
        <row r="155">
          <cell r="D155">
            <v>43891</v>
          </cell>
          <cell r="E155">
            <v>30.610700000000001</v>
          </cell>
          <cell r="F155">
            <v>23.417269999999998</v>
          </cell>
          <cell r="G155">
            <v>26.33333</v>
          </cell>
          <cell r="H155">
            <v>30.90653</v>
          </cell>
          <cell r="J155">
            <v>22.417269999999998</v>
          </cell>
          <cell r="K155">
            <v>21.917269999999998</v>
          </cell>
          <cell r="L155">
            <v>29.53077</v>
          </cell>
          <cell r="M155">
            <v>23.65155</v>
          </cell>
          <cell r="N155">
            <v>22.03547</v>
          </cell>
          <cell r="O155">
            <v>20.499970000000001</v>
          </cell>
          <cell r="P155">
            <v>25.82647</v>
          </cell>
          <cell r="R155">
            <v>21.53547</v>
          </cell>
          <cell r="S155">
            <v>20.53547</v>
          </cell>
          <cell r="T155">
            <v>28.688870000000001</v>
          </cell>
          <cell r="U155">
            <v>27.54792469717362</v>
          </cell>
          <cell r="V155">
            <v>22.809129219380885</v>
          </cell>
          <cell r="W155">
            <v>23.766023512786003</v>
          </cell>
          <cell r="Y155">
            <v>29.160243351278599</v>
          </cell>
          <cell r="Z155">
            <v>22.029183055181694</v>
          </cell>
          <cell r="AC155">
            <v>2.153</v>
          </cell>
          <cell r="AD155">
            <v>2.3079999999999998</v>
          </cell>
          <cell r="AE155">
            <v>2.028</v>
          </cell>
          <cell r="AF155">
            <v>1.6879999999999999</v>
          </cell>
          <cell r="AG155">
            <v>2.1579999999999999</v>
          </cell>
          <cell r="AH155">
            <v>1.5680000000000001</v>
          </cell>
          <cell r="AI155">
            <v>2.4079999999999999</v>
          </cell>
          <cell r="AJ155">
            <v>2.2317999999999998</v>
          </cell>
          <cell r="AK155">
            <v>2.3919999999999999</v>
          </cell>
          <cell r="AL155">
            <v>2.2201</v>
          </cell>
          <cell r="AM155">
            <v>2.4420000000000002</v>
          </cell>
          <cell r="AN155">
            <v>2.2162000000000002</v>
          </cell>
          <cell r="AO155">
            <v>2.1546633786593876</v>
          </cell>
          <cell r="AP155">
            <v>2.1818063581060532</v>
          </cell>
          <cell r="AQ155">
            <v>2.2550369242043704</v>
          </cell>
          <cell r="AR155">
            <v>2.186875809591402</v>
          </cell>
          <cell r="AS155">
            <v>1.7487767489501178</v>
          </cell>
          <cell r="AT155">
            <v>1.7161595101876943</v>
          </cell>
          <cell r="AU155">
            <v>2.1716674551353541</v>
          </cell>
          <cell r="AV155">
            <v>2.0430000000000001</v>
          </cell>
          <cell r="AW155">
            <v>2.3553868462242096</v>
          </cell>
          <cell r="AX155">
            <v>2.4882</v>
          </cell>
          <cell r="AZ155">
            <v>23</v>
          </cell>
          <cell r="BA155">
            <v>23</v>
          </cell>
          <cell r="BC155">
            <v>2020</v>
          </cell>
          <cell r="BD155">
            <v>72</v>
          </cell>
          <cell r="BE155">
            <v>72</v>
          </cell>
        </row>
        <row r="156">
          <cell r="D156">
            <v>43922</v>
          </cell>
          <cell r="E156">
            <v>26.21275</v>
          </cell>
          <cell r="F156">
            <v>21.150400000000001</v>
          </cell>
          <cell r="G156">
            <v>21.164999999999999</v>
          </cell>
          <cell r="H156">
            <v>23.420300000000001</v>
          </cell>
          <cell r="J156">
            <v>19.400400000000001</v>
          </cell>
          <cell r="K156">
            <v>19.150400000000001</v>
          </cell>
          <cell r="L156">
            <v>21.943300000000001</v>
          </cell>
          <cell r="M156">
            <v>20.6997</v>
          </cell>
          <cell r="N156">
            <v>20.369669999999999</v>
          </cell>
          <cell r="O156">
            <v>16.13363</v>
          </cell>
          <cell r="P156">
            <v>22.293330000000001</v>
          </cell>
          <cell r="R156">
            <v>19.369669999999999</v>
          </cell>
          <cell r="S156">
            <v>19.369669999999999</v>
          </cell>
          <cell r="T156">
            <v>21.394670000000001</v>
          </cell>
          <cell r="U156">
            <v>23.885017777777776</v>
          </cell>
          <cell r="V156">
            <v>20.820758444444447</v>
          </cell>
          <cell r="W156">
            <v>19.040643777777778</v>
          </cell>
          <cell r="Y156">
            <v>21.711656222222224</v>
          </cell>
          <cell r="Z156">
            <v>19.38742511111111</v>
          </cell>
          <cell r="AC156">
            <v>1.7015</v>
          </cell>
          <cell r="AD156">
            <v>1.7765</v>
          </cell>
          <cell r="AE156">
            <v>1.784</v>
          </cell>
          <cell r="AF156">
            <v>1.3340000000000001</v>
          </cell>
          <cell r="AG156">
            <v>2.149</v>
          </cell>
          <cell r="AH156">
            <v>1.409</v>
          </cell>
          <cell r="AI156">
            <v>1.7215</v>
          </cell>
          <cell r="AJ156">
            <v>1.7713000000000001</v>
          </cell>
          <cell r="AK156">
            <v>1.9273</v>
          </cell>
          <cell r="AL156">
            <v>1.7645999999999999</v>
          </cell>
          <cell r="AM156">
            <v>1.9773000000000001</v>
          </cell>
          <cell r="AN156">
            <v>1.7588999999999999</v>
          </cell>
          <cell r="AO156">
            <v>1.7022462159663179</v>
          </cell>
          <cell r="AP156">
            <v>1.7240348889790127</v>
          </cell>
          <cell r="AQ156">
            <v>1.8534739308579937</v>
          </cell>
          <cell r="AR156">
            <v>1.729104340464362</v>
          </cell>
          <cell r="AS156">
            <v>1.3861832838266928</v>
          </cell>
          <cell r="AT156">
            <v>1.5465318879855465</v>
          </cell>
          <cell r="AU156">
            <v>1.7138959860083143</v>
          </cell>
          <cell r="AV156">
            <v>1.7989999999999999</v>
          </cell>
          <cell r="AW156">
            <v>1.815189671714605</v>
          </cell>
          <cell r="AX156">
            <v>1.9235</v>
          </cell>
          <cell r="AZ156">
            <v>24</v>
          </cell>
          <cell r="BA156">
            <v>24</v>
          </cell>
          <cell r="BC156">
            <v>2020</v>
          </cell>
          <cell r="BD156">
            <v>73</v>
          </cell>
          <cell r="BE156">
            <v>73</v>
          </cell>
        </row>
        <row r="157">
          <cell r="D157">
            <v>43952</v>
          </cell>
          <cell r="E157">
            <v>20.074400000000001</v>
          </cell>
          <cell r="F157">
            <v>19.521070000000002</v>
          </cell>
          <cell r="G157">
            <v>15.75</v>
          </cell>
          <cell r="H157">
            <v>20.3094</v>
          </cell>
          <cell r="J157">
            <v>18.021070000000002</v>
          </cell>
          <cell r="K157">
            <v>17.521070000000002</v>
          </cell>
          <cell r="L157">
            <v>20.294270000000001</v>
          </cell>
          <cell r="M157">
            <v>14.629350000000001</v>
          </cell>
          <cell r="N157">
            <v>19.190729999999999</v>
          </cell>
          <cell r="O157">
            <v>9.6518669999999993</v>
          </cell>
          <cell r="P157">
            <v>17.506267000000001</v>
          </cell>
          <cell r="R157">
            <v>18.190729999999999</v>
          </cell>
          <cell r="S157">
            <v>17.690729999999999</v>
          </cell>
          <cell r="T157">
            <v>19.786930000000002</v>
          </cell>
          <cell r="U157">
            <v>17.556796236559141</v>
          </cell>
          <cell r="V157">
            <v>19.368332150537636</v>
          </cell>
          <cell r="W157">
            <v>12.930433129032258</v>
          </cell>
          <cell r="Y157">
            <v>20.059693440860215</v>
          </cell>
          <cell r="Z157">
            <v>18.099514946236557</v>
          </cell>
          <cell r="AC157">
            <v>1.6405000000000001</v>
          </cell>
          <cell r="AD157">
            <v>1.4404999999999999</v>
          </cell>
          <cell r="AE157">
            <v>1.6942999999999999</v>
          </cell>
          <cell r="AF157">
            <v>1.3754999999999999</v>
          </cell>
          <cell r="AG157">
            <v>2.1880000000000002</v>
          </cell>
          <cell r="AH157">
            <v>1.2655000000000001</v>
          </cell>
          <cell r="AI157">
            <v>1.728</v>
          </cell>
          <cell r="AJ157">
            <v>1.7091000000000001</v>
          </cell>
          <cell r="AK157">
            <v>1.8645</v>
          </cell>
          <cell r="AL157">
            <v>1.7030000000000001</v>
          </cell>
          <cell r="AM157">
            <v>1.9145000000000001</v>
          </cell>
          <cell r="AN157">
            <v>1.6971000000000001</v>
          </cell>
          <cell r="AO157">
            <v>1.641122302512769</v>
          </cell>
          <cell r="AP157">
            <v>1.6621875808577513</v>
          </cell>
          <cell r="AQ157">
            <v>1.6330414791912591</v>
          </cell>
          <cell r="AR157">
            <v>1.6672570323431006</v>
          </cell>
          <cell r="AS157">
            <v>1.4286907098228003</v>
          </cell>
          <cell r="AT157">
            <v>1.4853053497942386</v>
          </cell>
          <cell r="AU157">
            <v>1.6520486778870527</v>
          </cell>
          <cell r="AV157">
            <v>1.7092000000000001</v>
          </cell>
          <cell r="AW157">
            <v>1.4736915519869904</v>
          </cell>
          <cell r="AX157">
            <v>1.5664</v>
          </cell>
          <cell r="AZ157">
            <v>25</v>
          </cell>
          <cell r="BA157">
            <v>25</v>
          </cell>
          <cell r="BC157">
            <v>2020</v>
          </cell>
          <cell r="BD157">
            <v>74</v>
          </cell>
          <cell r="BE157">
            <v>74</v>
          </cell>
        </row>
        <row r="158">
          <cell r="D158">
            <v>43983</v>
          </cell>
          <cell r="E158">
            <v>28.2151</v>
          </cell>
          <cell r="F158">
            <v>40.18327</v>
          </cell>
          <cell r="G158">
            <v>23.783529999999999</v>
          </cell>
          <cell r="H158">
            <v>29.57863</v>
          </cell>
          <cell r="J158">
            <v>39.68327</v>
          </cell>
          <cell r="K158">
            <v>39.18327</v>
          </cell>
          <cell r="L158">
            <v>32.237769999999998</v>
          </cell>
          <cell r="M158">
            <v>18.760549999999999</v>
          </cell>
          <cell r="N158">
            <v>24.539729999999999</v>
          </cell>
          <cell r="O158">
            <v>13.742100000000001</v>
          </cell>
          <cell r="P158">
            <v>22.033899999999999</v>
          </cell>
          <cell r="R158">
            <v>22.539729999999999</v>
          </cell>
          <cell r="S158">
            <v>22.039729999999999</v>
          </cell>
          <cell r="T158">
            <v>26.579229999999999</v>
          </cell>
          <cell r="U158">
            <v>24.223178888888889</v>
          </cell>
          <cell r="V158">
            <v>33.578219777777775</v>
          </cell>
          <cell r="W158">
            <v>19.543815111111112</v>
          </cell>
          <cell r="Y158">
            <v>29.848608666666664</v>
          </cell>
          <cell r="Z158">
            <v>32.444886444444442</v>
          </cell>
          <cell r="AC158">
            <v>1.766</v>
          </cell>
          <cell r="AD158">
            <v>1.6884999999999999</v>
          </cell>
          <cell r="AE158">
            <v>1.6859999999999999</v>
          </cell>
          <cell r="AF158">
            <v>1.4584999999999999</v>
          </cell>
          <cell r="AG158">
            <v>2.246</v>
          </cell>
          <cell r="AH158">
            <v>1.206</v>
          </cell>
          <cell r="AI158">
            <v>1.9135</v>
          </cell>
          <cell r="AJ158">
            <v>1.8371</v>
          </cell>
          <cell r="AK158">
            <v>1.9937</v>
          </cell>
          <cell r="AL158">
            <v>1.8295999999999999</v>
          </cell>
          <cell r="AM158">
            <v>2.0436999999999999</v>
          </cell>
          <cell r="AN158">
            <v>1.8242</v>
          </cell>
          <cell r="AO158">
            <v>1.7668772392081848</v>
          </cell>
          <cell r="AP158">
            <v>1.7894308131400183</v>
          </cell>
          <cell r="AQ158">
            <v>1.7571609498619576</v>
          </cell>
          <cell r="AR158">
            <v>1.7945002646253676</v>
          </cell>
          <cell r="AS158">
            <v>1.5137055618150157</v>
          </cell>
          <cell r="AT158">
            <v>1.6137807086219009</v>
          </cell>
          <cell r="AU158">
            <v>1.7792919101693196</v>
          </cell>
          <cell r="AV158">
            <v>1.7010000000000001</v>
          </cell>
          <cell r="AW158">
            <v>1.7257496879764203</v>
          </cell>
          <cell r="AX158">
            <v>1.8299000000000001</v>
          </cell>
          <cell r="AZ158">
            <v>26</v>
          </cell>
          <cell r="BA158">
            <v>26</v>
          </cell>
          <cell r="BC158">
            <v>2020</v>
          </cell>
          <cell r="BD158">
            <v>75</v>
          </cell>
          <cell r="BE158">
            <v>75</v>
          </cell>
        </row>
        <row r="159">
          <cell r="D159">
            <v>44013</v>
          </cell>
          <cell r="E159">
            <v>56.672049999999999</v>
          </cell>
          <cell r="F159">
            <v>79.894900000000007</v>
          </cell>
          <cell r="G159">
            <v>47.672699999999999</v>
          </cell>
          <cell r="H159">
            <v>54.3185</v>
          </cell>
          <cell r="J159">
            <v>83.644900000000007</v>
          </cell>
          <cell r="K159">
            <v>84.394900000000007</v>
          </cell>
          <cell r="L159">
            <v>59.853400000000001</v>
          </cell>
          <cell r="M159">
            <v>31.993950000000002</v>
          </cell>
          <cell r="N159">
            <v>33.6614</v>
          </cell>
          <cell r="O159">
            <v>26.39263</v>
          </cell>
          <cell r="P159">
            <v>32.250329999999998</v>
          </cell>
          <cell r="R159">
            <v>34.1614</v>
          </cell>
          <cell r="S159">
            <v>34.6614</v>
          </cell>
          <cell r="T159">
            <v>37.046999999999997</v>
          </cell>
          <cell r="U159">
            <v>45.792457526881726</v>
          </cell>
          <cell r="V159">
            <v>59.512389247311823</v>
          </cell>
          <cell r="W159">
            <v>38.291163763440863</v>
          </cell>
          <cell r="Y159">
            <v>49.798965591397845</v>
          </cell>
          <cell r="Z159">
            <v>61.829593548387109</v>
          </cell>
          <cell r="AC159">
            <v>2.1705000000000001</v>
          </cell>
          <cell r="AD159">
            <v>2.1579999999999999</v>
          </cell>
          <cell r="AE159">
            <v>1.9318</v>
          </cell>
          <cell r="AF159">
            <v>1.8480000000000001</v>
          </cell>
          <cell r="AG159">
            <v>2.3029999999999999</v>
          </cell>
          <cell r="AH159">
            <v>1.3454999999999999</v>
          </cell>
          <cell r="AI159">
            <v>2.8704999999999998</v>
          </cell>
          <cell r="AJ159">
            <v>2.2496</v>
          </cell>
          <cell r="AK159">
            <v>2.41</v>
          </cell>
          <cell r="AL159">
            <v>2.2378</v>
          </cell>
          <cell r="AM159">
            <v>2.46</v>
          </cell>
          <cell r="AN159">
            <v>2.234</v>
          </cell>
          <cell r="AO159">
            <v>2.1721989276009794</v>
          </cell>
          <cell r="AP159">
            <v>2.1995494383047758</v>
          </cell>
          <cell r="AQ159">
            <v>2.1275516773160685</v>
          </cell>
          <cell r="AR159">
            <v>2.2046188897901247</v>
          </cell>
          <cell r="AS159">
            <v>1.9126608009833044</v>
          </cell>
          <cell r="AT159">
            <v>1.9394858175248417</v>
          </cell>
          <cell r="AU159">
            <v>2.1894105353340767</v>
          </cell>
          <cell r="AV159">
            <v>1.9467000000000001</v>
          </cell>
          <cell r="AW159">
            <v>2.2029323284886675</v>
          </cell>
          <cell r="AX159">
            <v>2.3288000000000002</v>
          </cell>
          <cell r="AZ159">
            <v>27</v>
          </cell>
          <cell r="BA159">
            <v>27</v>
          </cell>
          <cell r="BC159">
            <v>2020</v>
          </cell>
          <cell r="BD159">
            <v>76</v>
          </cell>
          <cell r="BE159">
            <v>76</v>
          </cell>
        </row>
        <row r="160">
          <cell r="D160">
            <v>44044</v>
          </cell>
          <cell r="E160">
            <v>65.084850000000003</v>
          </cell>
          <cell r="F160">
            <v>80.678439999999995</v>
          </cell>
          <cell r="G160">
            <v>57.325870000000002</v>
          </cell>
          <cell r="H160">
            <v>59.106969999999997</v>
          </cell>
          <cell r="J160">
            <v>84.678439999999995</v>
          </cell>
          <cell r="K160">
            <v>84.678439999999995</v>
          </cell>
          <cell r="L160">
            <v>59.623539999999998</v>
          </cell>
          <cell r="M160">
            <v>34.781649999999999</v>
          </cell>
          <cell r="N160">
            <v>33.574530000000003</v>
          </cell>
          <cell r="O160">
            <v>30.111699999999999</v>
          </cell>
          <cell r="P160">
            <v>34.770899999999997</v>
          </cell>
          <cell r="R160">
            <v>34.574530000000003</v>
          </cell>
          <cell r="S160">
            <v>34.074530000000003</v>
          </cell>
          <cell r="T160">
            <v>38.249630000000003</v>
          </cell>
          <cell r="U160">
            <v>51.725374731182796</v>
          </cell>
          <cell r="V160">
            <v>59.912200107526878</v>
          </cell>
          <cell r="W160">
            <v>45.32822516129032</v>
          </cell>
          <cell r="Y160">
            <v>50.200633440860216</v>
          </cell>
          <cell r="Z160">
            <v>62.589619462365597</v>
          </cell>
          <cell r="AC160">
            <v>2.2364999999999999</v>
          </cell>
          <cell r="AD160">
            <v>2.3515000000000001</v>
          </cell>
          <cell r="AE160">
            <v>1.9152</v>
          </cell>
          <cell r="AF160">
            <v>1.8115000000000001</v>
          </cell>
          <cell r="AG160">
            <v>2.319</v>
          </cell>
          <cell r="AH160">
            <v>1.3265</v>
          </cell>
          <cell r="AI160">
            <v>2.9140000000000001</v>
          </cell>
          <cell r="AJ160">
            <v>2.3169</v>
          </cell>
          <cell r="AK160">
            <v>2.4780000000000002</v>
          </cell>
          <cell r="AL160">
            <v>2.3043999999999998</v>
          </cell>
          <cell r="AM160">
            <v>2.528</v>
          </cell>
          <cell r="AN160">
            <v>2.3008000000000002</v>
          </cell>
          <cell r="AO160">
            <v>2.2383329978949829</v>
          </cell>
          <cell r="AP160">
            <v>2.2664661979113858</v>
          </cell>
          <cell r="AQ160">
            <v>2.2191525716074603</v>
          </cell>
          <cell r="AR160">
            <v>2.2715356493967351</v>
          </cell>
          <cell r="AS160">
            <v>1.8752747516132338</v>
          </cell>
          <cell r="AT160">
            <v>1.9605638060825052</v>
          </cell>
          <cell r="AU160">
            <v>2.2563272949406872</v>
          </cell>
          <cell r="AV160">
            <v>1.9301999999999999</v>
          </cell>
          <cell r="AW160">
            <v>2.3995986563675169</v>
          </cell>
          <cell r="AX160">
            <v>2.5345</v>
          </cell>
          <cell r="AZ160">
            <v>28</v>
          </cell>
          <cell r="BA160">
            <v>28</v>
          </cell>
          <cell r="BC160">
            <v>2020</v>
          </cell>
          <cell r="BD160">
            <v>77</v>
          </cell>
          <cell r="BE160">
            <v>77</v>
          </cell>
        </row>
        <row r="161">
          <cell r="D161">
            <v>44075</v>
          </cell>
          <cell r="E161">
            <v>50.121450000000003</v>
          </cell>
          <cell r="F161">
            <v>55.906930000000003</v>
          </cell>
          <cell r="G161">
            <v>41.3093</v>
          </cell>
          <cell r="H161">
            <v>46.667000000000002</v>
          </cell>
          <cell r="J161">
            <v>58.906930000000003</v>
          </cell>
          <cell r="K161">
            <v>57.906930000000003</v>
          </cell>
          <cell r="L161">
            <v>48.112929999999999</v>
          </cell>
          <cell r="M161">
            <v>31.97025</v>
          </cell>
          <cell r="N161">
            <v>30.5945</v>
          </cell>
          <cell r="O161">
            <v>27.651129999999998</v>
          </cell>
          <cell r="P161">
            <v>30.750129999999999</v>
          </cell>
          <cell r="R161">
            <v>28.5945</v>
          </cell>
          <cell r="S161">
            <v>28.5945</v>
          </cell>
          <cell r="T161">
            <v>33.1599</v>
          </cell>
          <cell r="U161">
            <v>42.054249999999996</v>
          </cell>
          <cell r="V161">
            <v>44.656961111111109</v>
          </cell>
          <cell r="W161">
            <v>35.239002222222226</v>
          </cell>
          <cell r="Y161">
            <v>41.467138888888897</v>
          </cell>
          <cell r="Z161">
            <v>45.434738888888887</v>
          </cell>
          <cell r="AC161">
            <v>2.0209999999999999</v>
          </cell>
          <cell r="AD161">
            <v>2.0785</v>
          </cell>
          <cell r="AE161">
            <v>1.9372</v>
          </cell>
          <cell r="AF161">
            <v>1.756</v>
          </cell>
          <cell r="AG161">
            <v>2.3109999999999999</v>
          </cell>
          <cell r="AH161">
            <v>1.3985000000000001</v>
          </cell>
          <cell r="AI161">
            <v>2.5609999999999999</v>
          </cell>
          <cell r="AJ161">
            <v>2.0971000000000002</v>
          </cell>
          <cell r="AK161">
            <v>2.2562000000000002</v>
          </cell>
          <cell r="AL161">
            <v>2.0869</v>
          </cell>
          <cell r="AM161">
            <v>2.3062</v>
          </cell>
          <cell r="AN161">
            <v>2.0825</v>
          </cell>
          <cell r="AO161">
            <v>2.0223952380713803</v>
          </cell>
          <cell r="AP161">
            <v>2.0479728388928318</v>
          </cell>
          <cell r="AQ161">
            <v>2.0891818284353896</v>
          </cell>
          <cell r="AR161">
            <v>2.0530422903781811</v>
          </cell>
          <cell r="AS161">
            <v>1.8184274710642221</v>
          </cell>
          <cell r="AT161">
            <v>1.8145234567901234</v>
          </cell>
          <cell r="AU161">
            <v>2.0378339359221331</v>
          </cell>
          <cell r="AV161">
            <v>1.9521999999999999</v>
          </cell>
          <cell r="AW161">
            <v>2.1221314340888302</v>
          </cell>
          <cell r="AX161">
            <v>2.2444000000000002</v>
          </cell>
          <cell r="AZ161">
            <v>29</v>
          </cell>
          <cell r="BA161">
            <v>29</v>
          </cell>
          <cell r="BC161">
            <v>2020</v>
          </cell>
          <cell r="BD161">
            <v>78</v>
          </cell>
          <cell r="BE161">
            <v>78</v>
          </cell>
        </row>
        <row r="162">
          <cell r="D162">
            <v>44105</v>
          </cell>
          <cell r="E162">
            <v>34.587249999999997</v>
          </cell>
          <cell r="F162">
            <v>27.712430000000001</v>
          </cell>
          <cell r="G162">
            <v>30.838270000000001</v>
          </cell>
          <cell r="H162">
            <v>37.669269999999997</v>
          </cell>
          <cell r="J162">
            <v>26.212430000000001</v>
          </cell>
          <cell r="K162">
            <v>25.962430000000001</v>
          </cell>
          <cell r="L162">
            <v>36.823630000000001</v>
          </cell>
          <cell r="M162">
            <v>28.683050000000001</v>
          </cell>
          <cell r="N162">
            <v>23.240729999999999</v>
          </cell>
          <cell r="O162">
            <v>25.831800000000001</v>
          </cell>
          <cell r="P162">
            <v>30.142299999999999</v>
          </cell>
          <cell r="R162">
            <v>21.240729999999999</v>
          </cell>
          <cell r="S162">
            <v>21.240729999999999</v>
          </cell>
          <cell r="T162">
            <v>33.720129999999997</v>
          </cell>
          <cell r="U162">
            <v>32.111295161290322</v>
          </cell>
          <cell r="V162">
            <v>25.837200967741936</v>
          </cell>
          <cell r="W162">
            <v>28.738782580645164</v>
          </cell>
          <cell r="Y162">
            <v>35.522162258064519</v>
          </cell>
          <cell r="Z162">
            <v>24.127523548387096</v>
          </cell>
          <cell r="AC162">
            <v>1.9035</v>
          </cell>
          <cell r="AD162">
            <v>2.0859999999999999</v>
          </cell>
          <cell r="AE162">
            <v>1.871</v>
          </cell>
          <cell r="AF162">
            <v>1.631</v>
          </cell>
          <cell r="AG162">
            <v>2.3460000000000001</v>
          </cell>
          <cell r="AH162">
            <v>1.4435</v>
          </cell>
          <cell r="AI162">
            <v>1.9285000000000001</v>
          </cell>
          <cell r="AJ162">
            <v>1.9773000000000001</v>
          </cell>
          <cell r="AK162">
            <v>2.1352000000000002</v>
          </cell>
          <cell r="AL162">
            <v>1.9683999999999999</v>
          </cell>
          <cell r="AM162">
            <v>2.1852</v>
          </cell>
          <cell r="AN162">
            <v>1.9635</v>
          </cell>
          <cell r="AO162">
            <v>1.9046565523206924</v>
          </cell>
          <cell r="AP162">
            <v>1.9288407289871239</v>
          </cell>
          <cell r="AQ162">
            <v>2.0587862801318018</v>
          </cell>
          <cell r="AR162">
            <v>1.933910180472473</v>
          </cell>
          <cell r="AS162">
            <v>1.6903930554132951</v>
          </cell>
          <cell r="AT162">
            <v>1.704114945297601</v>
          </cell>
          <cell r="AU162">
            <v>1.9187018260164252</v>
          </cell>
          <cell r="AV162">
            <v>1.8859999999999999</v>
          </cell>
          <cell r="AW162">
            <v>2.1297541599756071</v>
          </cell>
          <cell r="AX162">
            <v>2.2523</v>
          </cell>
          <cell r="AZ162">
            <v>30</v>
          </cell>
          <cell r="BA162">
            <v>30</v>
          </cell>
          <cell r="BC162">
            <v>2020</v>
          </cell>
          <cell r="BD162">
            <v>79</v>
          </cell>
          <cell r="BE162">
            <v>79</v>
          </cell>
        </row>
        <row r="163">
          <cell r="D163">
            <v>44136</v>
          </cell>
          <cell r="E163">
            <v>33.505200000000002</v>
          </cell>
          <cell r="F163">
            <v>28.247869999999999</v>
          </cell>
          <cell r="G163">
            <v>31.096730000000001</v>
          </cell>
          <cell r="H163">
            <v>34.128129999999999</v>
          </cell>
          <cell r="J163">
            <v>26.247869999999999</v>
          </cell>
          <cell r="K163">
            <v>26.247869999999999</v>
          </cell>
          <cell r="L163">
            <v>35.656970000000001</v>
          </cell>
          <cell r="M163">
            <v>28.534099999999999</v>
          </cell>
          <cell r="N163">
            <v>21.954270000000001</v>
          </cell>
          <cell r="O163">
            <v>25.7761</v>
          </cell>
          <cell r="P163">
            <v>29.325199999999999</v>
          </cell>
          <cell r="R163">
            <v>20.704270000000001</v>
          </cell>
          <cell r="S163">
            <v>19.954270000000001</v>
          </cell>
          <cell r="T163">
            <v>31.75507</v>
          </cell>
          <cell r="U163">
            <v>31.181676144244104</v>
          </cell>
          <cell r="V163">
            <v>25.306201206657423</v>
          </cell>
          <cell r="W163">
            <v>28.609833592233013</v>
          </cell>
          <cell r="Y163">
            <v>33.833197045769772</v>
          </cell>
          <cell r="Z163">
            <v>23.656755991678224</v>
          </cell>
          <cell r="AC163">
            <v>2.262</v>
          </cell>
          <cell r="AD163">
            <v>3.0445000000000002</v>
          </cell>
          <cell r="AE163">
            <v>2.1631999999999998</v>
          </cell>
          <cell r="AF163">
            <v>2.0019999999999998</v>
          </cell>
          <cell r="AG163">
            <v>2.427</v>
          </cell>
          <cell r="AH163">
            <v>1.5369999999999999</v>
          </cell>
          <cell r="AI163">
            <v>2.512</v>
          </cell>
          <cell r="AJ163">
            <v>2.3429000000000002</v>
          </cell>
          <cell r="AK163">
            <v>2.5042</v>
          </cell>
          <cell r="AL163">
            <v>2.3300999999999998</v>
          </cell>
          <cell r="AM163">
            <v>2.5541999999999998</v>
          </cell>
          <cell r="AN163">
            <v>2.3267000000000002</v>
          </cell>
          <cell r="AO163">
            <v>2.2638847977813024</v>
          </cell>
          <cell r="AP163">
            <v>2.2923204004866675</v>
          </cell>
          <cell r="AQ163">
            <v>2.7064134055712774</v>
          </cell>
          <cell r="AR163">
            <v>2.2973898519720164</v>
          </cell>
          <cell r="AS163">
            <v>2.0703992010652459</v>
          </cell>
          <cell r="AT163">
            <v>2.0689648900933451</v>
          </cell>
          <cell r="AU163">
            <v>2.2821814975159684</v>
          </cell>
          <cell r="AV163">
            <v>2.1783000000000001</v>
          </cell>
          <cell r="AW163">
            <v>3.1039385283057221</v>
          </cell>
          <cell r="AX163">
            <v>3.2709000000000001</v>
          </cell>
          <cell r="AZ163">
            <v>31</v>
          </cell>
          <cell r="BA163">
            <v>31</v>
          </cell>
          <cell r="BC163">
            <v>2020</v>
          </cell>
          <cell r="BD163">
            <v>80</v>
          </cell>
          <cell r="BE163">
            <v>80</v>
          </cell>
        </row>
        <row r="164">
          <cell r="D164">
            <v>44166</v>
          </cell>
          <cell r="E164">
            <v>46.1327</v>
          </cell>
          <cell r="F164">
            <v>32.220230000000001</v>
          </cell>
          <cell r="G164">
            <v>43.156930000000003</v>
          </cell>
          <cell r="H164">
            <v>42.898429999999998</v>
          </cell>
          <cell r="J164">
            <v>29.720230000000001</v>
          </cell>
          <cell r="K164">
            <v>30.220230000000001</v>
          </cell>
          <cell r="L164">
            <v>40.498330000000003</v>
          </cell>
          <cell r="M164">
            <v>38.686750000000004</v>
          </cell>
          <cell r="N164">
            <v>27.6599</v>
          </cell>
          <cell r="O164">
            <v>35.616630000000001</v>
          </cell>
          <cell r="P164">
            <v>36.83963</v>
          </cell>
          <cell r="R164">
            <v>25.6599</v>
          </cell>
          <cell r="S164">
            <v>25.6599</v>
          </cell>
          <cell r="T164">
            <v>36.892200000000003</v>
          </cell>
          <cell r="U164">
            <v>42.850076881720426</v>
          </cell>
          <cell r="V164">
            <v>30.209761935483872</v>
          </cell>
          <cell r="W164">
            <v>39.832711720430105</v>
          </cell>
          <cell r="Y164">
            <v>38.908530752688172</v>
          </cell>
          <cell r="Z164">
            <v>27.930192043010756</v>
          </cell>
          <cell r="AC164">
            <v>2.7229999999999999</v>
          </cell>
          <cell r="AD164">
            <v>3.8005</v>
          </cell>
          <cell r="AE164">
            <v>2.3654999999999999</v>
          </cell>
          <cell r="AF164">
            <v>2.4529999999999998</v>
          </cell>
          <cell r="AG164">
            <v>2.6030000000000002</v>
          </cell>
          <cell r="AH164">
            <v>1.7030000000000001</v>
          </cell>
          <cell r="AI164">
            <v>3.2605</v>
          </cell>
          <cell r="AJ164">
            <v>2.8130999999999999</v>
          </cell>
          <cell r="AK164">
            <v>2.9786999999999999</v>
          </cell>
          <cell r="AL164">
            <v>2.7951999999999999</v>
          </cell>
          <cell r="AM164">
            <v>3.0287000000000002</v>
          </cell>
          <cell r="AN164">
            <v>2.7936000000000001</v>
          </cell>
          <cell r="AO164">
            <v>2.7258212584712362</v>
          </cell>
          <cell r="AP164">
            <v>2.759723827435872</v>
          </cell>
          <cell r="AQ164">
            <v>3.2026323823911782</v>
          </cell>
          <cell r="AR164">
            <v>2.7647932789212204</v>
          </cell>
          <cell r="AS164">
            <v>2.5323473727337906</v>
          </cell>
          <cell r="AT164">
            <v>2.3986848539596504</v>
          </cell>
          <cell r="AU164">
            <v>2.7495849244651729</v>
          </cell>
          <cell r="AV164">
            <v>2.3805000000000001</v>
          </cell>
          <cell r="AW164">
            <v>3.8723092976928548</v>
          </cell>
          <cell r="AX164">
            <v>4.0742000000000003</v>
          </cell>
          <cell r="AZ164">
            <v>32</v>
          </cell>
          <cell r="BA164">
            <v>32</v>
          </cell>
          <cell r="BC164">
            <v>2020</v>
          </cell>
          <cell r="BD164">
            <v>81</v>
          </cell>
          <cell r="BE164">
            <v>81</v>
          </cell>
        </row>
        <row r="165">
          <cell r="D165">
            <v>44197</v>
          </cell>
          <cell r="E165">
            <v>42.89884</v>
          </cell>
          <cell r="F165">
            <v>34.260860000000001</v>
          </cell>
          <cell r="G165">
            <v>39.359529999999999</v>
          </cell>
          <cell r="H165">
            <v>41.638129999999997</v>
          </cell>
          <cell r="J165">
            <v>32.260860000000001</v>
          </cell>
          <cell r="K165">
            <v>32.260860000000001</v>
          </cell>
          <cell r="L165">
            <v>42.433959999999999</v>
          </cell>
          <cell r="M165">
            <v>35.200000000000003</v>
          </cell>
          <cell r="N165">
            <v>30.35492</v>
          </cell>
          <cell r="O165">
            <v>31.220320000000001</v>
          </cell>
          <cell r="P165">
            <v>35.598619999999997</v>
          </cell>
          <cell r="R165">
            <v>28.85492</v>
          </cell>
          <cell r="S165">
            <v>28.35492</v>
          </cell>
          <cell r="T165">
            <v>39.71452</v>
          </cell>
          <cell r="U165">
            <v>39.339161290322579</v>
          </cell>
          <cell r="V165">
            <v>32.45488774193548</v>
          </cell>
          <cell r="W165">
            <v>35.596239354838708</v>
          </cell>
          <cell r="Y165">
            <v>41.176584516129033</v>
          </cell>
          <cell r="Z165">
            <v>30.686070537634411</v>
          </cell>
          <cell r="AC165">
            <v>2.7974999999999999</v>
          </cell>
          <cell r="AD165">
            <v>3.625</v>
          </cell>
          <cell r="AE165">
            <v>2.4500000000000002</v>
          </cell>
          <cell r="AF165">
            <v>2.57</v>
          </cell>
          <cell r="AG165">
            <v>2.72</v>
          </cell>
          <cell r="AH165">
            <v>1.79</v>
          </cell>
          <cell r="AI165">
            <v>3.23</v>
          </cell>
          <cell r="AJ165">
            <v>2.8891</v>
          </cell>
          <cell r="AK165">
            <v>3.0554000000000001</v>
          </cell>
          <cell r="AL165">
            <v>2.8704000000000001</v>
          </cell>
          <cell r="AM165">
            <v>3.1053999999999999</v>
          </cell>
          <cell r="AN165">
            <v>2.8691</v>
          </cell>
          <cell r="AO165">
            <v>2.8004725953940133</v>
          </cell>
          <cell r="AP165">
            <v>2.8352586545675762</v>
          </cell>
          <cell r="AQ165">
            <v>3.1555115153447302</v>
          </cell>
          <cell r="AR165">
            <v>2.8403281060529251</v>
          </cell>
          <cell r="AS165">
            <v>2.6521875857830581</v>
          </cell>
          <cell r="AT165">
            <v>2.4458593997791831</v>
          </cell>
          <cell r="AU165">
            <v>2.8251197515968776</v>
          </cell>
          <cell r="AV165">
            <v>2.4649999999999999</v>
          </cell>
          <cell r="AW165">
            <v>3.6939375119422704</v>
          </cell>
          <cell r="AX165">
            <v>3.8877000000000002</v>
          </cell>
          <cell r="AZ165">
            <v>33</v>
          </cell>
          <cell r="BA165">
            <v>33</v>
          </cell>
          <cell r="BC165">
            <v>2021</v>
          </cell>
          <cell r="BD165">
            <v>82</v>
          </cell>
          <cell r="BE165">
            <v>82</v>
          </cell>
        </row>
        <row r="166">
          <cell r="D166">
            <v>44228</v>
          </cell>
          <cell r="E166">
            <v>43.042729999999999</v>
          </cell>
          <cell r="F166">
            <v>32.54768</v>
          </cell>
          <cell r="G166">
            <v>38.659469999999999</v>
          </cell>
          <cell r="H166">
            <v>40.975470000000001</v>
          </cell>
          <cell r="J166">
            <v>31.54768</v>
          </cell>
          <cell r="K166">
            <v>31.04768</v>
          </cell>
          <cell r="L166">
            <v>49.827379999999998</v>
          </cell>
          <cell r="M166">
            <v>35</v>
          </cell>
          <cell r="N166">
            <v>27.927379999999999</v>
          </cell>
          <cell r="O166">
            <v>30.682700000000001</v>
          </cell>
          <cell r="P166">
            <v>34.805500000000002</v>
          </cell>
          <cell r="R166">
            <v>26.427379999999999</v>
          </cell>
          <cell r="S166">
            <v>25.427379999999999</v>
          </cell>
          <cell r="T166">
            <v>46.553080000000001</v>
          </cell>
          <cell r="U166">
            <v>39.595845714285716</v>
          </cell>
          <cell r="V166">
            <v>30.567551428571427</v>
          </cell>
          <cell r="W166">
            <v>35.240854285714285</v>
          </cell>
          <cell r="Y166">
            <v>48.424108571428562</v>
          </cell>
          <cell r="Z166">
            <v>29.353265714285719</v>
          </cell>
          <cell r="AC166">
            <v>2.6665000000000001</v>
          </cell>
          <cell r="AD166">
            <v>3.2189999999999999</v>
          </cell>
          <cell r="AE166">
            <v>2.399</v>
          </cell>
          <cell r="AF166">
            <v>2.4140000000000001</v>
          </cell>
          <cell r="AG166">
            <v>2.6739999999999999</v>
          </cell>
          <cell r="AH166">
            <v>1.764</v>
          </cell>
          <cell r="AI166">
            <v>3.109</v>
          </cell>
          <cell r="AJ166">
            <v>2.7555000000000001</v>
          </cell>
          <cell r="AK166">
            <v>2.9205999999999999</v>
          </cell>
          <cell r="AL166">
            <v>2.7382</v>
          </cell>
          <cell r="AM166">
            <v>2.9706000000000001</v>
          </cell>
          <cell r="AN166">
            <v>2.7364000000000002</v>
          </cell>
          <cell r="AO166">
            <v>2.6692064861740969</v>
          </cell>
          <cell r="AP166">
            <v>2.7024390256514246</v>
          </cell>
          <cell r="AQ166">
            <v>2.9188715566609211</v>
          </cell>
          <cell r="AR166">
            <v>2.7075084771367739</v>
          </cell>
          <cell r="AS166">
            <v>2.4924006350507018</v>
          </cell>
          <cell r="AT166">
            <v>2.3595400180668471</v>
          </cell>
          <cell r="AU166">
            <v>2.6923001226807259</v>
          </cell>
          <cell r="AV166">
            <v>2.4140000000000001</v>
          </cell>
          <cell r="AW166">
            <v>3.2812939506047361</v>
          </cell>
          <cell r="AX166">
            <v>3.4563000000000001</v>
          </cell>
          <cell r="AZ166">
            <v>34</v>
          </cell>
          <cell r="BA166">
            <v>34</v>
          </cell>
          <cell r="BC166">
            <v>2021</v>
          </cell>
          <cell r="BD166">
            <v>83</v>
          </cell>
          <cell r="BE166">
            <v>83</v>
          </cell>
        </row>
        <row r="167">
          <cell r="D167">
            <v>44256</v>
          </cell>
          <cell r="E167">
            <v>36.344209999999997</v>
          </cell>
          <cell r="F167">
            <v>23.769030000000001</v>
          </cell>
          <cell r="G167">
            <v>31.849779999999999</v>
          </cell>
          <cell r="H167">
            <v>33.130380000000002</v>
          </cell>
          <cell r="J167">
            <v>23.269030000000001</v>
          </cell>
          <cell r="K167">
            <v>22.269030000000001</v>
          </cell>
          <cell r="L167">
            <v>33.406129999999997</v>
          </cell>
          <cell r="M167">
            <v>29.8</v>
          </cell>
          <cell r="N167">
            <v>21.115659999999998</v>
          </cell>
          <cell r="O167">
            <v>25.479379999999999</v>
          </cell>
          <cell r="P167">
            <v>28.221080000000001</v>
          </cell>
          <cell r="R167">
            <v>20.615659999999998</v>
          </cell>
          <cell r="S167">
            <v>19.615659999999998</v>
          </cell>
          <cell r="T167">
            <v>32.485259999999997</v>
          </cell>
          <cell r="U167">
            <v>33.604978088829071</v>
          </cell>
          <cell r="V167">
            <v>22.658400026917903</v>
          </cell>
          <cell r="W167">
            <v>29.183300323014802</v>
          </cell>
          <cell r="Y167">
            <v>33.020678358008077</v>
          </cell>
          <cell r="Z167">
            <v>22.158400026917899</v>
          </cell>
          <cell r="AC167">
            <v>2.3134999999999999</v>
          </cell>
          <cell r="AD167">
            <v>2.7084999999999999</v>
          </cell>
          <cell r="AE167">
            <v>2.2709999999999999</v>
          </cell>
          <cell r="AF167">
            <v>2.121</v>
          </cell>
          <cell r="AG167">
            <v>2.5510000000000002</v>
          </cell>
          <cell r="AH167">
            <v>1.6335</v>
          </cell>
          <cell r="AI167">
            <v>2.4809999999999999</v>
          </cell>
          <cell r="AJ167">
            <v>2.3954</v>
          </cell>
          <cell r="AK167">
            <v>2.5571999999999999</v>
          </cell>
          <cell r="AL167">
            <v>2.3820000000000001</v>
          </cell>
          <cell r="AM167">
            <v>2.6072000000000002</v>
          </cell>
          <cell r="AN167">
            <v>2.3788</v>
          </cell>
          <cell r="AO167">
            <v>2.3154894132379873</v>
          </cell>
          <cell r="AP167">
            <v>2.3445357507857656</v>
          </cell>
          <cell r="AQ167">
            <v>2.5882487697471088</v>
          </cell>
          <cell r="AR167">
            <v>2.349605202271114</v>
          </cell>
          <cell r="AS167">
            <v>2.1922879647649287</v>
          </cell>
          <cell r="AT167">
            <v>2.0428683328314765</v>
          </cell>
          <cell r="AU167">
            <v>2.3343968478150665</v>
          </cell>
          <cell r="AV167">
            <v>2.286</v>
          </cell>
          <cell r="AW167">
            <v>2.7624404085781076</v>
          </cell>
          <cell r="AX167">
            <v>2.9138000000000002</v>
          </cell>
          <cell r="AZ167">
            <v>35</v>
          </cell>
          <cell r="BA167">
            <v>35</v>
          </cell>
          <cell r="BC167">
            <v>2021</v>
          </cell>
          <cell r="BD167">
            <v>84</v>
          </cell>
          <cell r="BE167">
            <v>84</v>
          </cell>
        </row>
        <row r="168">
          <cell r="D168">
            <v>44287</v>
          </cell>
          <cell r="E168">
            <v>23.19669</v>
          </cell>
          <cell r="F168">
            <v>20.12744</v>
          </cell>
          <cell r="G168">
            <v>20.09796</v>
          </cell>
          <cell r="H168">
            <v>24.138259999999999</v>
          </cell>
          <cell r="J168">
            <v>18.37744</v>
          </cell>
          <cell r="K168">
            <v>18.12744</v>
          </cell>
          <cell r="L168">
            <v>21.981339999999999</v>
          </cell>
          <cell r="M168">
            <v>18.8</v>
          </cell>
          <cell r="N168">
            <v>18.74213</v>
          </cell>
          <cell r="O168">
            <v>15.1568</v>
          </cell>
          <cell r="P168">
            <v>20.763500000000001</v>
          </cell>
          <cell r="R168">
            <v>17.74213</v>
          </cell>
          <cell r="S168">
            <v>17.74213</v>
          </cell>
          <cell r="T168">
            <v>21.431830000000001</v>
          </cell>
          <cell r="U168">
            <v>21.340309777777776</v>
          </cell>
          <cell r="V168">
            <v>19.542531333333333</v>
          </cell>
          <cell r="W168">
            <v>18.011692444444446</v>
          </cell>
          <cell r="Y168">
            <v>21.74932466666667</v>
          </cell>
          <cell r="Z168">
            <v>18.109197999999999</v>
          </cell>
          <cell r="AC168">
            <v>1.7549999999999999</v>
          </cell>
          <cell r="AD168">
            <v>1.6</v>
          </cell>
          <cell r="AE168">
            <v>1.7762</v>
          </cell>
          <cell r="AF168">
            <v>1.6725000000000001</v>
          </cell>
          <cell r="AG168">
            <v>2.29</v>
          </cell>
          <cell r="AH168">
            <v>1.3425</v>
          </cell>
          <cell r="AI168">
            <v>1.84</v>
          </cell>
          <cell r="AJ168">
            <v>1.8258000000000001</v>
          </cell>
          <cell r="AK168">
            <v>1.9823</v>
          </cell>
          <cell r="AL168">
            <v>1.8185</v>
          </cell>
          <cell r="AM168">
            <v>2.0323000000000002</v>
          </cell>
          <cell r="AN168">
            <v>1.8130999999999999</v>
          </cell>
          <cell r="AO168">
            <v>1.7558548941591843</v>
          </cell>
          <cell r="AP168">
            <v>1.7782780198722501</v>
          </cell>
          <cell r="AQ168">
            <v>1.7580412297957924</v>
          </cell>
          <cell r="AR168">
            <v>1.7833474713575992</v>
          </cell>
          <cell r="AS168">
            <v>1.7329004814094029</v>
          </cell>
          <cell r="AT168">
            <v>1.7056205159088629</v>
          </cell>
          <cell r="AU168">
            <v>1.7681391169015515</v>
          </cell>
          <cell r="AV168">
            <v>1.7911999999999999</v>
          </cell>
          <cell r="AW168">
            <v>1.6358015225124505</v>
          </cell>
          <cell r="AX168">
            <v>1.7359</v>
          </cell>
          <cell r="AZ168">
            <v>36</v>
          </cell>
          <cell r="BA168">
            <v>36</v>
          </cell>
          <cell r="BC168">
            <v>2021</v>
          </cell>
          <cell r="BD168">
            <v>85</v>
          </cell>
          <cell r="BE168">
            <v>85</v>
          </cell>
        </row>
        <row r="169">
          <cell r="D169">
            <v>44317</v>
          </cell>
          <cell r="E169">
            <v>21.21162</v>
          </cell>
          <cell r="F169">
            <v>21.52599</v>
          </cell>
          <cell r="G169">
            <v>18.310479999999998</v>
          </cell>
          <cell r="H169">
            <v>22.851980000000001</v>
          </cell>
          <cell r="J169">
            <v>20.02599</v>
          </cell>
          <cell r="K169">
            <v>19.52599</v>
          </cell>
          <cell r="L169">
            <v>20.170190000000002</v>
          </cell>
          <cell r="M169">
            <v>14.12</v>
          </cell>
          <cell r="N169">
            <v>19.996700000000001</v>
          </cell>
          <cell r="O169">
            <v>11.158289999999999</v>
          </cell>
          <cell r="P169">
            <v>18.43479</v>
          </cell>
          <cell r="R169">
            <v>18.996700000000001</v>
          </cell>
          <cell r="S169">
            <v>18.496700000000001</v>
          </cell>
          <cell r="T169">
            <v>19.665900000000001</v>
          </cell>
          <cell r="U169">
            <v>17.932698924731184</v>
          </cell>
          <cell r="V169">
            <v>20.818898924731183</v>
          </cell>
          <cell r="W169">
            <v>15.003553440860212</v>
          </cell>
          <cell r="Y169">
            <v>19.937023655913979</v>
          </cell>
          <cell r="Z169">
            <v>19.550081720430107</v>
          </cell>
          <cell r="AC169">
            <v>1.724</v>
          </cell>
          <cell r="AD169">
            <v>1.569</v>
          </cell>
          <cell r="AE169">
            <v>1.7364999999999999</v>
          </cell>
          <cell r="AF169">
            <v>1.639</v>
          </cell>
          <cell r="AG169">
            <v>2.2639999999999998</v>
          </cell>
          <cell r="AH169">
            <v>1.2915000000000001</v>
          </cell>
          <cell r="AI169">
            <v>1.8140000000000001</v>
          </cell>
          <cell r="AJ169">
            <v>1.7942</v>
          </cell>
          <cell r="AK169">
            <v>1.9503999999999999</v>
          </cell>
          <cell r="AL169">
            <v>1.7873000000000001</v>
          </cell>
          <cell r="AM169">
            <v>2.0004</v>
          </cell>
          <cell r="AN169">
            <v>1.7817000000000001</v>
          </cell>
          <cell r="AO169">
            <v>1.7247919217483645</v>
          </cell>
          <cell r="AP169">
            <v>1.7468474206630844</v>
          </cell>
          <cell r="AQ169">
            <v>1.7214319407827827</v>
          </cell>
          <cell r="AR169">
            <v>1.7519168721484337</v>
          </cell>
          <cell r="AS169">
            <v>1.6985872580149544</v>
          </cell>
          <cell r="AT169">
            <v>1.5891897219712936</v>
          </cell>
          <cell r="AU169">
            <v>1.736708517692386</v>
          </cell>
          <cell r="AV169">
            <v>1.7515000000000001</v>
          </cell>
          <cell r="AW169">
            <v>1.6042942555137716</v>
          </cell>
          <cell r="AX169">
            <v>1.7030000000000001</v>
          </cell>
          <cell r="AZ169">
            <v>37</v>
          </cell>
          <cell r="BA169">
            <v>37</v>
          </cell>
          <cell r="BC169">
            <v>2021</v>
          </cell>
          <cell r="BD169">
            <v>86</v>
          </cell>
          <cell r="BE169">
            <v>86</v>
          </cell>
        </row>
        <row r="170">
          <cell r="D170">
            <v>44348</v>
          </cell>
          <cell r="E170">
            <v>21.58745</v>
          </cell>
          <cell r="F170">
            <v>43.433619999999998</v>
          </cell>
          <cell r="G170">
            <v>18.705179999999999</v>
          </cell>
          <cell r="H170">
            <v>24.660779999999999</v>
          </cell>
          <cell r="J170">
            <v>42.933619999999998</v>
          </cell>
          <cell r="K170">
            <v>42.433619999999998</v>
          </cell>
          <cell r="L170">
            <v>31.61572</v>
          </cell>
          <cell r="M170">
            <v>13.15</v>
          </cell>
          <cell r="N170">
            <v>24.923839999999998</v>
          </cell>
          <cell r="O170">
            <v>9.6093589999999995</v>
          </cell>
          <cell r="P170">
            <v>18.597859</v>
          </cell>
          <cell r="R170">
            <v>22.923839999999998</v>
          </cell>
          <cell r="S170">
            <v>22.423839999999998</v>
          </cell>
          <cell r="T170">
            <v>26.088139999999999</v>
          </cell>
          <cell r="U170">
            <v>18.02497111111111</v>
          </cell>
          <cell r="V170">
            <v>35.618379555555556</v>
          </cell>
          <cell r="W170">
            <v>14.864722244444444</v>
          </cell>
          <cell r="Y170">
            <v>29.281852888888888</v>
          </cell>
          <cell r="Z170">
            <v>34.485046222222223</v>
          </cell>
          <cell r="AC170">
            <v>1.7705</v>
          </cell>
          <cell r="AD170">
            <v>1.593</v>
          </cell>
          <cell r="AE170">
            <v>1.7618</v>
          </cell>
          <cell r="AF170">
            <v>1.6779999999999999</v>
          </cell>
          <cell r="AG170">
            <v>2.2930000000000001</v>
          </cell>
          <cell r="AH170">
            <v>1.3080000000000001</v>
          </cell>
          <cell r="AI170">
            <v>1.863</v>
          </cell>
          <cell r="AJ170">
            <v>1.8415999999999999</v>
          </cell>
          <cell r="AK170">
            <v>1.9983</v>
          </cell>
          <cell r="AL170">
            <v>1.8342000000000001</v>
          </cell>
          <cell r="AM170">
            <v>2.0482999999999998</v>
          </cell>
          <cell r="AN170">
            <v>1.8288</v>
          </cell>
          <cell r="AO170">
            <v>1.7713863803645944</v>
          </cell>
          <cell r="AP170">
            <v>1.7939933194768329</v>
          </cell>
          <cell r="AQ170">
            <v>1.7469600588639904</v>
          </cell>
          <cell r="AR170">
            <v>1.799062770962182</v>
          </cell>
          <cell r="AS170">
            <v>1.7385339956980435</v>
          </cell>
          <cell r="AT170">
            <v>1.6584459700893304</v>
          </cell>
          <cell r="AU170">
            <v>1.7838544165061343</v>
          </cell>
          <cell r="AV170">
            <v>1.7767999999999999</v>
          </cell>
          <cell r="AW170">
            <v>1.6286869783514584</v>
          </cell>
          <cell r="AX170">
            <v>1.7284999999999999</v>
          </cell>
          <cell r="AZ170">
            <v>38</v>
          </cell>
          <cell r="BA170">
            <v>38</v>
          </cell>
          <cell r="BC170">
            <v>2021</v>
          </cell>
          <cell r="BD170">
            <v>87</v>
          </cell>
          <cell r="BE170">
            <v>87</v>
          </cell>
        </row>
        <row r="171">
          <cell r="D171">
            <v>44378</v>
          </cell>
          <cell r="E171">
            <v>55.245510000000003</v>
          </cell>
          <cell r="F171">
            <v>75.685649999999995</v>
          </cell>
          <cell r="G171">
            <v>50.88109</v>
          </cell>
          <cell r="H171">
            <v>54.031889999999997</v>
          </cell>
          <cell r="J171">
            <v>79.435649999999995</v>
          </cell>
          <cell r="K171">
            <v>80.185649999999995</v>
          </cell>
          <cell r="L171">
            <v>58.09675</v>
          </cell>
          <cell r="M171">
            <v>30.8</v>
          </cell>
          <cell r="N171">
            <v>33.322090000000003</v>
          </cell>
          <cell r="O171">
            <v>25.894909999999999</v>
          </cell>
          <cell r="P171">
            <v>32.582709999999999</v>
          </cell>
          <cell r="R171">
            <v>33.822090000000003</v>
          </cell>
          <cell r="S171">
            <v>34.322090000000003</v>
          </cell>
          <cell r="T171">
            <v>35.98939</v>
          </cell>
          <cell r="U171">
            <v>44.468457204301075</v>
          </cell>
          <cell r="V171">
            <v>57.009241827956984</v>
          </cell>
          <cell r="W171">
            <v>39.865677311827952</v>
          </cell>
          <cell r="Y171">
            <v>48.350494516129032</v>
          </cell>
          <cell r="Z171">
            <v>59.326446129032263</v>
          </cell>
          <cell r="AC171">
            <v>2.0644999999999998</v>
          </cell>
          <cell r="AD171">
            <v>1.9395</v>
          </cell>
          <cell r="AE171">
            <v>1.8694999999999999</v>
          </cell>
          <cell r="AF171">
            <v>1.7945</v>
          </cell>
          <cell r="AG171">
            <v>2.327</v>
          </cell>
          <cell r="AH171">
            <v>1.377</v>
          </cell>
          <cell r="AI171">
            <v>2.6419999999999999</v>
          </cell>
          <cell r="AJ171">
            <v>2.1415000000000002</v>
          </cell>
          <cell r="AK171">
            <v>2.3008999999999999</v>
          </cell>
          <cell r="AL171">
            <v>2.1307999999999998</v>
          </cell>
          <cell r="AM171">
            <v>2.3509000000000002</v>
          </cell>
          <cell r="AN171">
            <v>2.1265999999999998</v>
          </cell>
          <cell r="AO171">
            <v>2.0659836025833376</v>
          </cell>
          <cell r="AP171">
            <v>2.0920770668153708</v>
          </cell>
          <cell r="AQ171">
            <v>1.9821501447156011</v>
          </cell>
          <cell r="AR171">
            <v>2.0971465183007196</v>
          </cell>
          <cell r="AS171">
            <v>1.8578620710847076</v>
          </cell>
          <cell r="AT171">
            <v>1.8882964167419451</v>
          </cell>
          <cell r="AU171">
            <v>2.0819381638446721</v>
          </cell>
          <cell r="AV171">
            <v>1.8845000000000001</v>
          </cell>
          <cell r="AW171">
            <v>1.980856914320561</v>
          </cell>
          <cell r="AX171">
            <v>2.0966999999999998</v>
          </cell>
          <cell r="AZ171">
            <v>39</v>
          </cell>
          <cell r="BA171">
            <v>39</v>
          </cell>
          <cell r="BC171">
            <v>2021</v>
          </cell>
          <cell r="BD171">
            <v>88</v>
          </cell>
          <cell r="BE171">
            <v>88</v>
          </cell>
        </row>
        <row r="172">
          <cell r="D172">
            <v>44409</v>
          </cell>
          <cell r="E172">
            <v>61.334580000000003</v>
          </cell>
          <cell r="F172">
            <v>75.684359999999998</v>
          </cell>
          <cell r="G172">
            <v>57.01811</v>
          </cell>
          <cell r="H172">
            <v>58.676409999999997</v>
          </cell>
          <cell r="J172">
            <v>79.684359999999998</v>
          </cell>
          <cell r="K172">
            <v>79.684359999999998</v>
          </cell>
          <cell r="L172">
            <v>57.548360000000002</v>
          </cell>
          <cell r="M172">
            <v>33.700000000000003</v>
          </cell>
          <cell r="N172">
            <v>34.260620000000003</v>
          </cell>
          <cell r="O172">
            <v>29.731490000000001</v>
          </cell>
          <cell r="P172">
            <v>35.156689999999998</v>
          </cell>
          <cell r="R172">
            <v>35.260620000000003</v>
          </cell>
          <cell r="S172">
            <v>34.760620000000003</v>
          </cell>
          <cell r="T172">
            <v>36.948819999999998</v>
          </cell>
          <cell r="U172">
            <v>49.151593118279571</v>
          </cell>
          <cell r="V172">
            <v>57.42228107526882</v>
          </cell>
          <cell r="W172">
            <v>44.988524838709679</v>
          </cell>
          <cell r="Y172">
            <v>48.466842365591397</v>
          </cell>
          <cell r="Z172">
            <v>60.099700430107532</v>
          </cell>
          <cell r="AC172">
            <v>2.0699999999999998</v>
          </cell>
          <cell r="AD172">
            <v>1.9675</v>
          </cell>
          <cell r="AE172">
            <v>1.8788</v>
          </cell>
          <cell r="AF172">
            <v>1.8149999999999999</v>
          </cell>
          <cell r="AG172">
            <v>2.33</v>
          </cell>
          <cell r="AH172">
            <v>1.38</v>
          </cell>
          <cell r="AI172">
            <v>2.6749999999999998</v>
          </cell>
          <cell r="AJ172">
            <v>2.1471</v>
          </cell>
          <cell r="AK172">
            <v>2.3066</v>
          </cell>
          <cell r="AL172">
            <v>2.1364000000000001</v>
          </cell>
          <cell r="AM172">
            <v>2.3565999999999998</v>
          </cell>
          <cell r="AN172">
            <v>2.1322000000000001</v>
          </cell>
          <cell r="AO172">
            <v>2.0714947751078379</v>
          </cell>
          <cell r="AP172">
            <v>2.0976534634492552</v>
          </cell>
          <cell r="AQ172">
            <v>2.001464522087387</v>
          </cell>
          <cell r="AR172">
            <v>2.1027229149346041</v>
          </cell>
          <cell r="AS172">
            <v>1.8788597152514595</v>
          </cell>
          <cell r="AT172">
            <v>1.8913075579644685</v>
          </cell>
          <cell r="AU172">
            <v>2.0875145604785565</v>
          </cell>
          <cell r="AV172">
            <v>1.8937999999999999</v>
          </cell>
          <cell r="AW172">
            <v>2.0093150909645292</v>
          </cell>
          <cell r="AX172">
            <v>2.1263999999999998</v>
          </cell>
          <cell r="AZ172">
            <v>40</v>
          </cell>
          <cell r="BA172">
            <v>40</v>
          </cell>
          <cell r="BC172">
            <v>2021</v>
          </cell>
          <cell r="BD172">
            <v>89</v>
          </cell>
          <cell r="BE172">
            <v>89</v>
          </cell>
        </row>
        <row r="173">
          <cell r="D173">
            <v>44440</v>
          </cell>
          <cell r="E173">
            <v>56.71116</v>
          </cell>
          <cell r="F173">
            <v>58.944809999999997</v>
          </cell>
          <cell r="G173">
            <v>51.674430000000001</v>
          </cell>
          <cell r="H173">
            <v>55.217730000000003</v>
          </cell>
          <cell r="J173">
            <v>61.944809999999997</v>
          </cell>
          <cell r="K173">
            <v>60.944809999999997</v>
          </cell>
          <cell r="L173">
            <v>46.339210000000001</v>
          </cell>
          <cell r="M173">
            <v>32.5</v>
          </cell>
          <cell r="N173">
            <v>31.62548</v>
          </cell>
          <cell r="O173">
            <v>28.567319999999999</v>
          </cell>
          <cell r="P173">
            <v>33.735120000000002</v>
          </cell>
          <cell r="R173">
            <v>29.62548</v>
          </cell>
          <cell r="S173">
            <v>29.62548</v>
          </cell>
          <cell r="T173">
            <v>31.96368</v>
          </cell>
          <cell r="U173">
            <v>45.950644444444443</v>
          </cell>
          <cell r="V173">
            <v>46.802885555555555</v>
          </cell>
          <cell r="W173">
            <v>41.404603333333334</v>
          </cell>
          <cell r="Y173">
            <v>39.95008555555556</v>
          </cell>
          <cell r="Z173">
            <v>47.580663333333334</v>
          </cell>
          <cell r="AC173">
            <v>2.0445000000000002</v>
          </cell>
          <cell r="AD173">
            <v>1.9695</v>
          </cell>
          <cell r="AE173">
            <v>1.8657999999999999</v>
          </cell>
          <cell r="AF173">
            <v>1.7795000000000001</v>
          </cell>
          <cell r="AG173">
            <v>2.3170000000000002</v>
          </cell>
          <cell r="AH173">
            <v>1.3645</v>
          </cell>
          <cell r="AI173">
            <v>2.5194999999999999</v>
          </cell>
          <cell r="AJ173">
            <v>2.1211000000000002</v>
          </cell>
          <cell r="AK173">
            <v>2.2803</v>
          </cell>
          <cell r="AL173">
            <v>2.1105999999999998</v>
          </cell>
          <cell r="AM173">
            <v>2.3302999999999998</v>
          </cell>
          <cell r="AN173">
            <v>2.1063000000000001</v>
          </cell>
          <cell r="AO173">
            <v>2.0459429752215184</v>
          </cell>
          <cell r="AP173">
            <v>2.0717992608739739</v>
          </cell>
          <cell r="AQ173">
            <v>1.9957685931037501</v>
          </cell>
          <cell r="AR173">
            <v>2.0768687123593228</v>
          </cell>
          <cell r="AS173">
            <v>1.8424979412065965</v>
          </cell>
          <cell r="AT173">
            <v>1.8983335541503563</v>
          </cell>
          <cell r="AU173">
            <v>2.0616603579032748</v>
          </cell>
          <cell r="AV173">
            <v>1.8808</v>
          </cell>
          <cell r="AW173">
            <v>2.0113478178676694</v>
          </cell>
          <cell r="AX173">
            <v>2.1284999999999998</v>
          </cell>
          <cell r="AZ173">
            <v>41</v>
          </cell>
          <cell r="BA173">
            <v>41</v>
          </cell>
          <cell r="BC173">
            <v>2021</v>
          </cell>
          <cell r="BD173">
            <v>90</v>
          </cell>
          <cell r="BE173">
            <v>90</v>
          </cell>
        </row>
        <row r="174">
          <cell r="D174">
            <v>44470</v>
          </cell>
          <cell r="E174">
            <v>39.342089999999999</v>
          </cell>
          <cell r="F174">
            <v>26.47373</v>
          </cell>
          <cell r="G174">
            <v>33.575980000000001</v>
          </cell>
          <cell r="H174">
            <v>38.458680000000001</v>
          </cell>
          <cell r="J174">
            <v>24.97373</v>
          </cell>
          <cell r="K174">
            <v>24.72373</v>
          </cell>
          <cell r="L174">
            <v>35.298929999999999</v>
          </cell>
          <cell r="M174">
            <v>29.6</v>
          </cell>
          <cell r="N174">
            <v>24.177209999999999</v>
          </cell>
          <cell r="O174">
            <v>25.842510000000001</v>
          </cell>
          <cell r="P174">
            <v>29.06091</v>
          </cell>
          <cell r="R174">
            <v>22.177209999999999</v>
          </cell>
          <cell r="S174">
            <v>22.177209999999999</v>
          </cell>
          <cell r="T174">
            <v>32.35051</v>
          </cell>
          <cell r="U174">
            <v>35.04719010752688</v>
          </cell>
          <cell r="V174">
            <v>25.461285698924726</v>
          </cell>
          <cell r="W174">
            <v>30.166600752688176</v>
          </cell>
          <cell r="Y174">
            <v>33.999088924731183</v>
          </cell>
          <cell r="Z174">
            <v>23.74085559139785</v>
          </cell>
          <cell r="AC174">
            <v>1.901</v>
          </cell>
          <cell r="AD174">
            <v>1.8885000000000001</v>
          </cell>
          <cell r="AE174">
            <v>1.8935</v>
          </cell>
          <cell r="AF174">
            <v>1.7410000000000001</v>
          </cell>
          <cell r="AG174">
            <v>2.3410000000000002</v>
          </cell>
          <cell r="AH174">
            <v>1.4484999999999999</v>
          </cell>
          <cell r="AI174">
            <v>1.891</v>
          </cell>
          <cell r="AJ174">
            <v>1.9746999999999999</v>
          </cell>
          <cell r="AK174">
            <v>2.1326000000000001</v>
          </cell>
          <cell r="AL174">
            <v>1.9658</v>
          </cell>
          <cell r="AM174">
            <v>2.1825999999999999</v>
          </cell>
          <cell r="AN174">
            <v>1.9610000000000001</v>
          </cell>
          <cell r="AO174">
            <v>1.9021514739004648</v>
          </cell>
          <cell r="AP174">
            <v>1.926306003244449</v>
          </cell>
          <cell r="AQ174">
            <v>1.9681692281194023</v>
          </cell>
          <cell r="AR174">
            <v>1.9313754547297983</v>
          </cell>
          <cell r="AS174">
            <v>1.803063341186111</v>
          </cell>
          <cell r="AT174">
            <v>1.8095048880859177</v>
          </cell>
          <cell r="AU174">
            <v>1.9161671002737504</v>
          </cell>
          <cell r="AV174">
            <v>1.9085000000000001</v>
          </cell>
          <cell r="AW174">
            <v>1.9290223782904767</v>
          </cell>
          <cell r="AX174">
            <v>2.0425</v>
          </cell>
          <cell r="AZ174">
            <v>42</v>
          </cell>
          <cell r="BA174">
            <v>42</v>
          </cell>
          <cell r="BC174">
            <v>2021</v>
          </cell>
          <cell r="BD174">
            <v>91</v>
          </cell>
          <cell r="BE174">
            <v>91</v>
          </cell>
        </row>
        <row r="175">
          <cell r="D175">
            <v>44501</v>
          </cell>
          <cell r="E175">
            <v>37.330880000000001</v>
          </cell>
          <cell r="F175">
            <v>26.76932</v>
          </cell>
          <cell r="G175">
            <v>34.218719999999998</v>
          </cell>
          <cell r="H175">
            <v>35.278219999999997</v>
          </cell>
          <cell r="J175">
            <v>24.76932</v>
          </cell>
          <cell r="K175">
            <v>24.76932</v>
          </cell>
          <cell r="L175">
            <v>33.956719999999997</v>
          </cell>
          <cell r="M175">
            <v>31.1</v>
          </cell>
          <cell r="N175">
            <v>23.693149999999999</v>
          </cell>
          <cell r="O175">
            <v>27.420359999999999</v>
          </cell>
          <cell r="P175">
            <v>30.235859999999999</v>
          </cell>
          <cell r="R175">
            <v>22.443149999999999</v>
          </cell>
          <cell r="S175">
            <v>21.693149999999999</v>
          </cell>
          <cell r="T175">
            <v>30.26585</v>
          </cell>
          <cell r="U175">
            <v>34.55679889042996</v>
          </cell>
          <cell r="V175">
            <v>25.39976303744799</v>
          </cell>
          <cell r="W175">
            <v>31.191988294036062</v>
          </cell>
          <cell r="Y175">
            <v>32.313489389736482</v>
          </cell>
          <cell r="Z175">
            <v>23.733674271844659</v>
          </cell>
          <cell r="AC175">
            <v>2.2810000000000001</v>
          </cell>
          <cell r="AD175">
            <v>2.9009999999999998</v>
          </cell>
          <cell r="AE175">
            <v>2.1659999999999999</v>
          </cell>
          <cell r="AF175">
            <v>2.1110000000000002</v>
          </cell>
          <cell r="AG175">
            <v>2.4060000000000001</v>
          </cell>
          <cell r="AH175">
            <v>1.5685</v>
          </cell>
          <cell r="AI175">
            <v>2.5185</v>
          </cell>
          <cell r="AJ175">
            <v>2.3622999999999998</v>
          </cell>
          <cell r="AK175">
            <v>2.5238</v>
          </cell>
          <cell r="AL175">
            <v>2.3492999999999999</v>
          </cell>
          <cell r="AM175">
            <v>2.5737999999999999</v>
          </cell>
          <cell r="AN175">
            <v>2.3458999999999999</v>
          </cell>
          <cell r="AO175">
            <v>2.2829233937750311</v>
          </cell>
          <cell r="AP175">
            <v>2.311584316130995</v>
          </cell>
          <cell r="AQ175">
            <v>2.6335572957533078</v>
          </cell>
          <cell r="AR175">
            <v>2.3166537676163439</v>
          </cell>
          <cell r="AS175">
            <v>2.1820452115128548</v>
          </cell>
          <cell r="AT175">
            <v>2.0604333232961962</v>
          </cell>
          <cell r="AU175">
            <v>2.3014454131602959</v>
          </cell>
          <cell r="AV175">
            <v>2.181</v>
          </cell>
          <cell r="AW175">
            <v>2.9580903730053865</v>
          </cell>
          <cell r="AX175">
            <v>3.1183999999999998</v>
          </cell>
          <cell r="AZ175">
            <v>43</v>
          </cell>
          <cell r="BA175">
            <v>43</v>
          </cell>
          <cell r="BC175">
            <v>2021</v>
          </cell>
          <cell r="BD175">
            <v>92</v>
          </cell>
          <cell r="BE175">
            <v>92</v>
          </cell>
        </row>
        <row r="176">
          <cell r="D176">
            <v>44531</v>
          </cell>
          <cell r="E176">
            <v>44.803019999999997</v>
          </cell>
          <cell r="F176">
            <v>34.39949</v>
          </cell>
          <cell r="G176">
            <v>41.614260000000002</v>
          </cell>
          <cell r="H176">
            <v>42.907159999999998</v>
          </cell>
          <cell r="J176">
            <v>31.89949</v>
          </cell>
          <cell r="K176">
            <v>32.39949</v>
          </cell>
          <cell r="L176">
            <v>38.49879</v>
          </cell>
          <cell r="M176">
            <v>36.799999999999997</v>
          </cell>
          <cell r="N176">
            <v>31.3126</v>
          </cell>
          <cell r="O176">
            <v>32.771700000000003</v>
          </cell>
          <cell r="P176">
            <v>36.4754</v>
          </cell>
          <cell r="R176">
            <v>29.3126</v>
          </cell>
          <cell r="S176">
            <v>29.3126</v>
          </cell>
          <cell r="T176">
            <v>35.100200000000001</v>
          </cell>
          <cell r="U176">
            <v>41.27480688172043</v>
          </cell>
          <cell r="V176">
            <v>33.038603010752688</v>
          </cell>
          <cell r="W176">
            <v>37.715927096774202</v>
          </cell>
          <cell r="Y176">
            <v>37.000486881720427</v>
          </cell>
          <cell r="Z176">
            <v>30.759033118279568</v>
          </cell>
          <cell r="AC176">
            <v>2.6509999999999998</v>
          </cell>
          <cell r="AD176">
            <v>3.431</v>
          </cell>
          <cell r="AE176">
            <v>2.351</v>
          </cell>
          <cell r="AF176">
            <v>2.3635000000000002</v>
          </cell>
          <cell r="AG176">
            <v>2.5760000000000001</v>
          </cell>
          <cell r="AH176">
            <v>1.7484999999999999</v>
          </cell>
          <cell r="AI176">
            <v>3.121</v>
          </cell>
          <cell r="AJ176">
            <v>2.7397</v>
          </cell>
          <cell r="AK176">
            <v>2.9045999999999998</v>
          </cell>
          <cell r="AL176">
            <v>2.7225999999999999</v>
          </cell>
          <cell r="AM176">
            <v>2.9546000000000001</v>
          </cell>
          <cell r="AN176">
            <v>2.7206999999999999</v>
          </cell>
          <cell r="AO176">
            <v>2.6536749999686871</v>
          </cell>
          <cell r="AP176">
            <v>2.686723726046842</v>
          </cell>
          <cell r="AQ176">
            <v>3.0037926796896843</v>
          </cell>
          <cell r="AR176">
            <v>2.6917931775321908</v>
          </cell>
          <cell r="AS176">
            <v>2.4406747311277273</v>
          </cell>
          <cell r="AT176">
            <v>2.4016959951821741</v>
          </cell>
          <cell r="AU176">
            <v>2.6765848230761433</v>
          </cell>
          <cell r="AV176">
            <v>2.3660000000000001</v>
          </cell>
          <cell r="AW176">
            <v>3.4967630023376359</v>
          </cell>
          <cell r="AX176">
            <v>3.6816</v>
          </cell>
          <cell r="AZ176">
            <v>44</v>
          </cell>
          <cell r="BA176">
            <v>44</v>
          </cell>
          <cell r="BC176">
            <v>2021</v>
          </cell>
          <cell r="BD176">
            <v>93</v>
          </cell>
          <cell r="BE176">
            <v>93</v>
          </cell>
        </row>
        <row r="177">
          <cell r="D177">
            <v>44562</v>
          </cell>
          <cell r="E177">
            <v>44.471600000000002</v>
          </cell>
          <cell r="F177">
            <v>31.0563</v>
          </cell>
          <cell r="G177">
            <v>40.206200000000003</v>
          </cell>
          <cell r="H177">
            <v>40.137</v>
          </cell>
          <cell r="J177">
            <v>29.0563</v>
          </cell>
          <cell r="K177">
            <v>29.0563</v>
          </cell>
          <cell r="L177">
            <v>39.533299999999997</v>
          </cell>
          <cell r="M177">
            <v>34.543599999999998</v>
          </cell>
          <cell r="N177">
            <v>26.469049999999999</v>
          </cell>
          <cell r="O177">
            <v>30.3399</v>
          </cell>
          <cell r="P177">
            <v>33.241700000000002</v>
          </cell>
          <cell r="R177">
            <v>24.969049999999999</v>
          </cell>
          <cell r="S177">
            <v>24.469049999999999</v>
          </cell>
          <cell r="T177">
            <v>37.719650000000001</v>
          </cell>
          <cell r="U177">
            <v>39.881234408602154</v>
          </cell>
          <cell r="V177">
            <v>28.935313440860213</v>
          </cell>
          <cell r="W177">
            <v>35.644362365591398</v>
          </cell>
          <cell r="Y177">
            <v>38.694730645161286</v>
          </cell>
          <cell r="Z177">
            <v>27.166496236559141</v>
          </cell>
          <cell r="AC177">
            <v>2.7164999999999999</v>
          </cell>
          <cell r="AD177">
            <v>3.3740000000000001</v>
          </cell>
          <cell r="AE177">
            <v>2.4140000000000001</v>
          </cell>
          <cell r="AF177">
            <v>2.4540000000000002</v>
          </cell>
          <cell r="AG177">
            <v>2.694</v>
          </cell>
          <cell r="AH177">
            <v>1.8089999999999999</v>
          </cell>
          <cell r="AI177">
            <v>3.1389999999999998</v>
          </cell>
          <cell r="AJ177">
            <v>2.8065000000000002</v>
          </cell>
          <cell r="AK177">
            <v>2.972</v>
          </cell>
          <cell r="AL177">
            <v>2.7887</v>
          </cell>
          <cell r="AM177">
            <v>3.0219999999999998</v>
          </cell>
          <cell r="AN177">
            <v>2.7869999999999999</v>
          </cell>
          <cell r="AO177">
            <v>2.719308054578645</v>
          </cell>
          <cell r="AP177">
            <v>2.7531335405049173</v>
          </cell>
          <cell r="AQ177">
            <v>3.0068995500443947</v>
          </cell>
          <cell r="AR177">
            <v>2.7582029919902666</v>
          </cell>
          <cell r="AS177">
            <v>2.5333716480589983</v>
          </cell>
          <cell r="AT177">
            <v>2.4850042356719859</v>
          </cell>
          <cell r="AU177">
            <v>2.7429946375342187</v>
          </cell>
          <cell r="AV177">
            <v>2.4289999999999998</v>
          </cell>
          <cell r="AW177">
            <v>3.4388302855981299</v>
          </cell>
          <cell r="AX177">
            <v>3.621</v>
          </cell>
          <cell r="AZ177">
            <v>45</v>
          </cell>
          <cell r="BA177">
            <v>45</v>
          </cell>
          <cell r="BC177">
            <v>2022</v>
          </cell>
          <cell r="BD177">
            <v>94</v>
          </cell>
          <cell r="BE177">
            <v>94</v>
          </cell>
        </row>
        <row r="178">
          <cell r="D178">
            <v>44593</v>
          </cell>
          <cell r="E178">
            <v>39.517800000000001</v>
          </cell>
          <cell r="F178">
            <v>30.4086</v>
          </cell>
          <cell r="G178">
            <v>34.867750000000001</v>
          </cell>
          <cell r="H178">
            <v>37.540349999999997</v>
          </cell>
          <cell r="J178">
            <v>29.4086</v>
          </cell>
          <cell r="K178">
            <v>28.9086</v>
          </cell>
          <cell r="L178">
            <v>46.448700000000002</v>
          </cell>
          <cell r="M178">
            <v>31.0246</v>
          </cell>
          <cell r="N178">
            <v>24.905999999999999</v>
          </cell>
          <cell r="O178">
            <v>26.93065</v>
          </cell>
          <cell r="P178">
            <v>31.12415</v>
          </cell>
          <cell r="R178">
            <v>23.405999999999999</v>
          </cell>
          <cell r="S178">
            <v>22.405999999999999</v>
          </cell>
          <cell r="T178">
            <v>44.240699999999997</v>
          </cell>
          <cell r="U178">
            <v>35.877857142857145</v>
          </cell>
          <cell r="V178">
            <v>28.050342857142855</v>
          </cell>
          <cell r="W178">
            <v>31.466135714285713</v>
          </cell>
          <cell r="Y178">
            <v>45.502414285714281</v>
          </cell>
          <cell r="Z178">
            <v>26.836057142857143</v>
          </cell>
          <cell r="AC178">
            <v>2.66</v>
          </cell>
          <cell r="AD178">
            <v>3.15</v>
          </cell>
          <cell r="AE178">
            <v>2.3662000000000001</v>
          </cell>
          <cell r="AF178">
            <v>2.3574999999999999</v>
          </cell>
          <cell r="AG178">
            <v>2.65</v>
          </cell>
          <cell r="AH178">
            <v>1.7725</v>
          </cell>
          <cell r="AI178">
            <v>3.0375000000000001</v>
          </cell>
          <cell r="AJ178">
            <v>2.7488000000000001</v>
          </cell>
          <cell r="AK178">
            <v>2.9138999999999999</v>
          </cell>
          <cell r="AL178">
            <v>2.7317</v>
          </cell>
          <cell r="AM178">
            <v>2.9639000000000002</v>
          </cell>
          <cell r="AN178">
            <v>2.7298</v>
          </cell>
          <cell r="AO178">
            <v>2.6626932822815057</v>
          </cell>
          <cell r="AP178">
            <v>2.6958487387204708</v>
          </cell>
          <cell r="AQ178">
            <v>2.8661583229759935</v>
          </cell>
          <cell r="AR178">
            <v>2.7009181902058197</v>
          </cell>
          <cell r="AS178">
            <v>2.4345290791764826</v>
          </cell>
          <cell r="AT178">
            <v>2.4282944093144634</v>
          </cell>
          <cell r="AU178">
            <v>2.6857098357497717</v>
          </cell>
          <cell r="AV178">
            <v>2.3812000000000002</v>
          </cell>
          <cell r="AW178">
            <v>3.2111648724463868</v>
          </cell>
          <cell r="AX178">
            <v>3.383</v>
          </cell>
          <cell r="AZ178">
            <v>46</v>
          </cell>
          <cell r="BA178">
            <v>46</v>
          </cell>
          <cell r="BC178">
            <v>2022</v>
          </cell>
          <cell r="BD178">
            <v>95</v>
          </cell>
          <cell r="BE178">
            <v>95</v>
          </cell>
        </row>
        <row r="179">
          <cell r="D179">
            <v>44621</v>
          </cell>
          <cell r="E179">
            <v>33.737099999999998</v>
          </cell>
          <cell r="F179">
            <v>26.746949999999998</v>
          </cell>
          <cell r="G179">
            <v>28.992349999999998</v>
          </cell>
          <cell r="H179">
            <v>32.375950000000003</v>
          </cell>
          <cell r="J179">
            <v>26.246949999999998</v>
          </cell>
          <cell r="K179">
            <v>25.246949999999998</v>
          </cell>
          <cell r="L179">
            <v>31.004149999999999</v>
          </cell>
          <cell r="M179">
            <v>27.656500000000001</v>
          </cell>
          <cell r="N179">
            <v>22.518599999999999</v>
          </cell>
          <cell r="O179">
            <v>23.254650000000002</v>
          </cell>
          <cell r="P179">
            <v>27.704149999999998</v>
          </cell>
          <cell r="R179">
            <v>22.018599999999999</v>
          </cell>
          <cell r="S179">
            <v>21.018599999999999</v>
          </cell>
          <cell r="T179">
            <v>30.736000000000001</v>
          </cell>
          <cell r="U179">
            <v>31.191922880215341</v>
          </cell>
          <cell r="V179">
            <v>24.977075370121131</v>
          </cell>
          <cell r="W179">
            <v>26.590701682368774</v>
          </cell>
          <cell r="Y179">
            <v>30.891909555854642</v>
          </cell>
          <cell r="Z179">
            <v>24.477075370121128</v>
          </cell>
          <cell r="AC179">
            <v>2.3245</v>
          </cell>
          <cell r="AD179">
            <v>2.7345000000000002</v>
          </cell>
          <cell r="AE179">
            <v>2.2345000000000002</v>
          </cell>
          <cell r="AF179">
            <v>2.2044999999999999</v>
          </cell>
          <cell r="AG179">
            <v>2.5169999999999999</v>
          </cell>
          <cell r="AH179">
            <v>1.617</v>
          </cell>
          <cell r="AI179">
            <v>2.6070000000000002</v>
          </cell>
          <cell r="AJ179">
            <v>2.4066999999999998</v>
          </cell>
          <cell r="AK179">
            <v>2.5686</v>
          </cell>
          <cell r="AL179">
            <v>2.3931</v>
          </cell>
          <cell r="AM179">
            <v>2.6185999999999998</v>
          </cell>
          <cell r="AN179">
            <v>2.39</v>
          </cell>
          <cell r="AO179">
            <v>2.3265117582869874</v>
          </cell>
          <cell r="AP179">
            <v>2.3556885440535336</v>
          </cell>
          <cell r="AQ179">
            <v>2.5828117466263647</v>
          </cell>
          <cell r="AR179">
            <v>2.3607579955388829</v>
          </cell>
          <cell r="AS179">
            <v>2.2778149544197479</v>
          </cell>
          <cell r="AT179">
            <v>2.1316969988959147</v>
          </cell>
          <cell r="AU179">
            <v>2.3455496410828345</v>
          </cell>
          <cell r="AV179">
            <v>2.2494999999999998</v>
          </cell>
          <cell r="AW179">
            <v>2.788865858318935</v>
          </cell>
          <cell r="AX179">
            <v>2.9413999999999998</v>
          </cell>
          <cell r="AZ179">
            <v>47</v>
          </cell>
          <cell r="BA179">
            <v>47</v>
          </cell>
          <cell r="BC179">
            <v>2022</v>
          </cell>
          <cell r="BD179">
            <v>96</v>
          </cell>
          <cell r="BE179">
            <v>96</v>
          </cell>
        </row>
        <row r="180">
          <cell r="D180">
            <v>44652</v>
          </cell>
          <cell r="E180">
            <v>24.884699999999999</v>
          </cell>
          <cell r="F180">
            <v>22.3843</v>
          </cell>
          <cell r="G180">
            <v>21.23995</v>
          </cell>
          <cell r="H180">
            <v>25.216049999999999</v>
          </cell>
          <cell r="J180">
            <v>20.6343</v>
          </cell>
          <cell r="K180">
            <v>20.3843</v>
          </cell>
          <cell r="L180">
            <v>20.468699999999998</v>
          </cell>
          <cell r="M180">
            <v>20.014800000000001</v>
          </cell>
          <cell r="N180">
            <v>20.50075</v>
          </cell>
          <cell r="O180">
            <v>15.8255</v>
          </cell>
          <cell r="P180">
            <v>21.895399999999999</v>
          </cell>
          <cell r="R180">
            <v>19.50075</v>
          </cell>
          <cell r="S180">
            <v>19.50075</v>
          </cell>
          <cell r="T180">
            <v>19.957049999999999</v>
          </cell>
          <cell r="U180">
            <v>22.828520000000001</v>
          </cell>
          <cell r="V180">
            <v>21.589023333333333</v>
          </cell>
          <cell r="W180">
            <v>18.953848888888889</v>
          </cell>
          <cell r="Y180">
            <v>20.252669999999998</v>
          </cell>
          <cell r="Z180">
            <v>20.15569</v>
          </cell>
          <cell r="AC180">
            <v>1.7645</v>
          </cell>
          <cell r="AD180">
            <v>1.5595000000000001</v>
          </cell>
          <cell r="AE180">
            <v>1.8120000000000001</v>
          </cell>
          <cell r="AF180">
            <v>1.7495000000000001</v>
          </cell>
          <cell r="AG180">
            <v>2.2669999999999999</v>
          </cell>
          <cell r="AH180">
            <v>1.3945000000000001</v>
          </cell>
          <cell r="AI180">
            <v>1.8394999999999999</v>
          </cell>
          <cell r="AJ180">
            <v>1.8354999999999999</v>
          </cell>
          <cell r="AK180">
            <v>1.9921</v>
          </cell>
          <cell r="AL180">
            <v>1.8281000000000001</v>
          </cell>
          <cell r="AM180">
            <v>2.0421</v>
          </cell>
          <cell r="AN180">
            <v>1.8227</v>
          </cell>
          <cell r="AO180">
            <v>1.7653741921560486</v>
          </cell>
          <cell r="AP180">
            <v>1.7879099776944136</v>
          </cell>
          <cell r="AQ180">
            <v>1.7556075146846022</v>
          </cell>
          <cell r="AR180">
            <v>1.7929794291797629</v>
          </cell>
          <cell r="AS180">
            <v>1.8117696814503739</v>
          </cell>
          <cell r="AT180">
            <v>1.7251929338552643</v>
          </cell>
          <cell r="AU180">
            <v>1.7777710747237152</v>
          </cell>
          <cell r="AV180">
            <v>1.827</v>
          </cell>
          <cell r="AW180">
            <v>1.5946388027238541</v>
          </cell>
          <cell r="AX180">
            <v>1.6929000000000001</v>
          </cell>
          <cell r="AZ180">
            <v>48</v>
          </cell>
          <cell r="BA180">
            <v>48</v>
          </cell>
          <cell r="BC180">
            <v>2022</v>
          </cell>
          <cell r="BD180">
            <v>97</v>
          </cell>
          <cell r="BE180">
            <v>97</v>
          </cell>
        </row>
        <row r="181">
          <cell r="D181">
            <v>44682</v>
          </cell>
          <cell r="E181">
            <v>23.185400000000001</v>
          </cell>
          <cell r="F181">
            <v>23.782399999999999</v>
          </cell>
          <cell r="G181">
            <v>19.734749999999998</v>
          </cell>
          <cell r="H181">
            <v>24.061250000000001</v>
          </cell>
          <cell r="J181">
            <v>22.282399999999999</v>
          </cell>
          <cell r="K181">
            <v>21.782399999999999</v>
          </cell>
          <cell r="L181">
            <v>18.830300000000001</v>
          </cell>
          <cell r="M181">
            <v>15.5435</v>
          </cell>
          <cell r="N181">
            <v>22.319649999999999</v>
          </cell>
          <cell r="O181">
            <v>11.8809</v>
          </cell>
          <cell r="P181">
            <v>19.720099999999999</v>
          </cell>
          <cell r="R181">
            <v>21.319649999999999</v>
          </cell>
          <cell r="S181">
            <v>20.819649999999999</v>
          </cell>
          <cell r="T181">
            <v>18.359549999999999</v>
          </cell>
          <cell r="U181">
            <v>19.652048387096773</v>
          </cell>
          <cell r="V181">
            <v>23.106074731182794</v>
          </cell>
          <cell r="W181">
            <v>16.103400000000001</v>
          </cell>
          <cell r="Y181">
            <v>18.612641397849462</v>
          </cell>
          <cell r="Z181">
            <v>21.837257526881718</v>
          </cell>
          <cell r="AC181">
            <v>1.7569999999999999</v>
          </cell>
          <cell r="AD181">
            <v>1.5044999999999999</v>
          </cell>
          <cell r="AE181">
            <v>1.7831999999999999</v>
          </cell>
          <cell r="AF181">
            <v>1.7195</v>
          </cell>
          <cell r="AG181">
            <v>2.2469999999999999</v>
          </cell>
          <cell r="AH181">
            <v>1.3594999999999999</v>
          </cell>
          <cell r="AI181">
            <v>1.8194999999999999</v>
          </cell>
          <cell r="AJ181">
            <v>1.8279000000000001</v>
          </cell>
          <cell r="AK181">
            <v>1.9843999999999999</v>
          </cell>
          <cell r="AL181">
            <v>1.8206</v>
          </cell>
          <cell r="AM181">
            <v>2.0344000000000002</v>
          </cell>
          <cell r="AN181">
            <v>1.8150999999999999</v>
          </cell>
          <cell r="AO181">
            <v>1.7578589568953662</v>
          </cell>
          <cell r="AP181">
            <v>1.7803058004663896</v>
          </cell>
          <cell r="AQ181">
            <v>1.7122148920638072</v>
          </cell>
          <cell r="AR181">
            <v>1.785375251951739</v>
          </cell>
          <cell r="AS181">
            <v>1.7810414216941515</v>
          </cell>
          <cell r="AT181">
            <v>1.6649701094047977</v>
          </cell>
          <cell r="AU181">
            <v>1.7701668974956912</v>
          </cell>
          <cell r="AV181">
            <v>1.7982</v>
          </cell>
          <cell r="AW181">
            <v>1.5387388128874884</v>
          </cell>
          <cell r="AX181">
            <v>1.6344000000000001</v>
          </cell>
          <cell r="AZ181">
            <v>49</v>
          </cell>
          <cell r="BA181">
            <v>49</v>
          </cell>
          <cell r="BC181">
            <v>2022</v>
          </cell>
          <cell r="BD181">
            <v>98</v>
          </cell>
          <cell r="BE181">
            <v>98</v>
          </cell>
        </row>
        <row r="182">
          <cell r="D182">
            <v>44713</v>
          </cell>
          <cell r="E182">
            <v>24.04</v>
          </cell>
          <cell r="F182">
            <v>38.905250000000002</v>
          </cell>
          <cell r="G182">
            <v>20.50985</v>
          </cell>
          <cell r="H182">
            <v>26.209849999999999</v>
          </cell>
          <cell r="J182">
            <v>38.405250000000002</v>
          </cell>
          <cell r="K182">
            <v>37.905250000000002</v>
          </cell>
          <cell r="L182">
            <v>29.71285</v>
          </cell>
          <cell r="M182">
            <v>15.316599999999999</v>
          </cell>
          <cell r="N182">
            <v>23.57985</v>
          </cell>
          <cell r="O182">
            <v>10.8027</v>
          </cell>
          <cell r="P182">
            <v>20.163499999999999</v>
          </cell>
          <cell r="R182">
            <v>21.57985</v>
          </cell>
          <cell r="S182">
            <v>21.07985</v>
          </cell>
          <cell r="T182">
            <v>24.995049999999999</v>
          </cell>
          <cell r="U182">
            <v>20.356786666666665</v>
          </cell>
          <cell r="V182">
            <v>32.43452555555556</v>
          </cell>
          <cell r="W182">
            <v>16.411275555555555</v>
          </cell>
          <cell r="Y182">
            <v>27.720890000000001</v>
          </cell>
          <cell r="Z182">
            <v>31.301192222222223</v>
          </cell>
          <cell r="AC182">
            <v>1.851</v>
          </cell>
          <cell r="AD182">
            <v>1.6259999999999999</v>
          </cell>
          <cell r="AE182">
            <v>1.8298000000000001</v>
          </cell>
          <cell r="AF182">
            <v>1.776</v>
          </cell>
          <cell r="AG182">
            <v>2.2909999999999999</v>
          </cell>
          <cell r="AH182">
            <v>1.4035</v>
          </cell>
          <cell r="AI182">
            <v>1.8785000000000001</v>
          </cell>
          <cell r="AJ182">
            <v>1.9237</v>
          </cell>
          <cell r="AK182">
            <v>2.0811999999999999</v>
          </cell>
          <cell r="AL182">
            <v>1.9154</v>
          </cell>
          <cell r="AM182">
            <v>2.1312000000000002</v>
          </cell>
          <cell r="AN182">
            <v>1.9103000000000001</v>
          </cell>
          <cell r="AO182">
            <v>1.8520499054959167</v>
          </cell>
          <cell r="AP182">
            <v>1.8756114883909563</v>
          </cell>
          <cell r="AQ182">
            <v>1.7992590431682896</v>
          </cell>
          <cell r="AR182">
            <v>1.8806809398763056</v>
          </cell>
          <cell r="AS182">
            <v>1.8389129775683704</v>
          </cell>
          <cell r="AT182">
            <v>1.7693563384522732</v>
          </cell>
          <cell r="AU182">
            <v>1.8654725854202578</v>
          </cell>
          <cell r="AV182">
            <v>1.8448</v>
          </cell>
          <cell r="AW182">
            <v>1.6622269722532776</v>
          </cell>
          <cell r="AX182">
            <v>1.7635000000000001</v>
          </cell>
          <cell r="AZ182">
            <v>50</v>
          </cell>
          <cell r="BA182">
            <v>50</v>
          </cell>
          <cell r="BC182">
            <v>2022</v>
          </cell>
          <cell r="BD182">
            <v>99</v>
          </cell>
          <cell r="BE182">
            <v>99</v>
          </cell>
        </row>
        <row r="183">
          <cell r="D183">
            <v>44743</v>
          </cell>
          <cell r="E183">
            <v>52.662100000000002</v>
          </cell>
          <cell r="F183">
            <v>71.958200000000005</v>
          </cell>
          <cell r="G183">
            <v>47.497999999999998</v>
          </cell>
          <cell r="H183">
            <v>49.660299999999999</v>
          </cell>
          <cell r="J183">
            <v>75.708200000000005</v>
          </cell>
          <cell r="K183">
            <v>76.458200000000005</v>
          </cell>
          <cell r="L183">
            <v>54.859099999999998</v>
          </cell>
          <cell r="M183">
            <v>29.886900000000001</v>
          </cell>
          <cell r="N183">
            <v>33.085149999999999</v>
          </cell>
          <cell r="O183">
            <v>25.020900000000001</v>
          </cell>
          <cell r="P183">
            <v>32.854300000000002</v>
          </cell>
          <cell r="R183">
            <v>33.585149999999999</v>
          </cell>
          <cell r="S183">
            <v>34.085149999999999</v>
          </cell>
          <cell r="T183">
            <v>34.644950000000001</v>
          </cell>
          <cell r="U183">
            <v>42.131631182795694</v>
          </cell>
          <cell r="V183">
            <v>53.984639247311833</v>
          </cell>
          <cell r="W183">
            <v>37.105362365591404</v>
          </cell>
          <cell r="Y183">
            <v>45.512772580645162</v>
          </cell>
          <cell r="Z183">
            <v>56.231951075268825</v>
          </cell>
          <cell r="AC183">
            <v>2.0409999999999999</v>
          </cell>
          <cell r="AD183">
            <v>1.8685</v>
          </cell>
          <cell r="AE183">
            <v>1.8897999999999999</v>
          </cell>
          <cell r="AF183">
            <v>1.8885000000000001</v>
          </cell>
          <cell r="AG183">
            <v>2.3359999999999999</v>
          </cell>
          <cell r="AH183">
            <v>1.4384999999999999</v>
          </cell>
          <cell r="AI183">
            <v>2.6635</v>
          </cell>
          <cell r="AJ183">
            <v>2.1175000000000002</v>
          </cell>
          <cell r="AK183">
            <v>2.2766999999999999</v>
          </cell>
          <cell r="AL183">
            <v>2.1071</v>
          </cell>
          <cell r="AM183">
            <v>2.3267000000000002</v>
          </cell>
          <cell r="AN183">
            <v>2.1027999999999998</v>
          </cell>
          <cell r="AO183">
            <v>2.0424358654331995</v>
          </cell>
          <cell r="AP183">
            <v>2.068250644834229</v>
          </cell>
          <cell r="AQ183">
            <v>1.9558970902182946</v>
          </cell>
          <cell r="AR183">
            <v>2.0733200963195779</v>
          </cell>
          <cell r="AS183">
            <v>1.9541439516542047</v>
          </cell>
          <cell r="AT183">
            <v>1.87474628124059</v>
          </cell>
          <cell r="AU183">
            <v>2.05811174186353</v>
          </cell>
          <cell r="AV183">
            <v>1.9047000000000001</v>
          </cell>
          <cell r="AW183">
            <v>1.9086951092590709</v>
          </cell>
          <cell r="AX183">
            <v>2.0211999999999999</v>
          </cell>
          <cell r="AZ183">
            <v>51</v>
          </cell>
          <cell r="BA183">
            <v>51</v>
          </cell>
          <cell r="BC183">
            <v>2022</v>
          </cell>
          <cell r="BD183">
            <v>100</v>
          </cell>
          <cell r="BE183">
            <v>100</v>
          </cell>
        </row>
        <row r="184">
          <cell r="D184">
            <v>44774</v>
          </cell>
          <cell r="E184">
            <v>58.849600000000002</v>
          </cell>
          <cell r="F184">
            <v>72.112099999999998</v>
          </cell>
          <cell r="G184">
            <v>53.568849999999998</v>
          </cell>
          <cell r="H184">
            <v>54.102449999999997</v>
          </cell>
          <cell r="J184">
            <v>76.112099999999998</v>
          </cell>
          <cell r="K184">
            <v>76.112099999999998</v>
          </cell>
          <cell r="L184">
            <v>54.433999999999997</v>
          </cell>
          <cell r="M184">
            <v>34.146700000000003</v>
          </cell>
          <cell r="N184">
            <v>33.964799999999997</v>
          </cell>
          <cell r="O184">
            <v>29.63625</v>
          </cell>
          <cell r="P184">
            <v>36.087049999999998</v>
          </cell>
          <cell r="R184">
            <v>34.964799999999997</v>
          </cell>
          <cell r="S184">
            <v>34.464799999999997</v>
          </cell>
          <cell r="T184">
            <v>35.629199999999997</v>
          </cell>
          <cell r="U184">
            <v>48.490319354838711</v>
          </cell>
          <cell r="V184">
            <v>56.114845161290326</v>
          </cell>
          <cell r="W184">
            <v>43.532598387096776</v>
          </cell>
          <cell r="Y184">
            <v>46.548116129032259</v>
          </cell>
          <cell r="Z184">
            <v>58.856780645161287</v>
          </cell>
          <cell r="AC184">
            <v>2.0529999999999999</v>
          </cell>
          <cell r="AD184">
            <v>1.8979999999999999</v>
          </cell>
          <cell r="AE184">
            <v>1.9017999999999999</v>
          </cell>
          <cell r="AF184">
            <v>1.9105000000000001</v>
          </cell>
          <cell r="AG184">
            <v>2.343</v>
          </cell>
          <cell r="AH184">
            <v>1.4430000000000001</v>
          </cell>
          <cell r="AI184">
            <v>2.6855000000000002</v>
          </cell>
          <cell r="AJ184">
            <v>2.1297999999999999</v>
          </cell>
          <cell r="AK184">
            <v>2.2890999999999999</v>
          </cell>
          <cell r="AL184">
            <v>2.1192000000000002</v>
          </cell>
          <cell r="AM184">
            <v>2.3391000000000002</v>
          </cell>
          <cell r="AN184">
            <v>2.1150000000000002</v>
          </cell>
          <cell r="AO184">
            <v>2.0544602418502911</v>
          </cell>
          <cell r="AP184">
            <v>2.0804173283990672</v>
          </cell>
          <cell r="AQ184">
            <v>1.9773862768383776</v>
          </cell>
          <cell r="AR184">
            <v>2.0854867798844166</v>
          </cell>
          <cell r="AS184">
            <v>1.9766780088087679</v>
          </cell>
          <cell r="AT184">
            <v>1.8867908461306835</v>
          </cell>
          <cell r="AU184">
            <v>2.0702784254283686</v>
          </cell>
          <cell r="AV184">
            <v>1.9167000000000001</v>
          </cell>
          <cell r="AW184">
            <v>1.9386778310803943</v>
          </cell>
          <cell r="AX184">
            <v>2.0526</v>
          </cell>
          <cell r="AZ184">
            <v>52</v>
          </cell>
          <cell r="BA184">
            <v>52</v>
          </cell>
          <cell r="BC184">
            <v>2022</v>
          </cell>
          <cell r="BD184">
            <v>101</v>
          </cell>
          <cell r="BE184">
            <v>101</v>
          </cell>
        </row>
        <row r="185">
          <cell r="D185">
            <v>44805</v>
          </cell>
          <cell r="E185">
            <v>54.985399999999998</v>
          </cell>
          <cell r="F185">
            <v>55.268500000000003</v>
          </cell>
          <cell r="G185">
            <v>49.103949999999998</v>
          </cell>
          <cell r="H185">
            <v>51.182850000000002</v>
          </cell>
          <cell r="J185">
            <v>58.268500000000003</v>
          </cell>
          <cell r="K185">
            <v>57.268500000000003</v>
          </cell>
          <cell r="L185">
            <v>43.889200000000002</v>
          </cell>
          <cell r="M185">
            <v>32.783499999999997</v>
          </cell>
          <cell r="N185">
            <v>31.28885</v>
          </cell>
          <cell r="O185">
            <v>28.509350000000001</v>
          </cell>
          <cell r="P185">
            <v>34.713549999999998</v>
          </cell>
          <cell r="R185">
            <v>29.28885</v>
          </cell>
          <cell r="S185">
            <v>29.28885</v>
          </cell>
          <cell r="T185">
            <v>30.862850000000002</v>
          </cell>
          <cell r="U185">
            <v>45.117888888888885</v>
          </cell>
          <cell r="V185">
            <v>44.61087777777778</v>
          </cell>
          <cell r="W185">
            <v>39.950794444444448</v>
          </cell>
          <cell r="Y185">
            <v>38.09971111111112</v>
          </cell>
          <cell r="Z185">
            <v>45.388655555555559</v>
          </cell>
          <cell r="AC185">
            <v>2.0255000000000001</v>
          </cell>
          <cell r="AD185">
            <v>1.8879999999999999</v>
          </cell>
          <cell r="AE185">
            <v>1.903</v>
          </cell>
          <cell r="AF185">
            <v>1.883</v>
          </cell>
          <cell r="AG185">
            <v>2.3330000000000002</v>
          </cell>
          <cell r="AH185">
            <v>1.4504999999999999</v>
          </cell>
          <cell r="AI185">
            <v>2.5554999999999999</v>
          </cell>
          <cell r="AJ185">
            <v>2.1017000000000001</v>
          </cell>
          <cell r="AK185">
            <v>2.2608000000000001</v>
          </cell>
          <cell r="AL185">
            <v>2.0914999999999999</v>
          </cell>
          <cell r="AM185">
            <v>2.3108</v>
          </cell>
          <cell r="AN185">
            <v>2.0871</v>
          </cell>
          <cell r="AO185">
            <v>2.0269043792277897</v>
          </cell>
          <cell r="AP185">
            <v>2.0525353452296464</v>
          </cell>
          <cell r="AQ185">
            <v>1.9728295336514687</v>
          </cell>
          <cell r="AR185">
            <v>2.0576047967149953</v>
          </cell>
          <cell r="AS185">
            <v>1.9485104373655637</v>
          </cell>
          <cell r="AT185">
            <v>1.869225855665964</v>
          </cell>
          <cell r="AU185">
            <v>2.0423964422589473</v>
          </cell>
          <cell r="AV185">
            <v>1.9179999999999999</v>
          </cell>
          <cell r="AW185">
            <v>1.9285141965646915</v>
          </cell>
          <cell r="AX185">
            <v>2.0419</v>
          </cell>
          <cell r="AZ185">
            <v>53</v>
          </cell>
          <cell r="BA185">
            <v>53</v>
          </cell>
          <cell r="BC185">
            <v>2022</v>
          </cell>
          <cell r="BD185">
            <v>102</v>
          </cell>
          <cell r="BE185">
            <v>102</v>
          </cell>
        </row>
        <row r="186">
          <cell r="D186">
            <v>44835</v>
          </cell>
          <cell r="E186">
            <v>35.587800000000001</v>
          </cell>
          <cell r="F186">
            <v>24.366800000000001</v>
          </cell>
          <cell r="G186">
            <v>29.805299999999999</v>
          </cell>
          <cell r="H186">
            <v>35.770400000000002</v>
          </cell>
          <cell r="J186">
            <v>22.866800000000001</v>
          </cell>
          <cell r="K186">
            <v>22.616800000000001</v>
          </cell>
          <cell r="L186">
            <v>33.401899999999998</v>
          </cell>
          <cell r="M186">
            <v>29.4635</v>
          </cell>
          <cell r="N186">
            <v>22.602</v>
          </cell>
          <cell r="O186">
            <v>25.377400000000002</v>
          </cell>
          <cell r="P186">
            <v>29.9816</v>
          </cell>
          <cell r="R186">
            <v>20.602</v>
          </cell>
          <cell r="S186">
            <v>20.602</v>
          </cell>
          <cell r="T186">
            <v>31.2075</v>
          </cell>
          <cell r="U186">
            <v>32.887839784946237</v>
          </cell>
          <cell r="V186">
            <v>23.588769892473117</v>
          </cell>
          <cell r="W186">
            <v>27.853215053763439</v>
          </cell>
          <cell r="Y186">
            <v>32.434476344086015</v>
          </cell>
          <cell r="Z186">
            <v>21.868339784946237</v>
          </cell>
          <cell r="AC186">
            <v>1.9125000000000001</v>
          </cell>
          <cell r="AD186">
            <v>1.85</v>
          </cell>
          <cell r="AE186">
            <v>1.9375</v>
          </cell>
          <cell r="AF186">
            <v>1.85</v>
          </cell>
          <cell r="AG186">
            <v>2.355</v>
          </cell>
          <cell r="AH186">
            <v>1.5225</v>
          </cell>
          <cell r="AI186">
            <v>1.9424999999999999</v>
          </cell>
          <cell r="AJ186">
            <v>1.9864999999999999</v>
          </cell>
          <cell r="AK186">
            <v>2.1444999999999999</v>
          </cell>
          <cell r="AL186">
            <v>1.9774</v>
          </cell>
          <cell r="AM186">
            <v>2.1945000000000001</v>
          </cell>
          <cell r="AN186">
            <v>1.9725999999999999</v>
          </cell>
          <cell r="AO186">
            <v>1.9136748346335108</v>
          </cell>
          <cell r="AP186">
            <v>1.9379657416607525</v>
          </cell>
          <cell r="AQ186">
            <v>1.9710171926112208</v>
          </cell>
          <cell r="AR186">
            <v>1.9430351931461018</v>
          </cell>
          <cell r="AS186">
            <v>1.9147093516337192</v>
          </cell>
          <cell r="AT186">
            <v>1.8361033022182072</v>
          </cell>
          <cell r="AU186">
            <v>1.9278268386900539</v>
          </cell>
          <cell r="AV186">
            <v>1.9524999999999999</v>
          </cell>
          <cell r="AW186">
            <v>1.8898923854050209</v>
          </cell>
          <cell r="AX186">
            <v>2.0015999999999998</v>
          </cell>
          <cell r="AZ186">
            <v>54</v>
          </cell>
          <cell r="BA186">
            <v>54</v>
          </cell>
          <cell r="BC186">
            <v>2022</v>
          </cell>
          <cell r="BD186">
            <v>103</v>
          </cell>
          <cell r="BE186">
            <v>103</v>
          </cell>
        </row>
        <row r="187">
          <cell r="D187">
            <v>44866</v>
          </cell>
          <cell r="E187">
            <v>34.341799999999999</v>
          </cell>
          <cell r="F187">
            <v>24.191549999999999</v>
          </cell>
          <cell r="G187">
            <v>30.77805</v>
          </cell>
          <cell r="H187">
            <v>33.448950000000004</v>
          </cell>
          <cell r="J187">
            <v>22.191549999999999</v>
          </cell>
          <cell r="K187">
            <v>22.191549999999999</v>
          </cell>
          <cell r="L187">
            <v>32.140050000000002</v>
          </cell>
          <cell r="M187">
            <v>31.425999999999998</v>
          </cell>
          <cell r="N187">
            <v>22.428699999999999</v>
          </cell>
          <cell r="O187">
            <v>27.33005</v>
          </cell>
          <cell r="P187">
            <v>30.889250000000001</v>
          </cell>
          <cell r="R187">
            <v>21.178699999999999</v>
          </cell>
          <cell r="S187">
            <v>20.428699999999999</v>
          </cell>
          <cell r="T187">
            <v>29.204000000000001</v>
          </cell>
          <cell r="U187">
            <v>33.043642163661573</v>
          </cell>
          <cell r="V187">
            <v>23.406702773925105</v>
          </cell>
          <cell r="W187">
            <v>29.242948751733707</v>
          </cell>
          <cell r="Y187">
            <v>30.832876560332874</v>
          </cell>
          <cell r="Z187">
            <v>21.740614008321774</v>
          </cell>
          <cell r="AC187">
            <v>2.331</v>
          </cell>
          <cell r="AD187">
            <v>2.9085000000000001</v>
          </cell>
          <cell r="AE187">
            <v>2.1735000000000002</v>
          </cell>
          <cell r="AF187">
            <v>2.1284999999999998</v>
          </cell>
          <cell r="AG187">
            <v>2.4209999999999998</v>
          </cell>
          <cell r="AH187">
            <v>1.5509999999999999</v>
          </cell>
          <cell r="AI187">
            <v>2.5034999999999998</v>
          </cell>
          <cell r="AJ187">
            <v>2.4133</v>
          </cell>
          <cell r="AK187">
            <v>2.5752000000000002</v>
          </cell>
          <cell r="AL187">
            <v>2.3997000000000002</v>
          </cell>
          <cell r="AM187">
            <v>2.6252</v>
          </cell>
          <cell r="AN187">
            <v>2.3965000000000001</v>
          </cell>
          <cell r="AO187">
            <v>2.3330249621795787</v>
          </cell>
          <cell r="AP187">
            <v>2.3622788309844873</v>
          </cell>
          <cell r="AQ187">
            <v>2.6413244716400857</v>
          </cell>
          <cell r="AR187">
            <v>2.3673482824698366</v>
          </cell>
          <cell r="AS187">
            <v>2.1999700297039841</v>
          </cell>
          <cell r="AT187">
            <v>2.0880354511693264</v>
          </cell>
          <cell r="AU187">
            <v>2.3521399280137887</v>
          </cell>
          <cell r="AV187">
            <v>2.1884999999999999</v>
          </cell>
          <cell r="AW187">
            <v>2.9657130988921638</v>
          </cell>
          <cell r="AX187">
            <v>3.1263000000000001</v>
          </cell>
          <cell r="AZ187">
            <v>55</v>
          </cell>
          <cell r="BA187">
            <v>55</v>
          </cell>
          <cell r="BC187">
            <v>2022</v>
          </cell>
          <cell r="BD187">
            <v>104</v>
          </cell>
          <cell r="BE187">
            <v>104</v>
          </cell>
        </row>
        <row r="188">
          <cell r="D188">
            <v>44896</v>
          </cell>
          <cell r="E188">
            <v>41.146500000000003</v>
          </cell>
          <cell r="F188">
            <v>26.674099999999999</v>
          </cell>
          <cell r="G188">
            <v>37.38785</v>
          </cell>
          <cell r="H188">
            <v>37.761049999999997</v>
          </cell>
          <cell r="J188">
            <v>24.174099999999999</v>
          </cell>
          <cell r="K188">
            <v>24.674099999999999</v>
          </cell>
          <cell r="L188">
            <v>36.424100000000003</v>
          </cell>
          <cell r="M188">
            <v>36.467300000000002</v>
          </cell>
          <cell r="N188">
            <v>23.588950000000001</v>
          </cell>
          <cell r="O188">
            <v>32.284700000000001</v>
          </cell>
          <cell r="P188">
            <v>34.245800000000003</v>
          </cell>
          <cell r="R188">
            <v>21.588950000000001</v>
          </cell>
          <cell r="S188">
            <v>21.588950000000001</v>
          </cell>
          <cell r="T188">
            <v>33.854750000000003</v>
          </cell>
          <cell r="U188">
            <v>39.083626881720434</v>
          </cell>
          <cell r="V188">
            <v>25.313980107526881</v>
          </cell>
          <cell r="W188">
            <v>35.138074193548384</v>
          </cell>
          <cell r="Y188">
            <v>35.291375806451619</v>
          </cell>
          <cell r="Z188">
            <v>23.034410215053764</v>
          </cell>
          <cell r="AC188">
            <v>2.6509999999999998</v>
          </cell>
          <cell r="AD188">
            <v>3.3885000000000001</v>
          </cell>
          <cell r="AE188">
            <v>2.3772000000000002</v>
          </cell>
          <cell r="AF188">
            <v>2.3635000000000002</v>
          </cell>
          <cell r="AG188">
            <v>2.5910000000000002</v>
          </cell>
          <cell r="AH188">
            <v>1.7535000000000001</v>
          </cell>
          <cell r="AI188">
            <v>3.181</v>
          </cell>
          <cell r="AJ188">
            <v>2.7397</v>
          </cell>
          <cell r="AK188">
            <v>2.9045999999999998</v>
          </cell>
          <cell r="AL188">
            <v>2.7225999999999999</v>
          </cell>
          <cell r="AM188">
            <v>2.9546000000000001</v>
          </cell>
          <cell r="AN188">
            <v>2.7206999999999999</v>
          </cell>
          <cell r="AO188">
            <v>2.6536749999686871</v>
          </cell>
          <cell r="AP188">
            <v>2.686723726046842</v>
          </cell>
          <cell r="AQ188">
            <v>2.9953523485593867</v>
          </cell>
          <cell r="AR188">
            <v>2.6917931775321908</v>
          </cell>
          <cell r="AS188">
            <v>2.4406747311277273</v>
          </cell>
          <cell r="AT188">
            <v>2.3766031516611461</v>
          </cell>
          <cell r="AU188">
            <v>2.6765848230761433</v>
          </cell>
          <cell r="AV188">
            <v>2.3921999999999999</v>
          </cell>
          <cell r="AW188">
            <v>3.4535675556458991</v>
          </cell>
          <cell r="AX188">
            <v>3.6364000000000001</v>
          </cell>
          <cell r="AZ188">
            <v>56</v>
          </cell>
          <cell r="BA188">
            <v>56</v>
          </cell>
          <cell r="BC188">
            <v>2022</v>
          </cell>
          <cell r="BD188">
            <v>105</v>
          </cell>
          <cell r="BE188">
            <v>105</v>
          </cell>
        </row>
        <row r="189">
          <cell r="D189">
            <v>44927</v>
          </cell>
          <cell r="E189">
            <v>42.035499999999999</v>
          </cell>
          <cell r="F189">
            <v>26.023849999999999</v>
          </cell>
          <cell r="G189">
            <v>37.885599999999997</v>
          </cell>
          <cell r="H189">
            <v>37.7684</v>
          </cell>
          <cell r="J189">
            <v>24.023849999999999</v>
          </cell>
          <cell r="K189">
            <v>24.023849999999999</v>
          </cell>
          <cell r="L189">
            <v>38.067050000000002</v>
          </cell>
          <cell r="M189">
            <v>31.677299999999999</v>
          </cell>
          <cell r="N189">
            <v>23.34825</v>
          </cell>
          <cell r="O189">
            <v>27.776800000000001</v>
          </cell>
          <cell r="P189">
            <v>31.776700000000002</v>
          </cell>
          <cell r="R189">
            <v>21.84825</v>
          </cell>
          <cell r="S189">
            <v>21.34825</v>
          </cell>
          <cell r="T189">
            <v>36.809449999999998</v>
          </cell>
          <cell r="U189">
            <v>37.246224731182799</v>
          </cell>
          <cell r="V189">
            <v>24.786744623655913</v>
          </cell>
          <cell r="W189">
            <v>33.211638709677416</v>
          </cell>
          <cell r="Y189">
            <v>37.485579032258059</v>
          </cell>
          <cell r="Z189">
            <v>23.017927419354841</v>
          </cell>
          <cell r="AC189">
            <v>2.7639999999999998</v>
          </cell>
          <cell r="AD189">
            <v>3.4064999999999999</v>
          </cell>
          <cell r="AE189">
            <v>2.4478</v>
          </cell>
          <cell r="AF189">
            <v>2.4464999999999999</v>
          </cell>
          <cell r="AG189">
            <v>2.714</v>
          </cell>
          <cell r="AH189">
            <v>1.8565</v>
          </cell>
          <cell r="AI189">
            <v>3.0615000000000001</v>
          </cell>
          <cell r="AJ189">
            <v>2.8549000000000002</v>
          </cell>
          <cell r="AK189">
            <v>3.0209000000000001</v>
          </cell>
          <cell r="AL189">
            <v>2.8365999999999998</v>
          </cell>
          <cell r="AM189">
            <v>3.0709</v>
          </cell>
          <cell r="AN189">
            <v>2.8351000000000002</v>
          </cell>
          <cell r="AO189">
            <v>2.7669045445629656</v>
          </cell>
          <cell r="AP189">
            <v>2.8012933296157358</v>
          </cell>
          <cell r="AQ189">
            <v>3.0412304674639499</v>
          </cell>
          <cell r="AR189">
            <v>2.8063627811010847</v>
          </cell>
          <cell r="AS189">
            <v>2.5256895831199424</v>
          </cell>
          <cell r="AT189">
            <v>2.5452270601224529</v>
          </cell>
          <cell r="AU189">
            <v>2.7911544266450372</v>
          </cell>
          <cell r="AV189">
            <v>2.4626999999999999</v>
          </cell>
          <cell r="AW189">
            <v>3.4718620977741637</v>
          </cell>
          <cell r="AX189">
            <v>3.6555</v>
          </cell>
          <cell r="AZ189">
            <v>57</v>
          </cell>
          <cell r="BA189">
            <v>57</v>
          </cell>
          <cell r="BC189">
            <v>2023</v>
          </cell>
          <cell r="BD189">
            <v>106</v>
          </cell>
          <cell r="BE189">
            <v>106</v>
          </cell>
        </row>
        <row r="190">
          <cell r="D190">
            <v>44958</v>
          </cell>
          <cell r="E190">
            <v>36.676479999999998</v>
          </cell>
          <cell r="F190">
            <v>30.503080000000001</v>
          </cell>
          <cell r="G190">
            <v>33.929969999999997</v>
          </cell>
          <cell r="H190">
            <v>36.602670000000003</v>
          </cell>
          <cell r="J190">
            <v>29.503080000000001</v>
          </cell>
          <cell r="K190">
            <v>29.003080000000001</v>
          </cell>
          <cell r="L190">
            <v>46.54318</v>
          </cell>
          <cell r="M190">
            <v>28.117239999999999</v>
          </cell>
          <cell r="N190">
            <v>26.824549999999999</v>
          </cell>
          <cell r="O190">
            <v>24.216909999999999</v>
          </cell>
          <cell r="P190">
            <v>28.410509999999999</v>
          </cell>
          <cell r="R190">
            <v>25.324549999999999</v>
          </cell>
          <cell r="S190">
            <v>24.324549999999999</v>
          </cell>
          <cell r="T190">
            <v>46.15925</v>
          </cell>
          <cell r="U190">
            <v>33.008234285714288</v>
          </cell>
          <cell r="V190">
            <v>28.926567142857142</v>
          </cell>
          <cell r="W190">
            <v>29.767229999999994</v>
          </cell>
          <cell r="Y190">
            <v>46.378638571428574</v>
          </cell>
          <cell r="Z190">
            <v>27.71228142857143</v>
          </cell>
          <cell r="AC190">
            <v>2.6482000000000001</v>
          </cell>
          <cell r="AD190">
            <v>2.9119999999999999</v>
          </cell>
          <cell r="AE190">
            <v>2.4514</v>
          </cell>
          <cell r="AF190">
            <v>2.4906999999999999</v>
          </cell>
          <cell r="AG190">
            <v>2.8555999999999999</v>
          </cell>
          <cell r="AH190">
            <v>1.8920999999999999</v>
          </cell>
          <cell r="AI190">
            <v>2.9243999999999999</v>
          </cell>
          <cell r="AJ190">
            <v>2.7370999999999999</v>
          </cell>
          <cell r="AK190">
            <v>2.9020999999999999</v>
          </cell>
          <cell r="AL190">
            <v>2.7199</v>
          </cell>
          <cell r="AM190">
            <v>2.9521000000000002</v>
          </cell>
          <cell r="AN190">
            <v>2.718</v>
          </cell>
          <cell r="AO190">
            <v>2.6508693121380325</v>
          </cell>
          <cell r="AP190">
            <v>2.6838848332150462</v>
          </cell>
          <cell r="AQ190">
            <v>2.7870366912760236</v>
          </cell>
          <cell r="AR190">
            <v>2.6889542847003955</v>
          </cell>
          <cell r="AS190">
            <v>2.5709625524941102</v>
          </cell>
          <cell r="AT190">
            <v>2.4164505871725384</v>
          </cell>
          <cell r="AU190">
            <v>2.6737459302443476</v>
          </cell>
          <cell r="AV190">
            <v>2.4664000000000001</v>
          </cell>
          <cell r="AW190">
            <v>2.9692703709726596</v>
          </cell>
          <cell r="AX190">
            <v>3.1448999999999998</v>
          </cell>
          <cell r="AZ190">
            <v>58</v>
          </cell>
          <cell r="BA190">
            <v>58</v>
          </cell>
          <cell r="BC190">
            <v>2023</v>
          </cell>
          <cell r="BD190">
            <v>107</v>
          </cell>
          <cell r="BE190">
            <v>107</v>
          </cell>
        </row>
        <row r="191">
          <cell r="D191">
            <v>44986</v>
          </cell>
          <cell r="E191">
            <v>30.18713</v>
          </cell>
          <cell r="F191">
            <v>27.307210000000001</v>
          </cell>
          <cell r="G191">
            <v>26.503039999999999</v>
          </cell>
          <cell r="H191">
            <v>29.88664</v>
          </cell>
          <cell r="J191">
            <v>26.807210000000001</v>
          </cell>
          <cell r="K191">
            <v>25.807210000000001</v>
          </cell>
          <cell r="L191">
            <v>31.564409999999999</v>
          </cell>
          <cell r="M191">
            <v>24.538209999999999</v>
          </cell>
          <cell r="N191">
            <v>24.805240000000001</v>
          </cell>
          <cell r="O191">
            <v>19.92971</v>
          </cell>
          <cell r="P191">
            <v>24.37921</v>
          </cell>
          <cell r="R191">
            <v>24.305240000000001</v>
          </cell>
          <cell r="S191">
            <v>23.305240000000001</v>
          </cell>
          <cell r="T191">
            <v>33.022640000000003</v>
          </cell>
          <cell r="U191">
            <v>27.822642624495288</v>
          </cell>
          <cell r="V191">
            <v>26.259952032301481</v>
          </cell>
          <cell r="W191">
            <v>23.751619232839836</v>
          </cell>
          <cell r="Y191">
            <v>32.174786218034995</v>
          </cell>
          <cell r="Z191">
            <v>25.759952032301481</v>
          </cell>
          <cell r="AC191">
            <v>2.4491999999999998</v>
          </cell>
          <cell r="AD191">
            <v>2.573</v>
          </cell>
          <cell r="AE191">
            <v>2.3542999999999998</v>
          </cell>
          <cell r="AF191">
            <v>2.3580000000000001</v>
          </cell>
          <cell r="AG191">
            <v>2.7829000000000002</v>
          </cell>
          <cell r="AH191">
            <v>1.7456</v>
          </cell>
          <cell r="AI191">
            <v>2.6341999999999999</v>
          </cell>
          <cell r="AJ191">
            <v>2.5314000000000001</v>
          </cell>
          <cell r="AK191">
            <v>2.6932999999999998</v>
          </cell>
          <cell r="AL191">
            <v>2.5179</v>
          </cell>
          <cell r="AM191">
            <v>2.7433000000000001</v>
          </cell>
          <cell r="AN191">
            <v>2.5146999999999999</v>
          </cell>
          <cell r="AO191">
            <v>2.4514650698879308</v>
          </cell>
          <cell r="AP191">
            <v>2.482120664098145</v>
          </cell>
          <cell r="AQ191">
            <v>2.5612189976611242</v>
          </cell>
          <cell r="AR191">
            <v>2.4871901155834935</v>
          </cell>
          <cell r="AS191">
            <v>2.4350412168390863</v>
          </cell>
          <cell r="AT191">
            <v>2.2568601023788015</v>
          </cell>
          <cell r="AU191">
            <v>2.4719817611274459</v>
          </cell>
          <cell r="AV191">
            <v>2.3693</v>
          </cell>
          <cell r="AW191">
            <v>2.6247231608903343</v>
          </cell>
          <cell r="AX191">
            <v>2.78</v>
          </cell>
          <cell r="AZ191">
            <v>59</v>
          </cell>
          <cell r="BA191">
            <v>59</v>
          </cell>
          <cell r="BC191">
            <v>2023</v>
          </cell>
          <cell r="BD191">
            <v>108</v>
          </cell>
          <cell r="BE191">
            <v>108</v>
          </cell>
        </row>
        <row r="192">
          <cell r="D192">
            <v>45017</v>
          </cell>
          <cell r="E192">
            <v>25.202010000000001</v>
          </cell>
          <cell r="F192">
            <v>24.446190000000001</v>
          </cell>
          <cell r="G192">
            <v>21.964230000000001</v>
          </cell>
          <cell r="H192">
            <v>25.940329999999999</v>
          </cell>
          <cell r="J192">
            <v>22.696190000000001</v>
          </cell>
          <cell r="K192">
            <v>22.446190000000001</v>
          </cell>
          <cell r="L192">
            <v>22.53059</v>
          </cell>
          <cell r="M192">
            <v>20.226410000000001</v>
          </cell>
          <cell r="N192">
            <v>23.221589999999999</v>
          </cell>
          <cell r="O192">
            <v>15.45022</v>
          </cell>
          <cell r="P192">
            <v>21.520119999999999</v>
          </cell>
          <cell r="R192">
            <v>22.221589999999999</v>
          </cell>
          <cell r="S192">
            <v>22.221589999999999</v>
          </cell>
          <cell r="T192">
            <v>22.677890000000001</v>
          </cell>
          <cell r="U192">
            <v>22.990632222222224</v>
          </cell>
          <cell r="V192">
            <v>23.901923333333336</v>
          </cell>
          <cell r="W192">
            <v>19.069114444444445</v>
          </cell>
          <cell r="Y192">
            <v>22.596056666666669</v>
          </cell>
          <cell r="Z192">
            <v>22.485256666666668</v>
          </cell>
          <cell r="AC192">
            <v>2.0754999999999999</v>
          </cell>
          <cell r="AD192">
            <v>1.9355</v>
          </cell>
          <cell r="AE192">
            <v>2.0367999999999999</v>
          </cell>
          <cell r="AF192">
            <v>2.0554999999999999</v>
          </cell>
          <cell r="AG192">
            <v>2.6454</v>
          </cell>
          <cell r="AH192">
            <v>1.6093999999999999</v>
          </cell>
          <cell r="AI192">
            <v>2.1505000000000001</v>
          </cell>
          <cell r="AJ192">
            <v>2.1465000000000001</v>
          </cell>
          <cell r="AK192">
            <v>2.3031000000000001</v>
          </cell>
          <cell r="AL192">
            <v>2.1391</v>
          </cell>
          <cell r="AM192">
            <v>2.3531</v>
          </cell>
          <cell r="AN192">
            <v>2.1337000000000002</v>
          </cell>
          <cell r="AO192">
            <v>2.0770059476323381</v>
          </cell>
          <cell r="AP192">
            <v>2.1032298600831396</v>
          </cell>
          <cell r="AQ192">
            <v>2.0667087995363147</v>
          </cell>
          <cell r="AR192">
            <v>2.108299311568488</v>
          </cell>
          <cell r="AS192">
            <v>2.1251979309638429</v>
          </cell>
          <cell r="AT192">
            <v>2.0373479072568506</v>
          </cell>
          <cell r="AU192">
            <v>2.0930909571124405</v>
          </cell>
          <cell r="AV192">
            <v>2.0518000000000001</v>
          </cell>
          <cell r="AW192">
            <v>1.9767914605142798</v>
          </cell>
          <cell r="AX192">
            <v>2.0689000000000002</v>
          </cell>
          <cell r="AZ192">
            <v>60</v>
          </cell>
          <cell r="BA192">
            <v>60</v>
          </cell>
          <cell r="BC192">
            <v>2023</v>
          </cell>
          <cell r="BD192">
            <v>109</v>
          </cell>
          <cell r="BE192">
            <v>109</v>
          </cell>
        </row>
        <row r="193">
          <cell r="D193">
            <v>45047</v>
          </cell>
          <cell r="E193">
            <v>22.620069999999998</v>
          </cell>
          <cell r="F193">
            <v>25.712</v>
          </cell>
          <cell r="G193">
            <v>17.875830000000001</v>
          </cell>
          <cell r="H193">
            <v>22.20223</v>
          </cell>
          <cell r="J193">
            <v>24.212</v>
          </cell>
          <cell r="K193">
            <v>23.712</v>
          </cell>
          <cell r="L193">
            <v>20.759899999999998</v>
          </cell>
          <cell r="M193">
            <v>16.905480000000001</v>
          </cell>
          <cell r="N193">
            <v>24.78135</v>
          </cell>
          <cell r="O193">
            <v>12.09186</v>
          </cell>
          <cell r="P193">
            <v>19.931059999999999</v>
          </cell>
          <cell r="R193">
            <v>23.78135</v>
          </cell>
          <cell r="S193">
            <v>23.28135</v>
          </cell>
          <cell r="T193">
            <v>20.821249999999999</v>
          </cell>
          <cell r="U193">
            <v>20.100734623655914</v>
          </cell>
          <cell r="V193">
            <v>25.301713440860215</v>
          </cell>
          <cell r="W193">
            <v>15.325907741935486</v>
          </cell>
          <cell r="Y193">
            <v>20.786946774193549</v>
          </cell>
          <cell r="Z193">
            <v>24.022143548387096</v>
          </cell>
          <cell r="AC193">
            <v>2.0779999999999998</v>
          </cell>
          <cell r="AD193">
            <v>1.9142999999999999</v>
          </cell>
          <cell r="AE193">
            <v>2.0224000000000002</v>
          </cell>
          <cell r="AF193">
            <v>2.0468000000000002</v>
          </cell>
          <cell r="AG193">
            <v>2.6415999999999999</v>
          </cell>
          <cell r="AH193">
            <v>1.5981000000000001</v>
          </cell>
          <cell r="AI193">
            <v>2.1467999999999998</v>
          </cell>
          <cell r="AJ193">
            <v>2.1488999999999998</v>
          </cell>
          <cell r="AK193">
            <v>2.3054000000000001</v>
          </cell>
          <cell r="AL193">
            <v>2.1415999999999999</v>
          </cell>
          <cell r="AM193">
            <v>2.3553999999999999</v>
          </cell>
          <cell r="AN193">
            <v>2.1360999999999999</v>
          </cell>
          <cell r="AO193">
            <v>2.0795110260525655</v>
          </cell>
          <cell r="AP193">
            <v>2.1057645858258138</v>
          </cell>
          <cell r="AQ193">
            <v>2.0482747020983636</v>
          </cell>
          <cell r="AR193">
            <v>2.1108340373111627</v>
          </cell>
          <cell r="AS193">
            <v>2.1162867356345387</v>
          </cell>
          <cell r="AT193">
            <v>1.9871622202147947</v>
          </cell>
          <cell r="AU193">
            <v>2.0956256828551152</v>
          </cell>
          <cell r="AV193">
            <v>2.0373999999999999</v>
          </cell>
          <cell r="AW193">
            <v>1.9552445553409898</v>
          </cell>
          <cell r="AX193">
            <v>2.0442</v>
          </cell>
          <cell r="AZ193">
            <v>61</v>
          </cell>
          <cell r="BA193">
            <v>61</v>
          </cell>
          <cell r="BC193">
            <v>2023</v>
          </cell>
          <cell r="BD193">
            <v>110</v>
          </cell>
          <cell r="BE193">
            <v>110</v>
          </cell>
        </row>
        <row r="194">
          <cell r="D194">
            <v>45078</v>
          </cell>
          <cell r="E194">
            <v>25.864599999999999</v>
          </cell>
          <cell r="F194">
            <v>38.308720000000001</v>
          </cell>
          <cell r="G194">
            <v>21.02346</v>
          </cell>
          <cell r="H194">
            <v>26.723459999999999</v>
          </cell>
          <cell r="J194">
            <v>37.808720000000001</v>
          </cell>
          <cell r="K194">
            <v>37.308720000000001</v>
          </cell>
          <cell r="L194">
            <v>29.116320000000002</v>
          </cell>
          <cell r="M194">
            <v>18.048359999999999</v>
          </cell>
          <cell r="N194">
            <v>27.177340000000001</v>
          </cell>
          <cell r="O194">
            <v>12.784090000000001</v>
          </cell>
          <cell r="P194">
            <v>22.14489</v>
          </cell>
          <cell r="R194">
            <v>25.177340000000001</v>
          </cell>
          <cell r="S194">
            <v>24.677340000000001</v>
          </cell>
          <cell r="T194">
            <v>28.59254</v>
          </cell>
          <cell r="U194">
            <v>22.564409777777776</v>
          </cell>
          <cell r="V194">
            <v>33.608803999999999</v>
          </cell>
          <cell r="W194">
            <v>17.544614888888891</v>
          </cell>
          <cell r="Y194">
            <v>28.895168444444444</v>
          </cell>
          <cell r="Z194">
            <v>32.475470666666666</v>
          </cell>
          <cell r="AC194">
            <v>2.1313</v>
          </cell>
          <cell r="AD194">
            <v>1.9813000000000001</v>
          </cell>
          <cell r="AE194">
            <v>2.0518999999999998</v>
          </cell>
          <cell r="AF194">
            <v>2.0874999999999999</v>
          </cell>
          <cell r="AG194">
            <v>2.6949000000000001</v>
          </cell>
          <cell r="AH194">
            <v>1.7262999999999999</v>
          </cell>
          <cell r="AI194">
            <v>2.1825000000000001</v>
          </cell>
          <cell r="AJ194">
            <v>2.2040000000000002</v>
          </cell>
          <cell r="AK194">
            <v>2.3614000000000002</v>
          </cell>
          <cell r="AL194">
            <v>2.1957</v>
          </cell>
          <cell r="AM194">
            <v>2.4114</v>
          </cell>
          <cell r="AN194">
            <v>2.1905999999999999</v>
          </cell>
          <cell r="AO194">
            <v>2.1329192979718137</v>
          </cell>
          <cell r="AP194">
            <v>2.159804938659637</v>
          </cell>
          <cell r="AQ194">
            <v>2.0982435336366301</v>
          </cell>
          <cell r="AR194">
            <v>2.1648743901449863</v>
          </cell>
          <cell r="AS194">
            <v>2.1579747413704804</v>
          </cell>
          <cell r="AT194">
            <v>2.0506973000100372</v>
          </cell>
          <cell r="AU194">
            <v>2.1496660356889383</v>
          </cell>
          <cell r="AV194">
            <v>2.0669</v>
          </cell>
          <cell r="AW194">
            <v>2.0233409065961987</v>
          </cell>
          <cell r="AX194">
            <v>2.1187999999999998</v>
          </cell>
          <cell r="AZ194">
            <v>62</v>
          </cell>
          <cell r="BA194">
            <v>62</v>
          </cell>
          <cell r="BC194">
            <v>2023</v>
          </cell>
          <cell r="BD194">
            <v>111</v>
          </cell>
          <cell r="BE194">
            <v>111</v>
          </cell>
        </row>
        <row r="195">
          <cell r="D195">
            <v>45108</v>
          </cell>
          <cell r="E195">
            <v>52.241050000000001</v>
          </cell>
          <cell r="F195">
            <v>66.495350000000002</v>
          </cell>
          <cell r="G195">
            <v>46.364930000000001</v>
          </cell>
          <cell r="H195">
            <v>48.527230000000003</v>
          </cell>
          <cell r="J195">
            <v>70.245350000000002</v>
          </cell>
          <cell r="K195">
            <v>70.995350000000002</v>
          </cell>
          <cell r="L195">
            <v>49.396250000000002</v>
          </cell>
          <cell r="M195">
            <v>28.71368</v>
          </cell>
          <cell r="N195">
            <v>34.68967</v>
          </cell>
          <cell r="O195">
            <v>23.160969999999999</v>
          </cell>
          <cell r="P195">
            <v>30.99447</v>
          </cell>
          <cell r="R195">
            <v>35.18967</v>
          </cell>
          <cell r="S195">
            <v>35.68967</v>
          </cell>
          <cell r="T195">
            <v>36.249470000000002</v>
          </cell>
          <cell r="U195">
            <v>41.362803655913979</v>
          </cell>
          <cell r="V195">
            <v>51.789497956989251</v>
          </cell>
          <cell r="W195">
            <v>35.636217311827963</v>
          </cell>
          <cell r="Y195">
            <v>43.317631290322581</v>
          </cell>
          <cell r="Z195">
            <v>54.036809784946236</v>
          </cell>
          <cell r="AC195">
            <v>2.2949999999999999</v>
          </cell>
          <cell r="AD195">
            <v>2.1088</v>
          </cell>
          <cell r="AE195">
            <v>2.1194000000000002</v>
          </cell>
          <cell r="AF195">
            <v>2.2437</v>
          </cell>
          <cell r="AG195">
            <v>2.7673999999999999</v>
          </cell>
          <cell r="AH195">
            <v>1.7501</v>
          </cell>
          <cell r="AI195">
            <v>2.6875</v>
          </cell>
          <cell r="AJ195">
            <v>2.3715000000000002</v>
          </cell>
          <cell r="AK195">
            <v>2.5306999999999999</v>
          </cell>
          <cell r="AL195">
            <v>2.3611</v>
          </cell>
          <cell r="AM195">
            <v>2.5807000000000002</v>
          </cell>
          <cell r="AN195">
            <v>2.3567999999999998</v>
          </cell>
          <cell r="AO195">
            <v>2.2969518329283041</v>
          </cell>
          <cell r="AP195">
            <v>2.3257787802899728</v>
          </cell>
          <cell r="AQ195">
            <v>2.1992168201647324</v>
          </cell>
          <cell r="AR195">
            <v>2.3308482317753216</v>
          </cell>
          <cell r="AS195">
            <v>2.3179665471678788</v>
          </cell>
          <cell r="AT195">
            <v>2.1296895714142328</v>
          </cell>
          <cell r="AU195">
            <v>2.3156398773192737</v>
          </cell>
          <cell r="AV195">
            <v>2.1343999999999999</v>
          </cell>
          <cell r="AW195">
            <v>2.1529272466714096</v>
          </cell>
          <cell r="AX195">
            <v>2.2614999999999998</v>
          </cell>
          <cell r="AZ195">
            <v>63</v>
          </cell>
          <cell r="BA195">
            <v>63</v>
          </cell>
          <cell r="BC195">
            <v>2023</v>
          </cell>
          <cell r="BD195">
            <v>112</v>
          </cell>
          <cell r="BE195">
            <v>112</v>
          </cell>
        </row>
        <row r="196">
          <cell r="D196">
            <v>45139</v>
          </cell>
          <cell r="E196">
            <v>58.333889999999997</v>
          </cell>
          <cell r="F196">
            <v>66.293170000000003</v>
          </cell>
          <cell r="G196">
            <v>52.406559999999999</v>
          </cell>
          <cell r="H196">
            <v>52.940060000000003</v>
          </cell>
          <cell r="J196">
            <v>70.293170000000003</v>
          </cell>
          <cell r="K196">
            <v>70.293170000000003</v>
          </cell>
          <cell r="L196">
            <v>48.615070000000003</v>
          </cell>
          <cell r="M196">
            <v>33.388660000000002</v>
          </cell>
          <cell r="N196">
            <v>36.783209999999997</v>
          </cell>
          <cell r="O196">
            <v>27.862300000000001</v>
          </cell>
          <cell r="P196">
            <v>34.313099999999999</v>
          </cell>
          <cell r="R196">
            <v>37.783209999999997</v>
          </cell>
          <cell r="S196">
            <v>37.283209999999997</v>
          </cell>
          <cell r="T196">
            <v>38.447609999999997</v>
          </cell>
          <cell r="U196">
            <v>47.872987096774189</v>
          </cell>
          <cell r="V196">
            <v>53.91802548387097</v>
          </cell>
          <cell r="W196">
            <v>42.113805806451616</v>
          </cell>
          <cell r="Y196">
            <v>44.35129645161291</v>
          </cell>
          <cell r="Z196">
            <v>56.659960967741938</v>
          </cell>
          <cell r="AC196">
            <v>2.3197000000000001</v>
          </cell>
          <cell r="AD196">
            <v>2.1360000000000001</v>
          </cell>
          <cell r="AE196">
            <v>2.1816</v>
          </cell>
          <cell r="AF196">
            <v>2.2671999999999999</v>
          </cell>
          <cell r="AG196">
            <v>2.7896000000000001</v>
          </cell>
          <cell r="AH196">
            <v>1.7585999999999999</v>
          </cell>
          <cell r="AI196">
            <v>2.7233999999999998</v>
          </cell>
          <cell r="AJ196">
            <v>2.3965000000000001</v>
          </cell>
          <cell r="AK196">
            <v>2.5558000000000001</v>
          </cell>
          <cell r="AL196">
            <v>2.3858999999999999</v>
          </cell>
          <cell r="AM196">
            <v>2.6057999999999999</v>
          </cell>
          <cell r="AN196">
            <v>2.3816999999999999</v>
          </cell>
          <cell r="AO196">
            <v>2.3217020077201509</v>
          </cell>
          <cell r="AP196">
            <v>2.3508218706275983</v>
          </cell>
          <cell r="AQ196">
            <v>2.2455091884499239</v>
          </cell>
          <cell r="AR196">
            <v>2.3558913221129476</v>
          </cell>
          <cell r="AS196">
            <v>2.3420370173102527</v>
          </cell>
          <cell r="AT196">
            <v>2.1544813008130079</v>
          </cell>
          <cell r="AU196">
            <v>2.3406829676568996</v>
          </cell>
          <cell r="AV196">
            <v>2.1966000000000001</v>
          </cell>
          <cell r="AW196">
            <v>2.1805723325541213</v>
          </cell>
          <cell r="AX196">
            <v>2.2906</v>
          </cell>
          <cell r="AZ196">
            <v>64</v>
          </cell>
          <cell r="BA196">
            <v>64</v>
          </cell>
          <cell r="BC196">
            <v>2023</v>
          </cell>
          <cell r="BD196">
            <v>113</v>
          </cell>
          <cell r="BE196">
            <v>113</v>
          </cell>
        </row>
        <row r="197">
          <cell r="D197">
            <v>45170</v>
          </cell>
          <cell r="E197">
            <v>43.032850000000003</v>
          </cell>
          <cell r="F197">
            <v>45.645580000000002</v>
          </cell>
          <cell r="G197">
            <v>37.135539999999999</v>
          </cell>
          <cell r="H197">
            <v>39.214440000000003</v>
          </cell>
          <cell r="J197">
            <v>48.645580000000002</v>
          </cell>
          <cell r="K197">
            <v>47.645580000000002</v>
          </cell>
          <cell r="L197">
            <v>34.266280000000002</v>
          </cell>
          <cell r="M197">
            <v>29.9194</v>
          </cell>
          <cell r="N197">
            <v>33.395870000000002</v>
          </cell>
          <cell r="O197">
            <v>24.621510000000001</v>
          </cell>
          <cell r="P197">
            <v>30.825710000000001</v>
          </cell>
          <cell r="R197">
            <v>31.395869999999999</v>
          </cell>
          <cell r="S197">
            <v>31.395869999999999</v>
          </cell>
          <cell r="T197">
            <v>32.96987</v>
          </cell>
          <cell r="U197">
            <v>37.204650000000001</v>
          </cell>
          <cell r="V197">
            <v>40.201264444444455</v>
          </cell>
          <cell r="W197">
            <v>31.57374888888889</v>
          </cell>
          <cell r="Y197">
            <v>33.69009777777778</v>
          </cell>
          <cell r="Z197">
            <v>40.979042222222226</v>
          </cell>
          <cell r="AC197">
            <v>2.3121999999999998</v>
          </cell>
          <cell r="AD197">
            <v>2.0872999999999999</v>
          </cell>
          <cell r="AE197">
            <v>2.2071999999999998</v>
          </cell>
          <cell r="AF197">
            <v>2.2534999999999998</v>
          </cell>
          <cell r="AG197">
            <v>2.7658999999999998</v>
          </cell>
          <cell r="AH197">
            <v>1.6686000000000001</v>
          </cell>
          <cell r="AI197">
            <v>2.6522000000000001</v>
          </cell>
          <cell r="AJ197">
            <v>2.3883999999999999</v>
          </cell>
          <cell r="AK197">
            <v>2.5474999999999999</v>
          </cell>
          <cell r="AL197">
            <v>2.3782000000000001</v>
          </cell>
          <cell r="AM197">
            <v>2.5975000000000001</v>
          </cell>
          <cell r="AN197">
            <v>2.3738000000000001</v>
          </cell>
          <cell r="AO197">
            <v>2.3141867724594691</v>
          </cell>
          <cell r="AP197">
            <v>2.3432176933995743</v>
          </cell>
          <cell r="AQ197">
            <v>2.2335477375842867</v>
          </cell>
          <cell r="AR197">
            <v>2.3482871448849232</v>
          </cell>
          <cell r="AS197">
            <v>2.3280044453549111</v>
          </cell>
          <cell r="AT197">
            <v>2.1569905851651106</v>
          </cell>
          <cell r="AU197">
            <v>2.3330787904288757</v>
          </cell>
          <cell r="AV197">
            <v>2.2222</v>
          </cell>
          <cell r="AW197">
            <v>2.1310754324626484</v>
          </cell>
          <cell r="AX197">
            <v>2.2412000000000001</v>
          </cell>
          <cell r="AZ197">
            <v>65</v>
          </cell>
          <cell r="BA197">
            <v>65</v>
          </cell>
          <cell r="BC197">
            <v>2023</v>
          </cell>
          <cell r="BD197">
            <v>114</v>
          </cell>
          <cell r="BE197">
            <v>114</v>
          </cell>
        </row>
        <row r="198">
          <cell r="D198">
            <v>45200</v>
          </cell>
          <cell r="E198">
            <v>37.140610000000002</v>
          </cell>
          <cell r="F198">
            <v>28.95899</v>
          </cell>
          <cell r="G198">
            <v>33.848199999999999</v>
          </cell>
          <cell r="H198">
            <v>39.813400000000001</v>
          </cell>
          <cell r="J198">
            <v>27.45899</v>
          </cell>
          <cell r="K198">
            <v>27.20899</v>
          </cell>
          <cell r="L198">
            <v>37.99409</v>
          </cell>
          <cell r="M198">
            <v>27.816790000000001</v>
          </cell>
          <cell r="N198">
            <v>26.63372</v>
          </cell>
          <cell r="O198">
            <v>23.74052</v>
          </cell>
          <cell r="P198">
            <v>28.344819999999999</v>
          </cell>
          <cell r="R198">
            <v>24.63372</v>
          </cell>
          <cell r="S198">
            <v>24.63372</v>
          </cell>
          <cell r="T198">
            <v>35.239220000000003</v>
          </cell>
          <cell r="U198">
            <v>33.030108709677421</v>
          </cell>
          <cell r="V198">
            <v>27.933870967741935</v>
          </cell>
          <cell r="W198">
            <v>29.392126021505376</v>
          </cell>
          <cell r="Y198">
            <v>36.779577419354837</v>
          </cell>
          <cell r="Z198">
            <v>26.213440860215051</v>
          </cell>
          <cell r="AC198">
            <v>2.2745000000000002</v>
          </cell>
          <cell r="AD198">
            <v>2.1307999999999998</v>
          </cell>
          <cell r="AE198">
            <v>2.2370000000000001</v>
          </cell>
          <cell r="AF198">
            <v>2.2307000000000001</v>
          </cell>
          <cell r="AG198">
            <v>2.7644000000000002</v>
          </cell>
          <cell r="AH198">
            <v>1.7796000000000001</v>
          </cell>
          <cell r="AI198">
            <v>2.3456999999999999</v>
          </cell>
          <cell r="AJ198">
            <v>2.3483999999999998</v>
          </cell>
          <cell r="AK198">
            <v>2.5064000000000002</v>
          </cell>
          <cell r="AL198">
            <v>2.3393999999999999</v>
          </cell>
          <cell r="AM198">
            <v>2.5564</v>
          </cell>
          <cell r="AN198">
            <v>2.3346</v>
          </cell>
          <cell r="AO198">
            <v>2.2764101898824398</v>
          </cell>
          <cell r="AP198">
            <v>2.3049940292000408</v>
          </cell>
          <cell r="AQ198">
            <v>2.2715033370843378</v>
          </cell>
          <cell r="AR198">
            <v>2.3100634806853901</v>
          </cell>
          <cell r="AS198">
            <v>2.3046509679401823</v>
          </cell>
          <cell r="AT198">
            <v>2.1994476764026896</v>
          </cell>
          <cell r="AU198">
            <v>2.2948551262293422</v>
          </cell>
          <cell r="AV198">
            <v>2.2519999999999998</v>
          </cell>
          <cell r="AW198">
            <v>2.1752872426059557</v>
          </cell>
          <cell r="AX198">
            <v>2.2823000000000002</v>
          </cell>
          <cell r="AZ198">
            <v>66</v>
          </cell>
          <cell r="BA198">
            <v>66</v>
          </cell>
          <cell r="BC198">
            <v>2023</v>
          </cell>
          <cell r="BD198">
            <v>115</v>
          </cell>
          <cell r="BE198">
            <v>115</v>
          </cell>
        </row>
        <row r="199">
          <cell r="D199">
            <v>45231</v>
          </cell>
          <cell r="E199">
            <v>33.897350000000003</v>
          </cell>
          <cell r="F199">
            <v>28.58212</v>
          </cell>
          <cell r="G199">
            <v>30.491009999999999</v>
          </cell>
          <cell r="H199">
            <v>33.161909999999999</v>
          </cell>
          <cell r="J199">
            <v>26.58212</v>
          </cell>
          <cell r="K199">
            <v>26.58212</v>
          </cell>
          <cell r="L199">
            <v>36.530520000000003</v>
          </cell>
          <cell r="M199">
            <v>28.4894</v>
          </cell>
          <cell r="N199">
            <v>26.313700000000001</v>
          </cell>
          <cell r="O199">
            <v>23.705780000000001</v>
          </cell>
          <cell r="P199">
            <v>27.264980000000001</v>
          </cell>
          <cell r="R199">
            <v>25.063700000000001</v>
          </cell>
          <cell r="S199">
            <v>24.313700000000001</v>
          </cell>
          <cell r="T199">
            <v>33.088999999999999</v>
          </cell>
          <cell r="U199">
            <v>31.489649653259359</v>
          </cell>
          <cell r="V199">
            <v>27.572185436893204</v>
          </cell>
          <cell r="W199">
            <v>27.470123966712901</v>
          </cell>
          <cell r="Y199">
            <v>34.998303744798896</v>
          </cell>
          <cell r="Z199">
            <v>25.906096671289873</v>
          </cell>
          <cell r="AC199">
            <v>2.6149</v>
          </cell>
          <cell r="AD199">
            <v>3.0911</v>
          </cell>
          <cell r="AE199">
            <v>2.4923999999999999</v>
          </cell>
          <cell r="AF199">
            <v>2.4887000000000001</v>
          </cell>
          <cell r="AG199">
            <v>2.8660999999999999</v>
          </cell>
          <cell r="AH199">
            <v>1.9438</v>
          </cell>
          <cell r="AI199">
            <v>2.7761</v>
          </cell>
          <cell r="AJ199">
            <v>2.6972</v>
          </cell>
          <cell r="AK199">
            <v>2.8592</v>
          </cell>
          <cell r="AL199">
            <v>2.6836000000000002</v>
          </cell>
          <cell r="AM199">
            <v>2.9091999999999998</v>
          </cell>
          <cell r="AN199">
            <v>2.6804999999999999</v>
          </cell>
          <cell r="AO199">
            <v>2.6175016675806031</v>
          </cell>
          <cell r="AP199">
            <v>2.6501222863226199</v>
          </cell>
          <cell r="AQ199">
            <v>2.9010070521213338</v>
          </cell>
          <cell r="AR199">
            <v>2.6551917378079692</v>
          </cell>
          <cell r="AS199">
            <v>2.5689140018436958</v>
          </cell>
          <cell r="AT199">
            <v>2.3729897821941184</v>
          </cell>
          <cell r="AU199">
            <v>2.6399833833519213</v>
          </cell>
          <cell r="AV199">
            <v>2.5074000000000001</v>
          </cell>
          <cell r="AW199">
            <v>3.1513010651488971</v>
          </cell>
          <cell r="AX199">
            <v>3.3089</v>
          </cell>
          <cell r="AZ199">
            <v>67</v>
          </cell>
          <cell r="BA199">
            <v>67</v>
          </cell>
          <cell r="BC199">
            <v>2023</v>
          </cell>
          <cell r="BD199">
            <v>116</v>
          </cell>
          <cell r="BE199">
            <v>116</v>
          </cell>
        </row>
        <row r="200">
          <cell r="D200">
            <v>45261</v>
          </cell>
          <cell r="E200">
            <v>39.906970000000001</v>
          </cell>
          <cell r="F200">
            <v>30.38748</v>
          </cell>
          <cell r="G200">
            <v>37.691699999999997</v>
          </cell>
          <cell r="H200">
            <v>38.064999999999998</v>
          </cell>
          <cell r="J200">
            <v>27.88748</v>
          </cell>
          <cell r="K200">
            <v>28.38748</v>
          </cell>
          <cell r="L200">
            <v>40.137479999999996</v>
          </cell>
          <cell r="M200">
            <v>32.96942</v>
          </cell>
          <cell r="N200">
            <v>27.568049999999999</v>
          </cell>
          <cell r="O200">
            <v>28.459070000000001</v>
          </cell>
          <cell r="P200">
            <v>30.420269999999999</v>
          </cell>
          <cell r="R200">
            <v>25.568049999999999</v>
          </cell>
          <cell r="S200">
            <v>25.568049999999999</v>
          </cell>
          <cell r="T200">
            <v>37.833849999999998</v>
          </cell>
          <cell r="U200">
            <v>36.699285591397846</v>
          </cell>
          <cell r="V200">
            <v>29.08387258064516</v>
          </cell>
          <cell r="W200">
            <v>33.42284956989247</v>
          </cell>
          <cell r="Y200">
            <v>39.072360752688169</v>
          </cell>
          <cell r="Z200">
            <v>26.815055376344088</v>
          </cell>
          <cell r="AC200">
            <v>2.8498999999999999</v>
          </cell>
          <cell r="AD200">
            <v>3.5996999999999999</v>
          </cell>
          <cell r="AE200">
            <v>2.6692999999999998</v>
          </cell>
          <cell r="AF200">
            <v>2.7124000000000001</v>
          </cell>
          <cell r="AG200">
            <v>3.0135999999999998</v>
          </cell>
          <cell r="AH200">
            <v>2.12</v>
          </cell>
          <cell r="AI200">
            <v>3.2772999999999999</v>
          </cell>
          <cell r="AJ200">
            <v>2.9384999999999999</v>
          </cell>
          <cell r="AK200">
            <v>3.1034999999999999</v>
          </cell>
          <cell r="AL200">
            <v>2.9215</v>
          </cell>
          <cell r="AM200">
            <v>3.1535000000000002</v>
          </cell>
          <cell r="AN200">
            <v>2.9196</v>
          </cell>
          <cell r="AO200">
            <v>2.8529790390819798</v>
          </cell>
          <cell r="AP200">
            <v>2.8883865061340366</v>
          </cell>
          <cell r="AQ200">
            <v>3.2559669901470474</v>
          </cell>
          <cell r="AR200">
            <v>2.8934559576193855</v>
          </cell>
          <cell r="AS200">
            <v>2.7980443920925944</v>
          </cell>
          <cell r="AT200">
            <v>2.5762418147144435</v>
          </cell>
          <cell r="AU200">
            <v>2.8782476031633379</v>
          </cell>
          <cell r="AV200">
            <v>2.6842999999999999</v>
          </cell>
          <cell r="AW200">
            <v>3.6682235166175423</v>
          </cell>
          <cell r="AX200">
            <v>3.8475999999999999</v>
          </cell>
          <cell r="AZ200">
            <v>68</v>
          </cell>
          <cell r="BA200">
            <v>68</v>
          </cell>
          <cell r="BC200">
            <v>2023</v>
          </cell>
          <cell r="BD200">
            <v>117</v>
          </cell>
          <cell r="BE200">
            <v>117</v>
          </cell>
        </row>
        <row r="201">
          <cell r="D201">
            <v>45292</v>
          </cell>
          <cell r="E201">
            <v>39.125709999999998</v>
          </cell>
          <cell r="F201">
            <v>30.7575</v>
          </cell>
          <cell r="G201">
            <v>36.084269999999997</v>
          </cell>
          <cell r="H201">
            <v>35.96707</v>
          </cell>
          <cell r="J201">
            <v>28.7575</v>
          </cell>
          <cell r="K201">
            <v>28.7575</v>
          </cell>
          <cell r="L201">
            <v>42.800600000000003</v>
          </cell>
          <cell r="M201">
            <v>29.65718</v>
          </cell>
          <cell r="N201">
            <v>28.295000000000002</v>
          </cell>
          <cell r="O201">
            <v>25.084330000000001</v>
          </cell>
          <cell r="P201">
            <v>29.084230000000002</v>
          </cell>
          <cell r="R201">
            <v>26.795000000000002</v>
          </cell>
          <cell r="S201">
            <v>26.295000000000002</v>
          </cell>
          <cell r="T201">
            <v>41.7562</v>
          </cell>
          <cell r="U201">
            <v>34.951411827956989</v>
          </cell>
          <cell r="V201">
            <v>29.671881720430108</v>
          </cell>
          <cell r="W201">
            <v>31.234834086021507</v>
          </cell>
          <cell r="Y201">
            <v>42.340165591397856</v>
          </cell>
          <cell r="Z201">
            <v>27.892311827956991</v>
          </cell>
          <cell r="AC201">
            <v>2.9159000000000002</v>
          </cell>
          <cell r="AD201">
            <v>3.5567000000000002</v>
          </cell>
          <cell r="AE201">
            <v>2.7193999999999998</v>
          </cell>
          <cell r="AF201">
            <v>2.7635000000000001</v>
          </cell>
          <cell r="AG201">
            <v>3.0825999999999998</v>
          </cell>
          <cell r="AH201">
            <v>2.2065000000000001</v>
          </cell>
          <cell r="AI201">
            <v>3.2372000000000001</v>
          </cell>
          <cell r="AJ201">
            <v>3.0068000000000001</v>
          </cell>
          <cell r="AK201">
            <v>3.1728000000000001</v>
          </cell>
          <cell r="AL201">
            <v>2.9885000000000002</v>
          </cell>
          <cell r="AM201">
            <v>3.2227999999999999</v>
          </cell>
          <cell r="AN201">
            <v>2.9870000000000001</v>
          </cell>
          <cell r="AO201">
            <v>2.9191131093759828</v>
          </cell>
          <cell r="AP201">
            <v>2.9553032657406471</v>
          </cell>
          <cell r="AQ201">
            <v>3.2596434534001224</v>
          </cell>
          <cell r="AR201">
            <v>2.9603727172259964</v>
          </cell>
          <cell r="AS201">
            <v>2.8503848612106935</v>
          </cell>
          <cell r="AT201">
            <v>2.697691177356218</v>
          </cell>
          <cell r="AU201">
            <v>2.9451643627699484</v>
          </cell>
          <cell r="AV201">
            <v>2.7343999999999999</v>
          </cell>
          <cell r="AW201">
            <v>3.6245198882000205</v>
          </cell>
          <cell r="AX201">
            <v>3.8056999999999999</v>
          </cell>
          <cell r="AZ201">
            <v>69</v>
          </cell>
          <cell r="BA201">
            <v>69</v>
          </cell>
          <cell r="BC201">
            <v>2024</v>
          </cell>
          <cell r="BD201">
            <v>118</v>
          </cell>
          <cell r="BE201">
            <v>118</v>
          </cell>
        </row>
        <row r="202">
          <cell r="D202">
            <v>45323</v>
          </cell>
          <cell r="E202">
            <v>33.835169999999998</v>
          </cell>
          <cell r="F202">
            <v>30.597570000000001</v>
          </cell>
          <cell r="G202">
            <v>32.992190000000001</v>
          </cell>
          <cell r="H202">
            <v>35.664790000000004</v>
          </cell>
          <cell r="J202">
            <v>29.597570000000001</v>
          </cell>
          <cell r="K202">
            <v>29.097570000000001</v>
          </cell>
          <cell r="L202">
            <v>46.63767</v>
          </cell>
          <cell r="M202">
            <v>25.209879999999998</v>
          </cell>
          <cell r="N202">
            <v>28.743110000000001</v>
          </cell>
          <cell r="O202">
            <v>21.50318</v>
          </cell>
          <cell r="P202">
            <v>25.696680000000001</v>
          </cell>
          <cell r="R202">
            <v>27.243110000000001</v>
          </cell>
          <cell r="S202">
            <v>26.243110000000001</v>
          </cell>
          <cell r="T202">
            <v>48.077809999999999</v>
          </cell>
          <cell r="U202">
            <v>30.166943218390806</v>
          </cell>
          <cell r="V202">
            <v>29.808891609195406</v>
          </cell>
          <cell r="W202">
            <v>28.106059310344829</v>
          </cell>
          <cell r="Y202">
            <v>47.250143333333334</v>
          </cell>
          <cell r="Z202">
            <v>28.596247931034487</v>
          </cell>
          <cell r="AC202">
            <v>2.6364000000000001</v>
          </cell>
          <cell r="AD202">
            <v>2.6739000000000002</v>
          </cell>
          <cell r="AE202">
            <v>2.5365000000000002</v>
          </cell>
          <cell r="AF202">
            <v>2.6238999999999999</v>
          </cell>
          <cell r="AG202">
            <v>3.0613000000000001</v>
          </cell>
          <cell r="AH202">
            <v>2.0116999999999998</v>
          </cell>
          <cell r="AI202">
            <v>2.8113999999999999</v>
          </cell>
          <cell r="AJ202">
            <v>2.7252999999999998</v>
          </cell>
          <cell r="AK202">
            <v>2.8902999999999999</v>
          </cell>
          <cell r="AL202">
            <v>2.7081</v>
          </cell>
          <cell r="AM202">
            <v>2.9403000000000001</v>
          </cell>
          <cell r="AN202">
            <v>2.7061999999999999</v>
          </cell>
          <cell r="AO202">
            <v>2.6390453419945588</v>
          </cell>
          <cell r="AP202">
            <v>2.6719209277096221</v>
          </cell>
          <cell r="AQ202">
            <v>2.7078114972308978</v>
          </cell>
          <cell r="AR202">
            <v>2.6769903791949714</v>
          </cell>
          <cell r="AS202">
            <v>2.7073960258117382</v>
          </cell>
          <cell r="AT202">
            <v>2.4046067650306133</v>
          </cell>
          <cell r="AU202">
            <v>2.661782024738923</v>
          </cell>
          <cell r="AV202">
            <v>2.5514999999999999</v>
          </cell>
          <cell r="AW202">
            <v>2.7272742331537758</v>
          </cell>
          <cell r="AX202">
            <v>2.9068999999999998</v>
          </cell>
          <cell r="AZ202">
            <v>70</v>
          </cell>
          <cell r="BA202">
            <v>70</v>
          </cell>
          <cell r="BC202">
            <v>2024</v>
          </cell>
          <cell r="BD202">
            <v>119</v>
          </cell>
          <cell r="BE202">
            <v>119</v>
          </cell>
        </row>
        <row r="203">
          <cell r="D203">
            <v>45352</v>
          </cell>
          <cell r="E203">
            <v>26.637160000000002</v>
          </cell>
          <cell r="F203">
            <v>27.86748</v>
          </cell>
          <cell r="G203">
            <v>24.013729999999999</v>
          </cell>
          <cell r="H203">
            <v>27.39723</v>
          </cell>
          <cell r="J203">
            <v>27.36748</v>
          </cell>
          <cell r="K203">
            <v>26.36748</v>
          </cell>
          <cell r="L203">
            <v>32.124679999999998</v>
          </cell>
          <cell r="M203">
            <v>21.419910000000002</v>
          </cell>
          <cell r="N203">
            <v>27.09188</v>
          </cell>
          <cell r="O203">
            <v>16.604769999999998</v>
          </cell>
          <cell r="P203">
            <v>21.054269999999999</v>
          </cell>
          <cell r="R203">
            <v>26.59188</v>
          </cell>
          <cell r="S203">
            <v>25.59188</v>
          </cell>
          <cell r="T203">
            <v>35.309280000000001</v>
          </cell>
          <cell r="U203">
            <v>24.341008250336476</v>
          </cell>
          <cell r="V203">
            <v>27.526132489905788</v>
          </cell>
          <cell r="W203">
            <v>20.752989865410498</v>
          </cell>
          <cell r="Y203">
            <v>33.526246890982506</v>
          </cell>
          <cell r="Z203">
            <v>27.026132489905788</v>
          </cell>
          <cell r="AC203">
            <v>2.5739999999999998</v>
          </cell>
          <cell r="AD203">
            <v>2.4115000000000002</v>
          </cell>
          <cell r="AE203">
            <v>2.4740000000000002</v>
          </cell>
          <cell r="AF203">
            <v>2.5114999999999998</v>
          </cell>
          <cell r="AG203">
            <v>3.0488</v>
          </cell>
          <cell r="AH203">
            <v>1.8742000000000001</v>
          </cell>
          <cell r="AI203">
            <v>2.6614</v>
          </cell>
          <cell r="AJ203">
            <v>2.6560999999999999</v>
          </cell>
          <cell r="AK203">
            <v>2.8180000000000001</v>
          </cell>
          <cell r="AL203">
            <v>2.6425999999999998</v>
          </cell>
          <cell r="AM203">
            <v>2.8679999999999999</v>
          </cell>
          <cell r="AN203">
            <v>2.6394000000000002</v>
          </cell>
          <cell r="AO203">
            <v>2.5765185846256831</v>
          </cell>
          <cell r="AP203">
            <v>2.6086541731724631</v>
          </cell>
          <cell r="AQ203">
            <v>2.5395744675233054</v>
          </cell>
          <cell r="AR203">
            <v>2.6137236246578119</v>
          </cell>
          <cell r="AS203">
            <v>2.5922674792584246</v>
          </cell>
          <cell r="AT203">
            <v>2.3821235772357725</v>
          </cell>
          <cell r="AU203">
            <v>2.5985152702017644</v>
          </cell>
          <cell r="AV203">
            <v>2.4889999999999999</v>
          </cell>
          <cell r="AW203">
            <v>2.4605804634617341</v>
          </cell>
          <cell r="AX203">
            <v>2.6185</v>
          </cell>
          <cell r="AZ203">
            <v>71</v>
          </cell>
          <cell r="BA203">
            <v>71</v>
          </cell>
          <cell r="BC203">
            <v>2024</v>
          </cell>
          <cell r="BD203">
            <v>120</v>
          </cell>
          <cell r="BE203">
            <v>120</v>
          </cell>
        </row>
        <row r="204">
          <cell r="D204">
            <v>45383</v>
          </cell>
          <cell r="E204">
            <v>25.51933</v>
          </cell>
          <cell r="F204">
            <v>26.508089999999999</v>
          </cell>
          <cell r="G204">
            <v>22.688510000000001</v>
          </cell>
          <cell r="H204">
            <v>26.66461</v>
          </cell>
          <cell r="J204">
            <v>24.758089999999999</v>
          </cell>
          <cell r="K204">
            <v>24.508089999999999</v>
          </cell>
          <cell r="L204">
            <v>24.592490000000002</v>
          </cell>
          <cell r="M204">
            <v>20.438009999999998</v>
          </cell>
          <cell r="N204">
            <v>25.942419999999998</v>
          </cell>
          <cell r="O204">
            <v>15.07493</v>
          </cell>
          <cell r="P204">
            <v>21.144829999999999</v>
          </cell>
          <cell r="R204">
            <v>24.942419999999998</v>
          </cell>
          <cell r="S204">
            <v>24.942419999999998</v>
          </cell>
          <cell r="T204">
            <v>25.398720000000001</v>
          </cell>
          <cell r="U204">
            <v>23.373883777777774</v>
          </cell>
          <cell r="V204">
            <v>26.269251555555556</v>
          </cell>
          <cell r="W204">
            <v>19.47388733333333</v>
          </cell>
          <cell r="Y204">
            <v>24.932898222222228</v>
          </cell>
          <cell r="Z204">
            <v>24.835918222222219</v>
          </cell>
          <cell r="AC204">
            <v>2.3864999999999998</v>
          </cell>
          <cell r="AD204">
            <v>2.3115999999999999</v>
          </cell>
          <cell r="AE204">
            <v>2.2616000000000001</v>
          </cell>
          <cell r="AF204">
            <v>2.3616000000000001</v>
          </cell>
          <cell r="AG204">
            <v>3.0238</v>
          </cell>
          <cell r="AH204">
            <v>1.8243</v>
          </cell>
          <cell r="AI204">
            <v>2.4615</v>
          </cell>
          <cell r="AJ204">
            <v>2.4575999999999998</v>
          </cell>
          <cell r="AK204">
            <v>2.6141999999999999</v>
          </cell>
          <cell r="AL204">
            <v>2.4502000000000002</v>
          </cell>
          <cell r="AM204">
            <v>2.6642000000000001</v>
          </cell>
          <cell r="AN204">
            <v>2.4447999999999999</v>
          </cell>
          <cell r="AO204">
            <v>2.3886377031086274</v>
          </cell>
          <cell r="AP204">
            <v>2.4185497424718649</v>
          </cell>
          <cell r="AQ204">
            <v>2.3778618655606056</v>
          </cell>
          <cell r="AR204">
            <v>2.4236191939572138</v>
          </cell>
          <cell r="AS204">
            <v>2.4387286080098329</v>
          </cell>
          <cell r="AT204">
            <v>2.3495028806584362</v>
          </cell>
          <cell r="AU204">
            <v>2.4084108395011663</v>
          </cell>
          <cell r="AV204">
            <v>2.2766000000000002</v>
          </cell>
          <cell r="AW204">
            <v>2.3590457546498627</v>
          </cell>
          <cell r="AX204">
            <v>2.4449000000000001</v>
          </cell>
          <cell r="AZ204">
            <v>72</v>
          </cell>
          <cell r="BA204">
            <v>72</v>
          </cell>
          <cell r="BC204">
            <v>2024</v>
          </cell>
          <cell r="BD204">
            <v>121</v>
          </cell>
          <cell r="BE204">
            <v>121</v>
          </cell>
        </row>
        <row r="205">
          <cell r="D205">
            <v>45413</v>
          </cell>
          <cell r="E205">
            <v>22.054739999999999</v>
          </cell>
          <cell r="F205">
            <v>27.6416</v>
          </cell>
          <cell r="G205">
            <v>16.016909999999999</v>
          </cell>
          <cell r="H205">
            <v>20.343409999999999</v>
          </cell>
          <cell r="J205">
            <v>26.1416</v>
          </cell>
          <cell r="K205">
            <v>25.6416</v>
          </cell>
          <cell r="L205">
            <v>22.689499999999999</v>
          </cell>
          <cell r="M205">
            <v>18.26746</v>
          </cell>
          <cell r="N205">
            <v>27.24306</v>
          </cell>
          <cell r="O205">
            <v>12.302820000000001</v>
          </cell>
          <cell r="P205">
            <v>20.142019999999999</v>
          </cell>
          <cell r="R205">
            <v>26.24306</v>
          </cell>
          <cell r="S205">
            <v>25.74306</v>
          </cell>
          <cell r="T205">
            <v>23.282959999999999</v>
          </cell>
          <cell r="U205">
            <v>20.385078924731182</v>
          </cell>
          <cell r="V205">
            <v>27.465899569892471</v>
          </cell>
          <cell r="W205">
            <v>14.379515483870968</v>
          </cell>
          <cell r="Y205">
            <v>22.951132903225805</v>
          </cell>
          <cell r="Z205">
            <v>26.186329677419355</v>
          </cell>
          <cell r="AC205">
            <v>2.399</v>
          </cell>
          <cell r="AD205">
            <v>2.3241000000000001</v>
          </cell>
          <cell r="AE205">
            <v>2.2616000000000001</v>
          </cell>
          <cell r="AF205">
            <v>2.3740000000000001</v>
          </cell>
          <cell r="AG205">
            <v>3.0363000000000002</v>
          </cell>
          <cell r="AH205">
            <v>1.8368</v>
          </cell>
          <cell r="AI205">
            <v>2.4740000000000002</v>
          </cell>
          <cell r="AJ205">
            <v>2.4699</v>
          </cell>
          <cell r="AK205">
            <v>2.6263999999999998</v>
          </cell>
          <cell r="AL205">
            <v>2.4626000000000001</v>
          </cell>
          <cell r="AM205">
            <v>2.6764000000000001</v>
          </cell>
          <cell r="AN205">
            <v>2.4571999999999998</v>
          </cell>
          <cell r="AO205">
            <v>2.4011630952097645</v>
          </cell>
          <cell r="AP205">
            <v>2.4312233711852378</v>
          </cell>
          <cell r="AQ205">
            <v>2.38433451213292</v>
          </cell>
          <cell r="AR205">
            <v>2.4362928226705871</v>
          </cell>
          <cell r="AS205">
            <v>2.4514296220424052</v>
          </cell>
          <cell r="AT205">
            <v>2.3093543310247915</v>
          </cell>
          <cell r="AU205">
            <v>2.4210844682145392</v>
          </cell>
          <cell r="AV205">
            <v>2.2766000000000002</v>
          </cell>
          <cell r="AW205">
            <v>2.3717502977944913</v>
          </cell>
          <cell r="AX205">
            <v>2.4540000000000002</v>
          </cell>
          <cell r="AZ205">
            <v>73</v>
          </cell>
          <cell r="BA205">
            <v>73</v>
          </cell>
          <cell r="BC205">
            <v>2024</v>
          </cell>
          <cell r="BD205">
            <v>122</v>
          </cell>
          <cell r="BE205">
            <v>122</v>
          </cell>
        </row>
        <row r="206">
          <cell r="D206">
            <v>45444</v>
          </cell>
          <cell r="E206">
            <v>27.689209999999999</v>
          </cell>
          <cell r="F206">
            <v>37.71219</v>
          </cell>
          <cell r="G206">
            <v>21.53707</v>
          </cell>
          <cell r="H206">
            <v>27.237069999999999</v>
          </cell>
          <cell r="J206">
            <v>37.21219</v>
          </cell>
          <cell r="K206">
            <v>36.71219</v>
          </cell>
          <cell r="L206">
            <v>28.51979</v>
          </cell>
          <cell r="M206">
            <v>20.78013</v>
          </cell>
          <cell r="N206">
            <v>30.774840000000001</v>
          </cell>
          <cell r="O206">
            <v>14.76548</v>
          </cell>
          <cell r="P206">
            <v>24.126280000000001</v>
          </cell>
          <cell r="R206">
            <v>28.774840000000001</v>
          </cell>
          <cell r="S206">
            <v>28.274840000000001</v>
          </cell>
          <cell r="T206">
            <v>32.190040000000003</v>
          </cell>
          <cell r="U206">
            <v>24.618507777777776</v>
          </cell>
          <cell r="V206">
            <v>34.628923333333333</v>
          </cell>
          <cell r="W206">
            <v>18.527474444444444</v>
          </cell>
          <cell r="Y206">
            <v>30.151012222222224</v>
          </cell>
          <cell r="Z206">
            <v>33.462256666666669</v>
          </cell>
          <cell r="AC206">
            <v>2.4115000000000002</v>
          </cell>
          <cell r="AD206">
            <v>2.3365999999999998</v>
          </cell>
          <cell r="AE206">
            <v>2.2740999999999998</v>
          </cell>
          <cell r="AF206">
            <v>2.399</v>
          </cell>
          <cell r="AG206">
            <v>3.0988000000000002</v>
          </cell>
          <cell r="AH206">
            <v>2.0491999999999999</v>
          </cell>
          <cell r="AI206">
            <v>2.4864999999999999</v>
          </cell>
          <cell r="AJ206">
            <v>2.4843000000000002</v>
          </cell>
          <cell r="AK206">
            <v>2.6417000000000002</v>
          </cell>
          <cell r="AL206">
            <v>2.4759000000000002</v>
          </cell>
          <cell r="AM206">
            <v>2.6917</v>
          </cell>
          <cell r="AN206">
            <v>2.4708999999999999</v>
          </cell>
          <cell r="AO206">
            <v>2.4136884873109015</v>
          </cell>
          <cell r="AP206">
            <v>2.4438969998986111</v>
          </cell>
          <cell r="AQ206">
            <v>2.3972798052775484</v>
          </cell>
          <cell r="AR206">
            <v>2.4489664513839604</v>
          </cell>
          <cell r="AS206">
            <v>2.4770365051725904</v>
          </cell>
          <cell r="AT206">
            <v>2.3319378901937164</v>
          </cell>
          <cell r="AU206">
            <v>2.4337580969279125</v>
          </cell>
          <cell r="AV206">
            <v>2.2890999999999999</v>
          </cell>
          <cell r="AW206">
            <v>2.3844548409391195</v>
          </cell>
          <cell r="AX206">
            <v>2.4741</v>
          </cell>
          <cell r="AZ206">
            <v>74</v>
          </cell>
          <cell r="BA206">
            <v>74</v>
          </cell>
          <cell r="BC206">
            <v>2024</v>
          </cell>
          <cell r="BD206">
            <v>123</v>
          </cell>
          <cell r="BE206">
            <v>123</v>
          </cell>
        </row>
        <row r="207">
          <cell r="D207">
            <v>45474</v>
          </cell>
          <cell r="E207">
            <v>51.819989999999997</v>
          </cell>
          <cell r="F207">
            <v>61.032490000000003</v>
          </cell>
          <cell r="G207">
            <v>45.231859999999998</v>
          </cell>
          <cell r="H207">
            <v>47.394159999999999</v>
          </cell>
          <cell r="J207">
            <v>64.782489999999996</v>
          </cell>
          <cell r="K207">
            <v>65.532489999999996</v>
          </cell>
          <cell r="L207">
            <v>43.933390000000003</v>
          </cell>
          <cell r="M207">
            <v>27.540459999999999</v>
          </cell>
          <cell r="N207">
            <v>36.294199999999996</v>
          </cell>
          <cell r="O207">
            <v>21.301030000000001</v>
          </cell>
          <cell r="P207">
            <v>29.134429999999998</v>
          </cell>
          <cell r="R207">
            <v>36.794199999999996</v>
          </cell>
          <cell r="S207">
            <v>37.294199999999996</v>
          </cell>
          <cell r="T207">
            <v>37.853999999999999</v>
          </cell>
          <cell r="U207">
            <v>41.116111182795699</v>
          </cell>
          <cell r="V207">
            <v>50.126362150537631</v>
          </cell>
          <cell r="W207">
            <v>34.68170913978495</v>
          </cell>
          <cell r="Y207">
            <v>41.253228817204302</v>
          </cell>
          <cell r="Z207">
            <v>52.443566451612902</v>
          </cell>
          <cell r="AC207">
            <v>2.5489999999999999</v>
          </cell>
          <cell r="AD207">
            <v>2.3491</v>
          </cell>
          <cell r="AE207">
            <v>2.3491</v>
          </cell>
          <cell r="AF207">
            <v>2.5990000000000002</v>
          </cell>
          <cell r="AG207">
            <v>3.1987000000000001</v>
          </cell>
          <cell r="AH207">
            <v>2.0617000000000001</v>
          </cell>
          <cell r="AI207">
            <v>2.7113999999999998</v>
          </cell>
          <cell r="AJ207">
            <v>2.6255000000000002</v>
          </cell>
          <cell r="AK207">
            <v>2.7847</v>
          </cell>
          <cell r="AL207">
            <v>2.6151</v>
          </cell>
          <cell r="AM207">
            <v>2.8347000000000002</v>
          </cell>
          <cell r="AN207">
            <v>2.6107999999999998</v>
          </cell>
          <cell r="AO207">
            <v>2.5514678004234086</v>
          </cell>
          <cell r="AP207">
            <v>2.5833069157457165</v>
          </cell>
          <cell r="AQ207">
            <v>2.4425883312837486</v>
          </cell>
          <cell r="AR207">
            <v>2.5883763672310653</v>
          </cell>
          <cell r="AS207">
            <v>2.6818915702140735</v>
          </cell>
          <cell r="AT207">
            <v>2.3846328615878751</v>
          </cell>
          <cell r="AU207">
            <v>2.5731680127750174</v>
          </cell>
          <cell r="AV207">
            <v>2.3641000000000001</v>
          </cell>
          <cell r="AW207">
            <v>2.3971593840837482</v>
          </cell>
          <cell r="AX207">
            <v>2.5017999999999998</v>
          </cell>
          <cell r="AZ207">
            <v>75</v>
          </cell>
          <cell r="BA207">
            <v>75</v>
          </cell>
          <cell r="BC207">
            <v>2024</v>
          </cell>
          <cell r="BD207">
            <v>124</v>
          </cell>
          <cell r="BE207">
            <v>124</v>
          </cell>
        </row>
        <row r="208">
          <cell r="D208">
            <v>45505</v>
          </cell>
          <cell r="E208">
            <v>57.818179999999998</v>
          </cell>
          <cell r="F208">
            <v>60.474240000000002</v>
          </cell>
          <cell r="G208">
            <v>51.244259999999997</v>
          </cell>
          <cell r="H208">
            <v>51.777859999999997</v>
          </cell>
          <cell r="J208">
            <v>64.474239999999995</v>
          </cell>
          <cell r="K208">
            <v>64.474239999999995</v>
          </cell>
          <cell r="L208">
            <v>42.796140000000001</v>
          </cell>
          <cell r="M208">
            <v>32.63062</v>
          </cell>
          <cell r="N208">
            <v>39.601619999999997</v>
          </cell>
          <cell r="O208">
            <v>26.088349999999998</v>
          </cell>
          <cell r="P208">
            <v>32.539250000000003</v>
          </cell>
          <cell r="R208">
            <v>40.601619999999997</v>
          </cell>
          <cell r="S208">
            <v>40.101619999999997</v>
          </cell>
          <cell r="T208">
            <v>41.266019999999997</v>
          </cell>
          <cell r="U208">
            <v>47.255654838709674</v>
          </cell>
          <cell r="V208">
            <v>51.721205806451614</v>
          </cell>
          <cell r="W208">
            <v>40.695007419354837</v>
          </cell>
          <cell r="Y208">
            <v>42.154476774193547</v>
          </cell>
          <cell r="Z208">
            <v>54.463141290322582</v>
          </cell>
          <cell r="AC208">
            <v>2.5865</v>
          </cell>
          <cell r="AD208">
            <v>2.3740000000000001</v>
          </cell>
          <cell r="AE208">
            <v>2.4615</v>
          </cell>
          <cell r="AF208">
            <v>2.6238999999999999</v>
          </cell>
          <cell r="AG208">
            <v>3.2362000000000002</v>
          </cell>
          <cell r="AH208">
            <v>2.0741999999999998</v>
          </cell>
          <cell r="AI208">
            <v>2.7614000000000001</v>
          </cell>
          <cell r="AJ208">
            <v>2.6631999999999998</v>
          </cell>
          <cell r="AK208">
            <v>2.8224999999999998</v>
          </cell>
          <cell r="AL208">
            <v>2.6526999999999998</v>
          </cell>
          <cell r="AM208">
            <v>2.8725000000000001</v>
          </cell>
          <cell r="AN208">
            <v>2.6484000000000001</v>
          </cell>
          <cell r="AO208">
            <v>2.5890439767268196</v>
          </cell>
          <cell r="AP208">
            <v>2.6213278018858359</v>
          </cell>
          <cell r="AQ208">
            <v>2.5136838812340483</v>
          </cell>
          <cell r="AR208">
            <v>2.6263972533711852</v>
          </cell>
          <cell r="AS208">
            <v>2.7073960258117382</v>
          </cell>
          <cell r="AT208">
            <v>2.4222721268694167</v>
          </cell>
          <cell r="AU208">
            <v>2.6111888989151373</v>
          </cell>
          <cell r="AV208">
            <v>2.4765000000000001</v>
          </cell>
          <cell r="AW208">
            <v>2.4224668340278486</v>
          </cell>
          <cell r="AX208">
            <v>2.5286</v>
          </cell>
          <cell r="AZ208">
            <v>76</v>
          </cell>
          <cell r="BA208">
            <v>76</v>
          </cell>
          <cell r="BC208">
            <v>2024</v>
          </cell>
          <cell r="BD208">
            <v>125</v>
          </cell>
          <cell r="BE208">
            <v>125</v>
          </cell>
        </row>
        <row r="209">
          <cell r="D209">
            <v>45536</v>
          </cell>
          <cell r="E209">
            <v>31.080300000000001</v>
          </cell>
          <cell r="F209">
            <v>36.022660000000002</v>
          </cell>
          <cell r="G209">
            <v>25.16713</v>
          </cell>
          <cell r="H209">
            <v>27.246030000000001</v>
          </cell>
          <cell r="J209">
            <v>39.022660000000002</v>
          </cell>
          <cell r="K209">
            <v>38.022660000000002</v>
          </cell>
          <cell r="L209">
            <v>24.643360000000001</v>
          </cell>
          <cell r="M209">
            <v>27.055299999999999</v>
          </cell>
          <cell r="N209">
            <v>35.502899999999997</v>
          </cell>
          <cell r="O209">
            <v>20.73368</v>
          </cell>
          <cell r="P209">
            <v>26.93798</v>
          </cell>
          <cell r="R209">
            <v>33.502899999999997</v>
          </cell>
          <cell r="S209">
            <v>33.502899999999997</v>
          </cell>
          <cell r="T209">
            <v>35.076900000000002</v>
          </cell>
          <cell r="U209">
            <v>29.201966666666667</v>
          </cell>
          <cell r="V209">
            <v>35.780105333333331</v>
          </cell>
          <cell r="W209">
            <v>23.098186666666667</v>
          </cell>
          <cell r="Y209">
            <v>29.512345333333336</v>
          </cell>
          <cell r="Z209">
            <v>36.446772000000003</v>
          </cell>
          <cell r="AC209">
            <v>2.5990000000000002</v>
          </cell>
          <cell r="AD209">
            <v>2.2866</v>
          </cell>
          <cell r="AE209">
            <v>2.5114999999999998</v>
          </cell>
          <cell r="AF209">
            <v>2.6238999999999999</v>
          </cell>
          <cell r="AG209">
            <v>3.1987000000000001</v>
          </cell>
          <cell r="AH209">
            <v>1.8867</v>
          </cell>
          <cell r="AI209">
            <v>2.7488999999999999</v>
          </cell>
          <cell r="AJ209">
            <v>2.6751999999999998</v>
          </cell>
          <cell r="AK209">
            <v>2.8342000000000001</v>
          </cell>
          <cell r="AL209">
            <v>2.6648999999999998</v>
          </cell>
          <cell r="AM209">
            <v>2.8841999999999999</v>
          </cell>
          <cell r="AN209">
            <v>2.6606000000000001</v>
          </cell>
          <cell r="AO209">
            <v>2.6015693688279571</v>
          </cell>
          <cell r="AP209">
            <v>2.6340014305992097</v>
          </cell>
          <cell r="AQ209">
            <v>2.4943177226896838</v>
          </cell>
          <cell r="AR209">
            <v>2.6390708820845585</v>
          </cell>
          <cell r="AS209">
            <v>2.7073960258117382</v>
          </cell>
          <cell r="AT209">
            <v>2.4448556860383421</v>
          </cell>
          <cell r="AU209">
            <v>2.6238625276285106</v>
          </cell>
          <cell r="AV209">
            <v>2.5265</v>
          </cell>
          <cell r="AW209">
            <v>2.3336366683606058</v>
          </cell>
          <cell r="AX209">
            <v>2.4405000000000001</v>
          </cell>
          <cell r="AZ209">
            <v>77</v>
          </cell>
          <cell r="BA209">
            <v>77</v>
          </cell>
          <cell r="BC209">
            <v>2024</v>
          </cell>
          <cell r="BD209">
            <v>126</v>
          </cell>
          <cell r="BE209">
            <v>126</v>
          </cell>
        </row>
        <row r="210">
          <cell r="D210">
            <v>45566</v>
          </cell>
          <cell r="E210">
            <v>38.69341</v>
          </cell>
          <cell r="F210">
            <v>33.551180000000002</v>
          </cell>
          <cell r="G210">
            <v>37.891100000000002</v>
          </cell>
          <cell r="H210">
            <v>43.856299999999997</v>
          </cell>
          <cell r="J210">
            <v>32.051180000000002</v>
          </cell>
          <cell r="K210">
            <v>31.801179999999999</v>
          </cell>
          <cell r="L210">
            <v>42.586280000000002</v>
          </cell>
          <cell r="M210">
            <v>26.170079999999999</v>
          </cell>
          <cell r="N210">
            <v>30.66545</v>
          </cell>
          <cell r="O210">
            <v>22.103639999999999</v>
          </cell>
          <cell r="P210">
            <v>26.707940000000001</v>
          </cell>
          <cell r="R210">
            <v>28.66545</v>
          </cell>
          <cell r="S210">
            <v>28.66545</v>
          </cell>
          <cell r="T210">
            <v>39.270949999999999</v>
          </cell>
          <cell r="U210">
            <v>33.441690967741934</v>
          </cell>
          <cell r="V210">
            <v>32.341035161290328</v>
          </cell>
          <cell r="W210">
            <v>31.270552258064519</v>
          </cell>
          <cell r="Y210">
            <v>41.195980322580645</v>
          </cell>
          <cell r="Z210">
            <v>30.631357741935485</v>
          </cell>
          <cell r="AC210">
            <v>2.6364000000000001</v>
          </cell>
          <cell r="AD210">
            <v>2.4115000000000002</v>
          </cell>
          <cell r="AE210">
            <v>2.5365000000000002</v>
          </cell>
          <cell r="AF210">
            <v>2.6114999999999999</v>
          </cell>
          <cell r="AG210">
            <v>3.1737000000000002</v>
          </cell>
          <cell r="AH210">
            <v>2.0367000000000002</v>
          </cell>
          <cell r="AI210">
            <v>2.7488999999999999</v>
          </cell>
          <cell r="AJ210">
            <v>2.7103999999999999</v>
          </cell>
          <cell r="AK210">
            <v>2.8683999999999998</v>
          </cell>
          <cell r="AL210">
            <v>2.7014</v>
          </cell>
          <cell r="AM210">
            <v>2.9184000000000001</v>
          </cell>
          <cell r="AN210">
            <v>2.6966000000000001</v>
          </cell>
          <cell r="AO210">
            <v>2.6390453419945588</v>
          </cell>
          <cell r="AP210">
            <v>2.6719209277096221</v>
          </cell>
          <cell r="AQ210">
            <v>2.5719377003848769</v>
          </cell>
          <cell r="AR210">
            <v>2.6769903791949714</v>
          </cell>
          <cell r="AS210">
            <v>2.6946950117791659</v>
          </cell>
          <cell r="AT210">
            <v>2.5626916792130885</v>
          </cell>
          <cell r="AU210">
            <v>2.661782024738923</v>
          </cell>
          <cell r="AV210">
            <v>2.5514999999999999</v>
          </cell>
          <cell r="AW210">
            <v>2.4605804634617341</v>
          </cell>
          <cell r="AX210">
            <v>2.5630999999999999</v>
          </cell>
          <cell r="AZ210">
            <v>78</v>
          </cell>
          <cell r="BA210">
            <v>78</v>
          </cell>
          <cell r="BC210">
            <v>2024</v>
          </cell>
          <cell r="BD210">
            <v>127</v>
          </cell>
          <cell r="BE210">
            <v>127</v>
          </cell>
        </row>
        <row r="211">
          <cell r="D211">
            <v>45597</v>
          </cell>
          <cell r="E211">
            <v>33.452889999999996</v>
          </cell>
          <cell r="F211">
            <v>32.97269</v>
          </cell>
          <cell r="G211">
            <v>30.203980000000001</v>
          </cell>
          <cell r="H211">
            <v>32.874879999999997</v>
          </cell>
          <cell r="J211">
            <v>30.97269</v>
          </cell>
          <cell r="K211">
            <v>30.97269</v>
          </cell>
          <cell r="L211">
            <v>40.92109</v>
          </cell>
          <cell r="M211">
            <v>25.552790000000002</v>
          </cell>
          <cell r="N211">
            <v>30.198699999999999</v>
          </cell>
          <cell r="O211">
            <v>20.081499999999998</v>
          </cell>
          <cell r="P211">
            <v>23.640799999999999</v>
          </cell>
          <cell r="R211">
            <v>28.948699999999999</v>
          </cell>
          <cell r="S211">
            <v>28.198699999999999</v>
          </cell>
          <cell r="T211">
            <v>36.973999999999997</v>
          </cell>
          <cell r="U211">
            <v>29.935647142857139</v>
          </cell>
          <cell r="V211">
            <v>31.737668099861306</v>
          </cell>
          <cell r="W211">
            <v>25.697300277392511</v>
          </cell>
          <cell r="Y211">
            <v>39.163786407766992</v>
          </cell>
          <cell r="Z211">
            <v>30.071579334257972</v>
          </cell>
          <cell r="AC211">
            <v>2.8988</v>
          </cell>
          <cell r="AD211">
            <v>3.2736999999999998</v>
          </cell>
          <cell r="AE211">
            <v>2.8113999999999999</v>
          </cell>
          <cell r="AF211">
            <v>2.8489</v>
          </cell>
          <cell r="AG211">
            <v>3.3111999999999999</v>
          </cell>
          <cell r="AH211">
            <v>2.3365999999999998</v>
          </cell>
          <cell r="AI211">
            <v>3.0488</v>
          </cell>
          <cell r="AJ211">
            <v>2.9811000000000001</v>
          </cell>
          <cell r="AK211">
            <v>3.1431</v>
          </cell>
          <cell r="AL211">
            <v>2.9674999999999998</v>
          </cell>
          <cell r="AM211">
            <v>3.1930999999999998</v>
          </cell>
          <cell r="AN211">
            <v>2.9643999999999999</v>
          </cell>
          <cell r="AO211">
            <v>2.9019783729816275</v>
          </cell>
          <cell r="AP211">
            <v>2.9379657416607525</v>
          </cell>
          <cell r="AQ211">
            <v>3.1607414137751602</v>
          </cell>
          <cell r="AR211">
            <v>2.9430351931461018</v>
          </cell>
          <cell r="AS211">
            <v>2.9378579739834065</v>
          </cell>
          <cell r="AT211">
            <v>2.6579441132189099</v>
          </cell>
          <cell r="AU211">
            <v>2.9278268386900539</v>
          </cell>
          <cell r="AV211">
            <v>2.8264</v>
          </cell>
          <cell r="AW211">
            <v>3.3368890314056303</v>
          </cell>
          <cell r="AX211">
            <v>3.4914999999999998</v>
          </cell>
          <cell r="AZ211">
            <v>79</v>
          </cell>
          <cell r="BA211">
            <v>79</v>
          </cell>
          <cell r="BC211">
            <v>2024</v>
          </cell>
          <cell r="BD211">
            <v>128</v>
          </cell>
          <cell r="BE211">
            <v>128</v>
          </cell>
        </row>
        <row r="212">
          <cell r="D212">
            <v>45627</v>
          </cell>
          <cell r="E212">
            <v>38.667450000000002</v>
          </cell>
          <cell r="F212">
            <v>34.100859999999997</v>
          </cell>
          <cell r="G212">
            <v>37.995550000000001</v>
          </cell>
          <cell r="H212">
            <v>38.368749999999999</v>
          </cell>
          <cell r="J212">
            <v>31.600860000000001</v>
          </cell>
          <cell r="K212">
            <v>32.100859999999997</v>
          </cell>
          <cell r="L212">
            <v>43.850859999999997</v>
          </cell>
          <cell r="M212">
            <v>29.471540000000001</v>
          </cell>
          <cell r="N212">
            <v>31.547149999999998</v>
          </cell>
          <cell r="O212">
            <v>24.633430000000001</v>
          </cell>
          <cell r="P212">
            <v>26.594629999999999</v>
          </cell>
          <cell r="R212">
            <v>29.547149999999998</v>
          </cell>
          <cell r="S212">
            <v>29.547149999999998</v>
          </cell>
          <cell r="T212">
            <v>41.813049999999997</v>
          </cell>
          <cell r="U212">
            <v>34.415577634408606</v>
          </cell>
          <cell r="V212">
            <v>32.9201123655914</v>
          </cell>
          <cell r="W212">
            <v>31.817365483870965</v>
          </cell>
          <cell r="Y212">
            <v>42.908646774193542</v>
          </cell>
          <cell r="Z212">
            <v>30.651295161290321</v>
          </cell>
          <cell r="AC212">
            <v>3.0488</v>
          </cell>
          <cell r="AD212">
            <v>3.8109999999999999</v>
          </cell>
          <cell r="AE212">
            <v>2.9613</v>
          </cell>
          <cell r="AF212">
            <v>3.0613000000000001</v>
          </cell>
          <cell r="AG212">
            <v>3.4361000000000002</v>
          </cell>
          <cell r="AH212">
            <v>2.4864999999999999</v>
          </cell>
          <cell r="AI212">
            <v>3.3736000000000002</v>
          </cell>
          <cell r="AJ212">
            <v>3.1374</v>
          </cell>
          <cell r="AK212">
            <v>3.3024</v>
          </cell>
          <cell r="AL212">
            <v>3.1204000000000001</v>
          </cell>
          <cell r="AM212">
            <v>3.3523999999999998</v>
          </cell>
          <cell r="AN212">
            <v>3.1185</v>
          </cell>
          <cell r="AO212">
            <v>3.0522830781952717</v>
          </cell>
          <cell r="AP212">
            <v>3.0900492862212308</v>
          </cell>
          <cell r="AQ212">
            <v>3.5165816317347089</v>
          </cell>
          <cell r="AR212">
            <v>3.0951187377065801</v>
          </cell>
          <cell r="AS212">
            <v>3.1554140530574619</v>
          </cell>
          <cell r="AT212">
            <v>2.7758804777677404</v>
          </cell>
          <cell r="AU212">
            <v>3.0799103832505321</v>
          </cell>
          <cell r="AV212">
            <v>2.9763000000000002</v>
          </cell>
          <cell r="AW212">
            <v>3.8829811139343429</v>
          </cell>
          <cell r="AX212">
            <v>4.0589000000000004</v>
          </cell>
          <cell r="AZ212">
            <v>80</v>
          </cell>
          <cell r="BA212">
            <v>80</v>
          </cell>
          <cell r="BC212">
            <v>2024</v>
          </cell>
          <cell r="BD212">
            <v>129</v>
          </cell>
          <cell r="BE212">
            <v>129</v>
          </cell>
        </row>
        <row r="213">
          <cell r="D213">
            <v>45658</v>
          </cell>
          <cell r="E213">
            <v>36.215919999999997</v>
          </cell>
          <cell r="F213">
            <v>35.491149999999998</v>
          </cell>
          <cell r="G213">
            <v>34.282940000000004</v>
          </cell>
          <cell r="H213">
            <v>34.165640000000003</v>
          </cell>
          <cell r="J213">
            <v>33.491149999999998</v>
          </cell>
          <cell r="K213">
            <v>33.491149999999998</v>
          </cell>
          <cell r="L213">
            <v>47.534350000000003</v>
          </cell>
          <cell r="M213">
            <v>27.637060000000002</v>
          </cell>
          <cell r="N213">
            <v>33.24174</v>
          </cell>
          <cell r="O213">
            <v>22.391860000000001</v>
          </cell>
          <cell r="P213">
            <v>26.391760000000001</v>
          </cell>
          <cell r="R213">
            <v>31.74174</v>
          </cell>
          <cell r="S213">
            <v>31.24174</v>
          </cell>
          <cell r="T213">
            <v>46.703040000000001</v>
          </cell>
          <cell r="U213">
            <v>32.433841935483869</v>
          </cell>
          <cell r="V213">
            <v>34.499474623655914</v>
          </cell>
          <cell r="W213">
            <v>29.040635913978498</v>
          </cell>
          <cell r="Y213">
            <v>47.167858494623658</v>
          </cell>
          <cell r="Z213">
            <v>32.719904731182794</v>
          </cell>
          <cell r="AC213">
            <v>3.0678000000000001</v>
          </cell>
          <cell r="AD213">
            <v>3.7069000000000001</v>
          </cell>
          <cell r="AE213">
            <v>2.9910999999999999</v>
          </cell>
          <cell r="AF213">
            <v>3.0804999999999998</v>
          </cell>
          <cell r="AG213">
            <v>3.4512</v>
          </cell>
          <cell r="AH213">
            <v>2.5565000000000002</v>
          </cell>
          <cell r="AI213">
            <v>3.4129</v>
          </cell>
          <cell r="AJ213">
            <v>3.1587000000000001</v>
          </cell>
          <cell r="AK213">
            <v>3.3247</v>
          </cell>
          <cell r="AL213">
            <v>3.1404000000000001</v>
          </cell>
          <cell r="AM213">
            <v>3.3746999999999998</v>
          </cell>
          <cell r="AN213">
            <v>3.1389</v>
          </cell>
          <cell r="AO213">
            <v>3.0713216741889999</v>
          </cell>
          <cell r="AP213">
            <v>3.1093132018655583</v>
          </cell>
          <cell r="AQ213">
            <v>3.4781082205088731</v>
          </cell>
          <cell r="AR213">
            <v>3.1143826533509076</v>
          </cell>
          <cell r="AS213">
            <v>3.1750801393014441</v>
          </cell>
          <cell r="AT213">
            <v>2.8501552945899831</v>
          </cell>
          <cell r="AU213">
            <v>3.0991742988948596</v>
          </cell>
          <cell r="AV213">
            <v>3.0061</v>
          </cell>
          <cell r="AW213">
            <v>3.7771776786258764</v>
          </cell>
          <cell r="AX213">
            <v>3.9559000000000002</v>
          </cell>
          <cell r="AZ213">
            <v>81</v>
          </cell>
          <cell r="BA213">
            <v>81</v>
          </cell>
          <cell r="BC213">
            <v>2025</v>
          </cell>
          <cell r="BD213">
            <v>130</v>
          </cell>
          <cell r="BE213">
            <v>130</v>
          </cell>
        </row>
        <row r="214">
          <cell r="D214">
            <v>45689</v>
          </cell>
          <cell r="E214">
            <v>35.714440000000003</v>
          </cell>
          <cell r="F214">
            <v>34.137009999999997</v>
          </cell>
          <cell r="G214">
            <v>34.879100000000001</v>
          </cell>
          <cell r="H214">
            <v>37.551699999999997</v>
          </cell>
          <cell r="J214">
            <v>33.137009999999997</v>
          </cell>
          <cell r="K214">
            <v>32.637009999999997</v>
          </cell>
          <cell r="L214">
            <v>50.177109999999999</v>
          </cell>
          <cell r="M214">
            <v>27.786709999999999</v>
          </cell>
          <cell r="N214">
            <v>31.539339999999999</v>
          </cell>
          <cell r="O214">
            <v>23.155100000000001</v>
          </cell>
          <cell r="P214">
            <v>27.348600000000001</v>
          </cell>
          <cell r="R214">
            <v>30.039339999999999</v>
          </cell>
          <cell r="S214">
            <v>29.039339999999999</v>
          </cell>
          <cell r="T214">
            <v>50.874040000000001</v>
          </cell>
          <cell r="U214">
            <v>32.316841428571429</v>
          </cell>
          <cell r="V214">
            <v>33.02372285714285</v>
          </cell>
          <cell r="W214">
            <v>29.854528571428574</v>
          </cell>
          <cell r="Y214">
            <v>50.475794285714279</v>
          </cell>
          <cell r="Z214">
            <v>31.809437142857142</v>
          </cell>
          <cell r="AC214">
            <v>3.0678000000000001</v>
          </cell>
          <cell r="AD214">
            <v>3.3490000000000002</v>
          </cell>
          <cell r="AE214">
            <v>2.9910999999999999</v>
          </cell>
          <cell r="AF214">
            <v>3.0038999999999998</v>
          </cell>
          <cell r="AG214">
            <v>3.4767999999999999</v>
          </cell>
          <cell r="AH214">
            <v>2.3647</v>
          </cell>
          <cell r="AI214">
            <v>3.2850999999999999</v>
          </cell>
          <cell r="AJ214">
            <v>3.1566000000000001</v>
          </cell>
          <cell r="AK214">
            <v>3.3216999999999999</v>
          </cell>
          <cell r="AL214">
            <v>3.1394000000000002</v>
          </cell>
          <cell r="AM214">
            <v>3.3717000000000001</v>
          </cell>
          <cell r="AN214">
            <v>3.1375999999999999</v>
          </cell>
          <cell r="AO214">
            <v>3.0713216741889999</v>
          </cell>
          <cell r="AP214">
            <v>3.1093132018655583</v>
          </cell>
          <cell r="AQ214">
            <v>3.2927834038503709</v>
          </cell>
          <cell r="AR214">
            <v>3.1143826533509076</v>
          </cell>
          <cell r="AS214">
            <v>3.0966206493905557</v>
          </cell>
          <cell r="AT214">
            <v>2.8376088728294691</v>
          </cell>
          <cell r="AU214">
            <v>3.0991742988948596</v>
          </cell>
          <cell r="AV214">
            <v>3.0061</v>
          </cell>
          <cell r="AW214">
            <v>3.413421199308873</v>
          </cell>
          <cell r="AX214">
            <v>3.5819000000000001</v>
          </cell>
          <cell r="AZ214">
            <v>82</v>
          </cell>
          <cell r="BA214">
            <v>82</v>
          </cell>
          <cell r="BC214">
            <v>2025</v>
          </cell>
          <cell r="BD214">
            <v>131</v>
          </cell>
          <cell r="BE214">
            <v>131</v>
          </cell>
        </row>
        <row r="215">
          <cell r="D215">
            <v>45717</v>
          </cell>
          <cell r="E215">
            <v>29.828150000000001</v>
          </cell>
          <cell r="F215">
            <v>30.869230000000002</v>
          </cell>
          <cell r="G215">
            <v>26.954820000000002</v>
          </cell>
          <cell r="H215">
            <v>30.33832</v>
          </cell>
          <cell r="J215">
            <v>30.369230000000002</v>
          </cell>
          <cell r="K215">
            <v>29.369230000000002</v>
          </cell>
          <cell r="L215">
            <v>35.126330000000003</v>
          </cell>
          <cell r="M215">
            <v>23.962009999999999</v>
          </cell>
          <cell r="N215">
            <v>29.753990000000002</v>
          </cell>
          <cell r="O215">
            <v>18.762239999999998</v>
          </cell>
          <cell r="P215">
            <v>23.211739999999999</v>
          </cell>
          <cell r="R215">
            <v>29.253990000000002</v>
          </cell>
          <cell r="S215">
            <v>28.253990000000002</v>
          </cell>
          <cell r="T215">
            <v>37.97139</v>
          </cell>
          <cell r="U215">
            <v>27.246416783310902</v>
          </cell>
          <cell r="V215">
            <v>30.378404320323018</v>
          </cell>
          <cell r="W215">
            <v>23.34920269179004</v>
          </cell>
          <cell r="Y215">
            <v>36.378462732166895</v>
          </cell>
          <cell r="Z215">
            <v>29.878404320323014</v>
          </cell>
          <cell r="AC215">
            <v>2.9272</v>
          </cell>
          <cell r="AD215">
            <v>3.0678000000000001</v>
          </cell>
          <cell r="AE215">
            <v>2.8376999999999999</v>
          </cell>
          <cell r="AF215">
            <v>2.8121</v>
          </cell>
          <cell r="AG215">
            <v>3.4129</v>
          </cell>
          <cell r="AH215">
            <v>2.2113</v>
          </cell>
          <cell r="AI215">
            <v>2.9910999999999999</v>
          </cell>
          <cell r="AJ215">
            <v>3.0093000000000001</v>
          </cell>
          <cell r="AK215">
            <v>3.1711999999999998</v>
          </cell>
          <cell r="AL215">
            <v>2.9958</v>
          </cell>
          <cell r="AM215">
            <v>3.2212000000000001</v>
          </cell>
          <cell r="AN215">
            <v>2.9925999999999999</v>
          </cell>
          <cell r="AO215">
            <v>2.9304360638354106</v>
          </cell>
          <cell r="AP215">
            <v>2.9667602260975365</v>
          </cell>
          <cell r="AQ215">
            <v>3.0677424278241485</v>
          </cell>
          <cell r="AR215">
            <v>2.9718296775828854</v>
          </cell>
          <cell r="AS215">
            <v>2.9001646420157736</v>
          </cell>
          <cell r="AT215">
            <v>2.736635270500853</v>
          </cell>
          <cell r="AU215">
            <v>2.9566213231268375</v>
          </cell>
          <cell r="AV215">
            <v>2.8527</v>
          </cell>
          <cell r="AW215">
            <v>3.1276197967273096</v>
          </cell>
          <cell r="AX215">
            <v>3.2747000000000002</v>
          </cell>
          <cell r="AZ215">
            <v>83</v>
          </cell>
          <cell r="BA215">
            <v>83</v>
          </cell>
          <cell r="BC215">
            <v>2025</v>
          </cell>
          <cell r="BD215">
            <v>132</v>
          </cell>
          <cell r="BE215">
            <v>132</v>
          </cell>
        </row>
        <row r="216">
          <cell r="D216">
            <v>45748</v>
          </cell>
          <cell r="E216">
            <v>27.892530000000001</v>
          </cell>
          <cell r="F216">
            <v>28.34057</v>
          </cell>
          <cell r="G216">
            <v>24.410399999999999</v>
          </cell>
          <cell r="H216">
            <v>28.386500000000002</v>
          </cell>
          <cell r="J216">
            <v>26.59057</v>
          </cell>
          <cell r="K216">
            <v>26.34057</v>
          </cell>
          <cell r="L216">
            <v>26.424969999999998</v>
          </cell>
          <cell r="M216">
            <v>21.968530000000001</v>
          </cell>
          <cell r="N216">
            <v>27.8459</v>
          </cell>
          <cell r="O216">
            <v>16.364059999999998</v>
          </cell>
          <cell r="P216">
            <v>22.433959999999999</v>
          </cell>
          <cell r="R216">
            <v>26.8459</v>
          </cell>
          <cell r="S216">
            <v>26.8459</v>
          </cell>
          <cell r="T216">
            <v>27.302199999999999</v>
          </cell>
          <cell r="U216">
            <v>25.391285555555555</v>
          </cell>
          <cell r="V216">
            <v>28.131709333333337</v>
          </cell>
          <cell r="W216">
            <v>21.013056444444445</v>
          </cell>
          <cell r="Y216">
            <v>26.795356000000002</v>
          </cell>
          <cell r="Z216">
            <v>26.698375999999996</v>
          </cell>
          <cell r="AC216">
            <v>2.6076000000000001</v>
          </cell>
          <cell r="AD216">
            <v>2.6587000000000001</v>
          </cell>
          <cell r="AE216">
            <v>2.5181</v>
          </cell>
          <cell r="AF216">
            <v>2.4798</v>
          </cell>
          <cell r="AG216">
            <v>3.3618000000000001</v>
          </cell>
          <cell r="AH216">
            <v>2.173</v>
          </cell>
          <cell r="AI216">
            <v>2.6459000000000001</v>
          </cell>
          <cell r="AJ216">
            <v>2.6785999999999999</v>
          </cell>
          <cell r="AK216">
            <v>2.8351999999999999</v>
          </cell>
          <cell r="AL216">
            <v>2.6711999999999998</v>
          </cell>
          <cell r="AM216">
            <v>2.8852000000000002</v>
          </cell>
          <cell r="AN216">
            <v>2.6657999999999999</v>
          </cell>
          <cell r="AO216">
            <v>2.6101868385935392</v>
          </cell>
          <cell r="AP216">
            <v>2.64272088715401</v>
          </cell>
          <cell r="AQ216">
            <v>2.6904130232445169</v>
          </cell>
          <cell r="AR216">
            <v>2.6477903386393593</v>
          </cell>
          <cell r="AS216">
            <v>2.5597979514493496</v>
          </cell>
          <cell r="AT216">
            <v>2.5714239887584061</v>
          </cell>
          <cell r="AU216">
            <v>2.6325819841833114</v>
          </cell>
          <cell r="AV216">
            <v>2.5331000000000001</v>
          </cell>
          <cell r="AW216">
            <v>2.7118255086899077</v>
          </cell>
          <cell r="AX216">
            <v>2.7921</v>
          </cell>
          <cell r="AZ216">
            <v>84</v>
          </cell>
          <cell r="BA216">
            <v>84</v>
          </cell>
          <cell r="BC216">
            <v>2025</v>
          </cell>
          <cell r="BD216">
            <v>133</v>
          </cell>
          <cell r="BE216">
            <v>133</v>
          </cell>
        </row>
        <row r="217">
          <cell r="D217">
            <v>45778</v>
          </cell>
          <cell r="E217">
            <v>23.176349999999999</v>
          </cell>
          <cell r="F217">
            <v>31.25883</v>
          </cell>
          <cell r="G217">
            <v>17.02674</v>
          </cell>
          <cell r="H217">
            <v>21.35324</v>
          </cell>
          <cell r="J217">
            <v>29.75883</v>
          </cell>
          <cell r="K217">
            <v>29.25883</v>
          </cell>
          <cell r="L217">
            <v>26.306730000000002</v>
          </cell>
          <cell r="M217">
            <v>18.979900000000001</v>
          </cell>
          <cell r="N217">
            <v>32.311489999999999</v>
          </cell>
          <cell r="O217">
            <v>12.84849</v>
          </cell>
          <cell r="P217">
            <v>20.68779</v>
          </cell>
          <cell r="R217">
            <v>31.311489999999999</v>
          </cell>
          <cell r="S217">
            <v>30.811489999999999</v>
          </cell>
          <cell r="T217">
            <v>28.351389999999999</v>
          </cell>
          <cell r="U217">
            <v>21.326302150537632</v>
          </cell>
          <cell r="V217">
            <v>31.722905913978494</v>
          </cell>
          <cell r="W217">
            <v>15.184715806451614</v>
          </cell>
          <cell r="Y217">
            <v>27.208139247311831</v>
          </cell>
          <cell r="Z217">
            <v>30.443336021505374</v>
          </cell>
          <cell r="AC217">
            <v>2.6076000000000001</v>
          </cell>
          <cell r="AD217">
            <v>2.6076000000000001</v>
          </cell>
          <cell r="AE217">
            <v>2.4925999999999999</v>
          </cell>
          <cell r="AF217">
            <v>2.4925999999999999</v>
          </cell>
          <cell r="AG217">
            <v>3.3744999999999998</v>
          </cell>
          <cell r="AH217">
            <v>2.1858</v>
          </cell>
          <cell r="AI217">
            <v>2.6587000000000001</v>
          </cell>
          <cell r="AJ217">
            <v>2.6785000000000001</v>
          </cell>
          <cell r="AK217">
            <v>2.835</v>
          </cell>
          <cell r="AL217">
            <v>2.6711999999999998</v>
          </cell>
          <cell r="AM217">
            <v>2.8849999999999998</v>
          </cell>
          <cell r="AN217">
            <v>2.6657000000000002</v>
          </cell>
          <cell r="AO217">
            <v>2.6101868385935392</v>
          </cell>
          <cell r="AP217">
            <v>2.64272088715401</v>
          </cell>
          <cell r="AQ217">
            <v>2.6507486450493749</v>
          </cell>
          <cell r="AR217">
            <v>2.6477903386393593</v>
          </cell>
          <cell r="AS217">
            <v>2.5729086756120045</v>
          </cell>
          <cell r="AT217">
            <v>2.5187290173642478</v>
          </cell>
          <cell r="AU217">
            <v>2.6325819841833114</v>
          </cell>
          <cell r="AV217">
            <v>2.5076000000000001</v>
          </cell>
          <cell r="AW217">
            <v>2.6598893363146661</v>
          </cell>
          <cell r="AX217">
            <v>2.7374999999999998</v>
          </cell>
          <cell r="AZ217">
            <v>85</v>
          </cell>
          <cell r="BA217">
            <v>85</v>
          </cell>
          <cell r="BC217">
            <v>2025</v>
          </cell>
          <cell r="BD217">
            <v>134</v>
          </cell>
          <cell r="BE217">
            <v>134</v>
          </cell>
        </row>
        <row r="218">
          <cell r="D218">
            <v>45809</v>
          </cell>
          <cell r="E218">
            <v>29.6709</v>
          </cell>
          <cell r="F218">
            <v>41.527679999999997</v>
          </cell>
          <cell r="G218">
            <v>23.3505</v>
          </cell>
          <cell r="H218">
            <v>29.0505</v>
          </cell>
          <cell r="J218">
            <v>41.027679999999997</v>
          </cell>
          <cell r="K218">
            <v>40.527679999999997</v>
          </cell>
          <cell r="L218">
            <v>32.335380000000001</v>
          </cell>
          <cell r="M218">
            <v>22.626660000000001</v>
          </cell>
          <cell r="N218">
            <v>33.585169999999998</v>
          </cell>
          <cell r="O218">
            <v>16.406559999999999</v>
          </cell>
          <cell r="P218">
            <v>25.76736</v>
          </cell>
          <cell r="R218">
            <v>31.585170000000002</v>
          </cell>
          <cell r="S218">
            <v>31.085170000000002</v>
          </cell>
          <cell r="T218">
            <v>35.000369999999997</v>
          </cell>
          <cell r="U218">
            <v>26.540126666666666</v>
          </cell>
          <cell r="V218">
            <v>37.997675555555553</v>
          </cell>
          <cell r="W218">
            <v>20.264304444444441</v>
          </cell>
          <cell r="Y218">
            <v>33.519819999999996</v>
          </cell>
          <cell r="Z218">
            <v>36.831008888888888</v>
          </cell>
          <cell r="AC218">
            <v>2.7099000000000002</v>
          </cell>
          <cell r="AD218">
            <v>2.6204000000000001</v>
          </cell>
          <cell r="AE218">
            <v>2.6076000000000001</v>
          </cell>
          <cell r="AF218">
            <v>2.5181</v>
          </cell>
          <cell r="AG218">
            <v>3.4001000000000001</v>
          </cell>
          <cell r="AH218">
            <v>2.4030999999999998</v>
          </cell>
          <cell r="AI218">
            <v>2.7738</v>
          </cell>
          <cell r="AJ218">
            <v>2.7826</v>
          </cell>
          <cell r="AK218">
            <v>2.94</v>
          </cell>
          <cell r="AL218">
            <v>2.7743000000000002</v>
          </cell>
          <cell r="AM218">
            <v>2.99</v>
          </cell>
          <cell r="AN218">
            <v>2.7692000000000001</v>
          </cell>
          <cell r="AO218">
            <v>2.7126946475492448</v>
          </cell>
          <cell r="AP218">
            <v>2.7464418645442565</v>
          </cell>
          <cell r="AQ218">
            <v>2.716924983604716</v>
          </cell>
          <cell r="AR218">
            <v>2.7515113160296059</v>
          </cell>
          <cell r="AS218">
            <v>2.5990276964047934</v>
          </cell>
          <cell r="AT218">
            <v>2.6314460704607043</v>
          </cell>
          <cell r="AU218">
            <v>2.7363029615735579</v>
          </cell>
          <cell r="AV218">
            <v>2.6225999999999998</v>
          </cell>
          <cell r="AW218">
            <v>2.6728987884947659</v>
          </cell>
          <cell r="AX218">
            <v>2.7578999999999998</v>
          </cell>
          <cell r="AZ218">
            <v>86</v>
          </cell>
          <cell r="BA218">
            <v>86</v>
          </cell>
          <cell r="BC218">
            <v>2025</v>
          </cell>
          <cell r="BD218">
            <v>135</v>
          </cell>
          <cell r="BE218">
            <v>135</v>
          </cell>
        </row>
        <row r="219">
          <cell r="D219">
            <v>45839</v>
          </cell>
          <cell r="E219">
            <v>54.993580000000001</v>
          </cell>
          <cell r="F219">
            <v>65.665790000000001</v>
          </cell>
          <cell r="G219">
            <v>48.133609999999997</v>
          </cell>
          <cell r="H219">
            <v>50.295909999999999</v>
          </cell>
          <cell r="J219">
            <v>69.415790000000001</v>
          </cell>
          <cell r="K219">
            <v>70.165790000000001</v>
          </cell>
          <cell r="L219">
            <v>48.566690000000001</v>
          </cell>
          <cell r="M219">
            <v>29.4983</v>
          </cell>
          <cell r="N219">
            <v>39.751660000000001</v>
          </cell>
          <cell r="O219">
            <v>22.22701</v>
          </cell>
          <cell r="P219">
            <v>30.060410000000001</v>
          </cell>
          <cell r="R219">
            <v>40.251660000000001</v>
          </cell>
          <cell r="S219">
            <v>40.751660000000001</v>
          </cell>
          <cell r="T219">
            <v>41.311459999999997</v>
          </cell>
          <cell r="U219">
            <v>43.753725376344086</v>
          </cell>
          <cell r="V219">
            <v>54.241281075268816</v>
          </cell>
          <cell r="W219">
            <v>36.712420752688168</v>
          </cell>
          <cell r="Y219">
            <v>45.368147741935481</v>
          </cell>
          <cell r="Z219">
            <v>56.558485376344088</v>
          </cell>
          <cell r="AC219">
            <v>2.8504999999999998</v>
          </cell>
          <cell r="AD219">
            <v>2.6459000000000001</v>
          </cell>
          <cell r="AE219">
            <v>2.6459000000000001</v>
          </cell>
          <cell r="AF219">
            <v>2.8249</v>
          </cell>
          <cell r="AG219">
            <v>3.5790999999999999</v>
          </cell>
          <cell r="AH219">
            <v>2.4159000000000002</v>
          </cell>
          <cell r="AI219">
            <v>3.0038999999999998</v>
          </cell>
          <cell r="AJ219">
            <v>2.927</v>
          </cell>
          <cell r="AK219">
            <v>3.0861999999999998</v>
          </cell>
          <cell r="AL219">
            <v>2.9165999999999999</v>
          </cell>
          <cell r="AM219">
            <v>3.1362000000000001</v>
          </cell>
          <cell r="AN219">
            <v>2.9123000000000001</v>
          </cell>
          <cell r="AO219">
            <v>2.8535802579028342</v>
          </cell>
          <cell r="AP219">
            <v>2.8889948403122787</v>
          </cell>
          <cell r="AQ219">
            <v>2.7499613717098077</v>
          </cell>
          <cell r="AR219">
            <v>2.8940642917976271</v>
          </cell>
          <cell r="AS219">
            <v>2.9132753661784285</v>
          </cell>
          <cell r="AT219">
            <v>2.6872525544514705</v>
          </cell>
          <cell r="AU219">
            <v>2.8788559373415796</v>
          </cell>
          <cell r="AV219">
            <v>2.6608999999999998</v>
          </cell>
          <cell r="AW219">
            <v>2.6988160565098078</v>
          </cell>
          <cell r="AX219">
            <v>2.7987000000000002</v>
          </cell>
          <cell r="AZ219">
            <v>87</v>
          </cell>
          <cell r="BA219">
            <v>87</v>
          </cell>
          <cell r="BC219">
            <v>2025</v>
          </cell>
          <cell r="BD219">
            <v>136</v>
          </cell>
          <cell r="BE219">
            <v>136</v>
          </cell>
        </row>
        <row r="220">
          <cell r="D220">
            <v>45870</v>
          </cell>
          <cell r="E220">
            <v>60.924900000000001</v>
          </cell>
          <cell r="F220">
            <v>65.697770000000006</v>
          </cell>
          <cell r="G220">
            <v>53.848210000000002</v>
          </cell>
          <cell r="H220">
            <v>54.381709999999998</v>
          </cell>
          <cell r="J220">
            <v>69.697770000000006</v>
          </cell>
          <cell r="K220">
            <v>69.697770000000006</v>
          </cell>
          <cell r="L220">
            <v>48.019669999999998</v>
          </cell>
          <cell r="M220">
            <v>35.77908</v>
          </cell>
          <cell r="N220">
            <v>43.408299999999997</v>
          </cell>
          <cell r="O220">
            <v>28.297370000000001</v>
          </cell>
          <cell r="P220">
            <v>34.748269999999998</v>
          </cell>
          <cell r="R220">
            <v>44.408299999999997</v>
          </cell>
          <cell r="S220">
            <v>43.908299999999997</v>
          </cell>
          <cell r="T220">
            <v>45.072699999999998</v>
          </cell>
          <cell r="U220">
            <v>49.839108387096772</v>
          </cell>
          <cell r="V220">
            <v>55.871229462365598</v>
          </cell>
          <cell r="W220">
            <v>42.583861182795701</v>
          </cell>
          <cell r="Y220">
            <v>46.720468172043013</v>
          </cell>
          <cell r="Z220">
            <v>58.54864881720431</v>
          </cell>
          <cell r="AC220">
            <v>2.9144000000000001</v>
          </cell>
          <cell r="AD220">
            <v>2.6587000000000001</v>
          </cell>
          <cell r="AE220">
            <v>2.7866</v>
          </cell>
          <cell r="AF220">
            <v>2.8887999999999998</v>
          </cell>
          <cell r="AG220">
            <v>3.6173999999999999</v>
          </cell>
          <cell r="AH220">
            <v>2.4285999999999999</v>
          </cell>
          <cell r="AI220">
            <v>3.1061000000000001</v>
          </cell>
          <cell r="AJ220">
            <v>2.9910999999999999</v>
          </cell>
          <cell r="AK220">
            <v>3.1505000000000001</v>
          </cell>
          <cell r="AL220">
            <v>2.9805999999999999</v>
          </cell>
          <cell r="AM220">
            <v>3.2004999999999999</v>
          </cell>
          <cell r="AN220">
            <v>2.9763000000000002</v>
          </cell>
          <cell r="AO220">
            <v>2.9176100623238463</v>
          </cell>
          <cell r="AP220">
            <v>2.9537824302950422</v>
          </cell>
          <cell r="AQ220">
            <v>2.8294454716178272</v>
          </cell>
          <cell r="AR220">
            <v>2.9588518817803915</v>
          </cell>
          <cell r="AS220">
            <v>2.9787265594591825</v>
          </cell>
          <cell r="AT220">
            <v>2.7513898624912172</v>
          </cell>
          <cell r="AU220">
            <v>2.9436435273243435</v>
          </cell>
          <cell r="AV220">
            <v>2.8016000000000001</v>
          </cell>
          <cell r="AW220">
            <v>2.7118255086899077</v>
          </cell>
          <cell r="AX220">
            <v>2.8132999999999999</v>
          </cell>
          <cell r="AZ220">
            <v>88</v>
          </cell>
          <cell r="BA220">
            <v>88</v>
          </cell>
          <cell r="BC220">
            <v>2025</v>
          </cell>
          <cell r="BD220">
            <v>137</v>
          </cell>
          <cell r="BE220">
            <v>137</v>
          </cell>
        </row>
        <row r="221">
          <cell r="D221">
            <v>45901</v>
          </cell>
          <cell r="E221">
            <v>32.751570000000001</v>
          </cell>
          <cell r="F221">
            <v>36.611020000000003</v>
          </cell>
          <cell r="G221">
            <v>26.403210000000001</v>
          </cell>
          <cell r="H221">
            <v>28.482109999999999</v>
          </cell>
          <cell r="J221">
            <v>39.611020000000003</v>
          </cell>
          <cell r="K221">
            <v>38.611020000000003</v>
          </cell>
          <cell r="L221">
            <v>25.231719999999999</v>
          </cell>
          <cell r="M221">
            <v>28.763649999999998</v>
          </cell>
          <cell r="N221">
            <v>35.369010000000003</v>
          </cell>
          <cell r="O221">
            <v>21.748349999999999</v>
          </cell>
          <cell r="P221">
            <v>27.952649999999998</v>
          </cell>
          <cell r="R221">
            <v>33.369010000000003</v>
          </cell>
          <cell r="S221">
            <v>33.369010000000003</v>
          </cell>
          <cell r="T221">
            <v>34.942909999999998</v>
          </cell>
          <cell r="U221">
            <v>30.979161111111107</v>
          </cell>
          <cell r="V221">
            <v>36.059015555555561</v>
          </cell>
          <cell r="W221">
            <v>24.334383333333331</v>
          </cell>
          <cell r="Y221">
            <v>29.547804444444445</v>
          </cell>
          <cell r="Z221">
            <v>36.83679333333334</v>
          </cell>
          <cell r="AC221">
            <v>2.7610000000000001</v>
          </cell>
          <cell r="AD221">
            <v>2.3774999999999999</v>
          </cell>
          <cell r="AE221">
            <v>2.6587000000000001</v>
          </cell>
          <cell r="AF221">
            <v>2.7482000000000002</v>
          </cell>
          <cell r="AG221">
            <v>3.2978000000000001</v>
          </cell>
          <cell r="AH221">
            <v>2.0451999999999999</v>
          </cell>
          <cell r="AI221">
            <v>2.9016000000000002</v>
          </cell>
          <cell r="AJ221">
            <v>2.8372000000000002</v>
          </cell>
          <cell r="AK221">
            <v>2.9963000000000002</v>
          </cell>
          <cell r="AL221">
            <v>2.827</v>
          </cell>
          <cell r="AM221">
            <v>3.0463</v>
          </cell>
          <cell r="AN221">
            <v>2.8226</v>
          </cell>
          <cell r="AO221">
            <v>2.7638984504586928</v>
          </cell>
          <cell r="AP221">
            <v>2.7982516587245261</v>
          </cell>
          <cell r="AQ221">
            <v>2.6176086945991264</v>
          </cell>
          <cell r="AR221">
            <v>2.8033211102098754</v>
          </cell>
          <cell r="AS221">
            <v>2.8347134487350201</v>
          </cell>
          <cell r="AT221">
            <v>2.6074573120546019</v>
          </cell>
          <cell r="AU221">
            <v>2.7881127557538274</v>
          </cell>
          <cell r="AV221">
            <v>2.6737000000000002</v>
          </cell>
          <cell r="AW221">
            <v>2.4260241061083443</v>
          </cell>
          <cell r="AX221">
            <v>2.5314999999999999</v>
          </cell>
          <cell r="AZ221">
            <v>89</v>
          </cell>
          <cell r="BA221">
            <v>89</v>
          </cell>
          <cell r="BC221">
            <v>2025</v>
          </cell>
          <cell r="BD221">
            <v>138</v>
          </cell>
          <cell r="BE221">
            <v>138</v>
          </cell>
        </row>
        <row r="222">
          <cell r="D222">
            <v>45931</v>
          </cell>
          <cell r="E222">
            <v>36.255989999999997</v>
          </cell>
          <cell r="F222">
            <v>34.042589999999997</v>
          </cell>
          <cell r="G222">
            <v>31.41095</v>
          </cell>
          <cell r="H222">
            <v>37.376150000000003</v>
          </cell>
          <cell r="J222">
            <v>32.542589999999997</v>
          </cell>
          <cell r="K222">
            <v>32.292589999999997</v>
          </cell>
          <cell r="L222">
            <v>43.077689999999997</v>
          </cell>
          <cell r="M222">
            <v>25.185449999999999</v>
          </cell>
          <cell r="N222">
            <v>30.583649999999999</v>
          </cell>
          <cell r="O222">
            <v>19.14189</v>
          </cell>
          <cell r="P222">
            <v>23.746189999999999</v>
          </cell>
          <cell r="R222">
            <v>28.583649999999999</v>
          </cell>
          <cell r="S222">
            <v>28.583649999999999</v>
          </cell>
          <cell r="T222">
            <v>39.189149999999998</v>
          </cell>
          <cell r="U222">
            <v>31.613505483870966</v>
          </cell>
          <cell r="V222">
            <v>32.592066774193547</v>
          </cell>
          <cell r="W222">
            <v>26.265860322580647</v>
          </cell>
          <cell r="Y222">
            <v>41.447011935483872</v>
          </cell>
          <cell r="Z222">
            <v>30.882389354838708</v>
          </cell>
          <cell r="AC222">
            <v>2.7866</v>
          </cell>
          <cell r="AD222">
            <v>2.6204000000000001</v>
          </cell>
          <cell r="AE222">
            <v>2.6842999999999999</v>
          </cell>
          <cell r="AF222">
            <v>2.7353999999999998</v>
          </cell>
          <cell r="AG222">
            <v>3.2850999999999999</v>
          </cell>
          <cell r="AH222">
            <v>2.1985999999999999</v>
          </cell>
          <cell r="AI222">
            <v>2.8887999999999998</v>
          </cell>
          <cell r="AJ222">
            <v>2.8605</v>
          </cell>
          <cell r="AK222">
            <v>3.0185</v>
          </cell>
          <cell r="AL222">
            <v>2.8515000000000001</v>
          </cell>
          <cell r="AM222">
            <v>3.0684999999999998</v>
          </cell>
          <cell r="AN222">
            <v>2.8466999999999998</v>
          </cell>
          <cell r="AO222">
            <v>2.7895504534818212</v>
          </cell>
          <cell r="AP222">
            <v>2.8242072503295144</v>
          </cell>
          <cell r="AQ222">
            <v>2.7566411429724362</v>
          </cell>
          <cell r="AR222">
            <v>2.8292767018148637</v>
          </cell>
          <cell r="AS222">
            <v>2.8216027245723647</v>
          </cell>
          <cell r="AT222">
            <v>2.7134494830874236</v>
          </cell>
          <cell r="AU222">
            <v>2.8140683473588157</v>
          </cell>
          <cell r="AV222">
            <v>2.6993</v>
          </cell>
          <cell r="AW222">
            <v>2.6728987884947659</v>
          </cell>
          <cell r="AX222">
            <v>2.7719</v>
          </cell>
          <cell r="AZ222">
            <v>90</v>
          </cell>
          <cell r="BA222">
            <v>90</v>
          </cell>
          <cell r="BC222">
            <v>2025</v>
          </cell>
          <cell r="BD222">
            <v>139</v>
          </cell>
          <cell r="BE222">
            <v>139</v>
          </cell>
        </row>
        <row r="223">
          <cell r="D223">
            <v>45962</v>
          </cell>
          <cell r="E223">
            <v>33.944330000000001</v>
          </cell>
          <cell r="F223">
            <v>33.864910000000002</v>
          </cell>
          <cell r="G223">
            <v>29.871110000000002</v>
          </cell>
          <cell r="H223">
            <v>32.542009999999998</v>
          </cell>
          <cell r="J223">
            <v>31.864909999999998</v>
          </cell>
          <cell r="K223">
            <v>31.864909999999998</v>
          </cell>
          <cell r="L223">
            <v>41.813409999999998</v>
          </cell>
          <cell r="M223">
            <v>26.659109999999998</v>
          </cell>
          <cell r="N223">
            <v>31.561399999999999</v>
          </cell>
          <cell r="O223">
            <v>20.79645</v>
          </cell>
          <cell r="P223">
            <v>24.355650000000001</v>
          </cell>
          <cell r="R223">
            <v>30.311399999999999</v>
          </cell>
          <cell r="S223">
            <v>29.561399999999999</v>
          </cell>
          <cell r="T223">
            <v>38.3367</v>
          </cell>
          <cell r="U223">
            <v>30.53917169209431</v>
          </cell>
          <cell r="V223">
            <v>32.788234729542303</v>
          </cell>
          <cell r="W223">
            <v>25.629556019417478</v>
          </cell>
          <cell r="Y223">
            <v>40.188373564493759</v>
          </cell>
          <cell r="Z223">
            <v>31.138789514563104</v>
          </cell>
          <cell r="AC223">
            <v>3.0293999999999999</v>
          </cell>
          <cell r="AD223">
            <v>3.464</v>
          </cell>
          <cell r="AE223">
            <v>2.9399000000000002</v>
          </cell>
          <cell r="AF223">
            <v>2.9272</v>
          </cell>
          <cell r="AG223">
            <v>3.3744999999999998</v>
          </cell>
          <cell r="AH223">
            <v>2.4413999999999998</v>
          </cell>
          <cell r="AI223">
            <v>3.1572</v>
          </cell>
          <cell r="AJ223">
            <v>3.1116999999999999</v>
          </cell>
          <cell r="AK223">
            <v>3.2736999999999998</v>
          </cell>
          <cell r="AL223">
            <v>3.0981000000000001</v>
          </cell>
          <cell r="AM223">
            <v>3.3237000000000001</v>
          </cell>
          <cell r="AN223">
            <v>3.0950000000000002</v>
          </cell>
          <cell r="AO223">
            <v>3.0328436696543073</v>
          </cell>
          <cell r="AP223">
            <v>3.0703798144580761</v>
          </cell>
          <cell r="AQ223">
            <v>3.3258197919554631</v>
          </cell>
          <cell r="AR223">
            <v>3.0754492659434249</v>
          </cell>
          <cell r="AS223">
            <v>3.0180587319471472</v>
          </cell>
          <cell r="AT223">
            <v>2.7890291277727592</v>
          </cell>
          <cell r="AU223">
            <v>3.0602409114873774</v>
          </cell>
          <cell r="AV223">
            <v>2.9548999999999999</v>
          </cell>
          <cell r="AW223">
            <v>3.5303029962394552</v>
          </cell>
          <cell r="AX223">
            <v>3.6819000000000002</v>
          </cell>
          <cell r="AZ223">
            <v>91</v>
          </cell>
          <cell r="BA223">
            <v>91</v>
          </cell>
          <cell r="BC223">
            <v>2025</v>
          </cell>
          <cell r="BD223">
            <v>140</v>
          </cell>
          <cell r="BE223">
            <v>140</v>
          </cell>
        </row>
        <row r="224">
          <cell r="D224">
            <v>45992</v>
          </cell>
          <cell r="E224">
            <v>39.601869999999998</v>
          </cell>
          <cell r="F224">
            <v>35.571779999999997</v>
          </cell>
          <cell r="G224">
            <v>38.569450000000003</v>
          </cell>
          <cell r="H224">
            <v>38.94265</v>
          </cell>
          <cell r="J224">
            <v>33.071779999999997</v>
          </cell>
          <cell r="K224">
            <v>33.571779999999997</v>
          </cell>
          <cell r="L224">
            <v>45.321779999999997</v>
          </cell>
          <cell r="M224">
            <v>29.53426</v>
          </cell>
          <cell r="N224">
            <v>32.679699999999997</v>
          </cell>
          <cell r="O224">
            <v>24.274509999999999</v>
          </cell>
          <cell r="P224">
            <v>26.235710000000001</v>
          </cell>
          <cell r="R224">
            <v>30.6797</v>
          </cell>
          <cell r="S224">
            <v>30.6797</v>
          </cell>
          <cell r="T224">
            <v>42.945500000000003</v>
          </cell>
          <cell r="U224">
            <v>35.163461290322573</v>
          </cell>
          <cell r="V224">
            <v>34.296776989247306</v>
          </cell>
          <cell r="W224">
            <v>32.267379677419356</v>
          </cell>
          <cell r="Y224">
            <v>44.274172688172044</v>
          </cell>
          <cell r="Z224">
            <v>32.017207096774193</v>
          </cell>
          <cell r="AC224">
            <v>3.2084000000000001</v>
          </cell>
          <cell r="AD224">
            <v>3.9497</v>
          </cell>
          <cell r="AE224">
            <v>3.1316999999999999</v>
          </cell>
          <cell r="AF224">
            <v>3.1316999999999999</v>
          </cell>
          <cell r="AG224">
            <v>3.5278999999999998</v>
          </cell>
          <cell r="AH224">
            <v>2.6204000000000001</v>
          </cell>
          <cell r="AI224">
            <v>3.4767999999999999</v>
          </cell>
          <cell r="AJ224">
            <v>3.2970000000000002</v>
          </cell>
          <cell r="AK224">
            <v>3.4620000000000002</v>
          </cell>
          <cell r="AL224">
            <v>3.28</v>
          </cell>
          <cell r="AM224">
            <v>3.512</v>
          </cell>
          <cell r="AN224">
            <v>3.2780999999999998</v>
          </cell>
          <cell r="AO224">
            <v>3.2122072845425893</v>
          </cell>
          <cell r="AP224">
            <v>3.2518661776335804</v>
          </cell>
          <cell r="AQ224">
            <v>3.676637236174896</v>
          </cell>
          <cell r="AR224">
            <v>3.2569356291189293</v>
          </cell>
          <cell r="AS224">
            <v>3.2275230359520637</v>
          </cell>
          <cell r="AT224">
            <v>2.9360731908059821</v>
          </cell>
          <cell r="AU224">
            <v>3.2417272746628814</v>
          </cell>
          <cell r="AV224">
            <v>3.1467000000000001</v>
          </cell>
          <cell r="AW224">
            <v>4.0239507246671407</v>
          </cell>
          <cell r="AX224">
            <v>4.1976000000000004</v>
          </cell>
          <cell r="AZ224">
            <v>92</v>
          </cell>
          <cell r="BA224">
            <v>92</v>
          </cell>
          <cell r="BC224">
            <v>2025</v>
          </cell>
          <cell r="BD224">
            <v>141</v>
          </cell>
          <cell r="BE224">
            <v>141</v>
          </cell>
        </row>
        <row r="225">
          <cell r="D225">
            <v>46023</v>
          </cell>
          <cell r="E225">
            <v>37.397790000000001</v>
          </cell>
          <cell r="F225">
            <v>36.602260000000001</v>
          </cell>
          <cell r="G225">
            <v>35.518889999999999</v>
          </cell>
          <cell r="H225">
            <v>35.401690000000002</v>
          </cell>
          <cell r="J225">
            <v>34.602260000000001</v>
          </cell>
          <cell r="K225">
            <v>34.602260000000001</v>
          </cell>
          <cell r="L225">
            <v>48.64546</v>
          </cell>
          <cell r="M225">
            <v>28.3659</v>
          </cell>
          <cell r="N225">
            <v>33.966340000000002</v>
          </cell>
          <cell r="O225">
            <v>23.067139999999998</v>
          </cell>
          <cell r="P225">
            <v>27.067039999999999</v>
          </cell>
          <cell r="R225">
            <v>32.466340000000002</v>
          </cell>
          <cell r="S225">
            <v>31.966339999999999</v>
          </cell>
          <cell r="T225">
            <v>47.42754</v>
          </cell>
          <cell r="U225">
            <v>33.415989032258061</v>
          </cell>
          <cell r="V225">
            <v>35.440187741935482</v>
          </cell>
          <cell r="W225">
            <v>30.029408817204299</v>
          </cell>
          <cell r="Y225">
            <v>48.108527526881716</v>
          </cell>
          <cell r="Z225">
            <v>33.660617849462369</v>
          </cell>
          <cell r="AC225">
            <v>3.2299000000000002</v>
          </cell>
          <cell r="AD225">
            <v>3.5045000000000002</v>
          </cell>
          <cell r="AE225">
            <v>3.1514000000000002</v>
          </cell>
          <cell r="AF225">
            <v>3.2299000000000002</v>
          </cell>
          <cell r="AG225">
            <v>3.5568</v>
          </cell>
          <cell r="AH225">
            <v>2.7067999999999999</v>
          </cell>
          <cell r="AI225">
            <v>3.5697999999999999</v>
          </cell>
          <cell r="AJ225">
            <v>3.3208000000000002</v>
          </cell>
          <cell r="AK225">
            <v>3.4868000000000001</v>
          </cell>
          <cell r="AL225">
            <v>3.3025000000000002</v>
          </cell>
          <cell r="AM225">
            <v>3.5367999999999999</v>
          </cell>
          <cell r="AN225">
            <v>3.3010000000000002</v>
          </cell>
          <cell r="AO225">
            <v>3.2337509589565454</v>
          </cell>
          <cell r="AP225">
            <v>3.2736648190205822</v>
          </cell>
          <cell r="AQ225">
            <v>3.4563083468533189</v>
          </cell>
          <cell r="AR225">
            <v>3.2787342705059315</v>
          </cell>
          <cell r="AS225">
            <v>3.3281068728874321</v>
          </cell>
          <cell r="AT225">
            <v>3.0128572919803269</v>
          </cell>
          <cell r="AU225">
            <v>3.2635259160498835</v>
          </cell>
          <cell r="AV225">
            <v>3.1663999999999999</v>
          </cell>
          <cell r="AW225">
            <v>3.5714657160280519</v>
          </cell>
          <cell r="AX225">
            <v>3.7534999999999998</v>
          </cell>
          <cell r="AZ225">
            <v>93</v>
          </cell>
          <cell r="BA225">
            <v>93</v>
          </cell>
          <cell r="BC225">
            <v>2026</v>
          </cell>
          <cell r="BD225">
            <v>142</v>
          </cell>
          <cell r="BE225">
            <v>142</v>
          </cell>
        </row>
        <row r="226">
          <cell r="D226">
            <v>46054</v>
          </cell>
          <cell r="E226">
            <v>38.219290000000001</v>
          </cell>
          <cell r="F226">
            <v>35.610259999999997</v>
          </cell>
          <cell r="G226">
            <v>37.838920000000002</v>
          </cell>
          <cell r="H226">
            <v>40.511519999999997</v>
          </cell>
          <cell r="J226">
            <v>34.610259999999997</v>
          </cell>
          <cell r="K226">
            <v>34.110259999999997</v>
          </cell>
          <cell r="L226">
            <v>51.650359999999999</v>
          </cell>
          <cell r="M226">
            <v>29.178629999999998</v>
          </cell>
          <cell r="N226">
            <v>32.991680000000002</v>
          </cell>
          <cell r="O226">
            <v>24.56701</v>
          </cell>
          <cell r="P226">
            <v>28.76061</v>
          </cell>
          <cell r="R226">
            <v>31.491679999999999</v>
          </cell>
          <cell r="S226">
            <v>30.491679999999999</v>
          </cell>
          <cell r="T226">
            <v>52.32638</v>
          </cell>
          <cell r="U226">
            <v>34.344721428571425</v>
          </cell>
          <cell r="V226">
            <v>34.488011428571426</v>
          </cell>
          <cell r="W226">
            <v>32.150958571428575</v>
          </cell>
          <cell r="Y226">
            <v>51.940082857142855</v>
          </cell>
          <cell r="Z226">
            <v>33.273725714285717</v>
          </cell>
          <cell r="AC226">
            <v>3.2559999999999998</v>
          </cell>
          <cell r="AD226">
            <v>3.3344999999999998</v>
          </cell>
          <cell r="AE226">
            <v>3.1644999999999999</v>
          </cell>
          <cell r="AF226">
            <v>3.1905999999999999</v>
          </cell>
          <cell r="AG226">
            <v>3.5697999999999999</v>
          </cell>
          <cell r="AH226">
            <v>2.5760000000000001</v>
          </cell>
          <cell r="AI226">
            <v>3.4782999999999999</v>
          </cell>
          <cell r="AJ226">
            <v>3.3449</v>
          </cell>
          <cell r="AK226">
            <v>3.5099</v>
          </cell>
          <cell r="AL226">
            <v>3.3277000000000001</v>
          </cell>
          <cell r="AM226">
            <v>3.5598999999999998</v>
          </cell>
          <cell r="AN226">
            <v>3.3258000000000001</v>
          </cell>
          <cell r="AO226">
            <v>3.2599039776637193</v>
          </cell>
          <cell r="AP226">
            <v>3.3001273557741055</v>
          </cell>
          <cell r="AQ226">
            <v>3.3750636870776298</v>
          </cell>
          <cell r="AR226">
            <v>3.3051968072594544</v>
          </cell>
          <cell r="AS226">
            <v>3.2878528526067803</v>
          </cell>
          <cell r="AT226">
            <v>3.0265077988557665</v>
          </cell>
          <cell r="AU226">
            <v>3.2899884528034069</v>
          </cell>
          <cell r="AV226">
            <v>3.1795</v>
          </cell>
          <cell r="AW226">
            <v>3.3986839292611033</v>
          </cell>
          <cell r="AX226">
            <v>3.5674000000000001</v>
          </cell>
          <cell r="AZ226">
            <v>94</v>
          </cell>
          <cell r="BA226">
            <v>94</v>
          </cell>
          <cell r="BC226">
            <v>2026</v>
          </cell>
          <cell r="BD226">
            <v>143</v>
          </cell>
          <cell r="BE226">
            <v>143</v>
          </cell>
        </row>
        <row r="227">
          <cell r="D227">
            <v>46082</v>
          </cell>
          <cell r="E227">
            <v>30.593769999999999</v>
          </cell>
          <cell r="F227">
            <v>33.498390000000001</v>
          </cell>
          <cell r="G227">
            <v>27.67069</v>
          </cell>
          <cell r="H227">
            <v>31.054189999999998</v>
          </cell>
          <cell r="J227">
            <v>32.998390000000001</v>
          </cell>
          <cell r="K227">
            <v>31.998390000000001</v>
          </cell>
          <cell r="L227">
            <v>37.755589999999998</v>
          </cell>
          <cell r="M227">
            <v>24.41797</v>
          </cell>
          <cell r="N227">
            <v>33.43974</v>
          </cell>
          <cell r="O227">
            <v>19.098870000000002</v>
          </cell>
          <cell r="P227">
            <v>23.548369999999998</v>
          </cell>
          <cell r="R227">
            <v>32.93974</v>
          </cell>
          <cell r="S227">
            <v>31.93974</v>
          </cell>
          <cell r="T227">
            <v>41.657139999999998</v>
          </cell>
          <cell r="U227">
            <v>27.875753041722746</v>
          </cell>
          <cell r="V227">
            <v>33.472577685060564</v>
          </cell>
          <cell r="W227">
            <v>23.898166258411845</v>
          </cell>
          <cell r="Y227">
            <v>39.472692086137279</v>
          </cell>
          <cell r="Z227">
            <v>32.972577685060564</v>
          </cell>
          <cell r="AC227">
            <v>3.0206</v>
          </cell>
          <cell r="AD227">
            <v>2.903</v>
          </cell>
          <cell r="AE227">
            <v>2.9159999999999999</v>
          </cell>
          <cell r="AF227">
            <v>2.9291</v>
          </cell>
          <cell r="AG227">
            <v>3.4914000000000001</v>
          </cell>
          <cell r="AH227">
            <v>2.3929999999999998</v>
          </cell>
          <cell r="AI227">
            <v>3.0859999999999999</v>
          </cell>
          <cell r="AJ227">
            <v>3.1027999999999998</v>
          </cell>
          <cell r="AK227">
            <v>3.2646999999999999</v>
          </cell>
          <cell r="AL227">
            <v>3.0893000000000002</v>
          </cell>
          <cell r="AM227">
            <v>3.3147000000000002</v>
          </cell>
          <cell r="AN227">
            <v>3.0861000000000001</v>
          </cell>
          <cell r="AO227">
            <v>3.0240257936151065</v>
          </cell>
          <cell r="AP227">
            <v>3.0614575798438608</v>
          </cell>
          <cell r="AQ227">
            <v>3.0229517135437343</v>
          </cell>
          <cell r="AR227">
            <v>3.0665270313292101</v>
          </cell>
          <cell r="AS227">
            <v>3.0200048550650416</v>
          </cell>
          <cell r="AT227">
            <v>2.8303821338954127</v>
          </cell>
          <cell r="AU227">
            <v>3.0513186768731622</v>
          </cell>
          <cell r="AV227">
            <v>2.931</v>
          </cell>
          <cell r="AW227">
            <v>2.9601230999085271</v>
          </cell>
          <cell r="AX227">
            <v>3.1099000000000001</v>
          </cell>
          <cell r="AZ227">
            <v>95</v>
          </cell>
          <cell r="BA227">
            <v>95</v>
          </cell>
          <cell r="BC227">
            <v>2026</v>
          </cell>
          <cell r="BD227">
            <v>144</v>
          </cell>
          <cell r="BE227">
            <v>144</v>
          </cell>
        </row>
        <row r="228">
          <cell r="D228">
            <v>46113</v>
          </cell>
          <cell r="E228">
            <v>30.716249999999999</v>
          </cell>
          <cell r="F228">
            <v>31.547820000000002</v>
          </cell>
          <cell r="G228">
            <v>29.64545</v>
          </cell>
          <cell r="H228">
            <v>33.621549999999999</v>
          </cell>
          <cell r="J228">
            <v>29.797820000000002</v>
          </cell>
          <cell r="K228">
            <v>29.547820000000002</v>
          </cell>
          <cell r="L228">
            <v>29.63222</v>
          </cell>
          <cell r="M228">
            <v>23.474689999999999</v>
          </cell>
          <cell r="N228">
            <v>32.01417</v>
          </cell>
          <cell r="O228">
            <v>18.616720000000001</v>
          </cell>
          <cell r="P228">
            <v>24.686620000000001</v>
          </cell>
          <cell r="R228">
            <v>31.01417</v>
          </cell>
          <cell r="S228">
            <v>31.01417</v>
          </cell>
          <cell r="T228">
            <v>31.470469999999999</v>
          </cell>
          <cell r="U228">
            <v>27.65870244444444</v>
          </cell>
          <cell r="V228">
            <v>31.744723333333337</v>
          </cell>
          <cell r="W228">
            <v>24.98887511111111</v>
          </cell>
          <cell r="Y228">
            <v>30.408370000000005</v>
          </cell>
          <cell r="Z228">
            <v>30.311389999999999</v>
          </cell>
          <cell r="AC228">
            <v>2.746</v>
          </cell>
          <cell r="AD228">
            <v>2.3536999999999999</v>
          </cell>
          <cell r="AE228">
            <v>2.5891000000000002</v>
          </cell>
          <cell r="AF228">
            <v>2.7067999999999999</v>
          </cell>
          <cell r="AG228">
            <v>3.4260000000000002</v>
          </cell>
          <cell r="AH228">
            <v>2.1707000000000001</v>
          </cell>
          <cell r="AI228">
            <v>2.7982999999999998</v>
          </cell>
          <cell r="AJ228">
            <v>2.8170999999999999</v>
          </cell>
          <cell r="AK228">
            <v>2.9737</v>
          </cell>
          <cell r="AL228">
            <v>2.8096999999999999</v>
          </cell>
          <cell r="AM228">
            <v>3.0236999999999998</v>
          </cell>
          <cell r="AN228">
            <v>2.8043</v>
          </cell>
          <cell r="AO228">
            <v>2.7488679799373283</v>
          </cell>
          <cell r="AP228">
            <v>2.7830433042684781</v>
          </cell>
          <cell r="AQ228">
            <v>2.5692450794107939</v>
          </cell>
          <cell r="AR228">
            <v>2.7881127557538274</v>
          </cell>
          <cell r="AS228">
            <v>2.7923084502714328</v>
          </cell>
          <cell r="AT228">
            <v>2.7103379704908162</v>
          </cell>
          <cell r="AU228">
            <v>2.7729044012977795</v>
          </cell>
          <cell r="AV228">
            <v>2.6040999999999999</v>
          </cell>
          <cell r="AW228">
            <v>2.4018346559609713</v>
          </cell>
          <cell r="AX228">
            <v>2.4870999999999999</v>
          </cell>
          <cell r="AZ228">
            <v>96</v>
          </cell>
          <cell r="BA228">
            <v>96</v>
          </cell>
          <cell r="BC228">
            <v>2026</v>
          </cell>
          <cell r="BD228">
            <v>145</v>
          </cell>
          <cell r="BE228">
            <v>145</v>
          </cell>
        </row>
        <row r="229">
          <cell r="D229">
            <v>46143</v>
          </cell>
          <cell r="E229">
            <v>23.426549999999999</v>
          </cell>
          <cell r="F229">
            <v>30.82996</v>
          </cell>
          <cell r="G229">
            <v>17.323879999999999</v>
          </cell>
          <cell r="H229">
            <v>21.650379999999998</v>
          </cell>
          <cell r="J229">
            <v>29.32996</v>
          </cell>
          <cell r="K229">
            <v>28.82996</v>
          </cell>
          <cell r="L229">
            <v>25.877859999999998</v>
          </cell>
          <cell r="M229">
            <v>19.906839999999999</v>
          </cell>
          <cell r="N229">
            <v>30.586480000000002</v>
          </cell>
          <cell r="O229">
            <v>13.627230000000001</v>
          </cell>
          <cell r="P229">
            <v>21.466429999999999</v>
          </cell>
          <cell r="R229">
            <v>29.586480000000002</v>
          </cell>
          <cell r="S229">
            <v>29.086480000000002</v>
          </cell>
          <cell r="T229">
            <v>26.626280000000001</v>
          </cell>
          <cell r="U229">
            <v>21.799157204301071</v>
          </cell>
          <cell r="V229">
            <v>30.717383225806454</v>
          </cell>
          <cell r="W229">
            <v>15.614676236559138</v>
          </cell>
          <cell r="Y229">
            <v>26.223903655913979</v>
          </cell>
          <cell r="Z229">
            <v>29.448566021505375</v>
          </cell>
          <cell r="AC229">
            <v>2.7591000000000001</v>
          </cell>
          <cell r="AD229">
            <v>2.3536999999999999</v>
          </cell>
          <cell r="AE229">
            <v>2.6021999999999998</v>
          </cell>
          <cell r="AF229">
            <v>2.7330000000000001</v>
          </cell>
          <cell r="AG229">
            <v>3.4521999999999999</v>
          </cell>
          <cell r="AH229">
            <v>2.1838000000000002</v>
          </cell>
          <cell r="AI229">
            <v>2.8245</v>
          </cell>
          <cell r="AJ229">
            <v>2.83</v>
          </cell>
          <cell r="AK229">
            <v>2.9864999999999999</v>
          </cell>
          <cell r="AL229">
            <v>2.8227000000000002</v>
          </cell>
          <cell r="AM229">
            <v>3.0365000000000002</v>
          </cell>
          <cell r="AN229">
            <v>2.8172000000000001</v>
          </cell>
          <cell r="AO229">
            <v>2.7619945908593202</v>
          </cell>
          <cell r="AP229">
            <v>2.7963252671600936</v>
          </cell>
          <cell r="AQ229">
            <v>2.5760284130185789</v>
          </cell>
          <cell r="AR229">
            <v>2.8013947186454429</v>
          </cell>
          <cell r="AS229">
            <v>2.8191444637918672</v>
          </cell>
          <cell r="AT229">
            <v>2.6707916491016763</v>
          </cell>
          <cell r="AU229">
            <v>2.7861863641893949</v>
          </cell>
          <cell r="AV229">
            <v>2.6172</v>
          </cell>
          <cell r="AW229">
            <v>2.4018346559609713</v>
          </cell>
          <cell r="AX229">
            <v>2.4836999999999998</v>
          </cell>
          <cell r="AZ229">
            <v>97</v>
          </cell>
          <cell r="BA229">
            <v>97</v>
          </cell>
          <cell r="BC229">
            <v>2026</v>
          </cell>
          <cell r="BD229">
            <v>146</v>
          </cell>
          <cell r="BE229">
            <v>146</v>
          </cell>
        </row>
        <row r="230">
          <cell r="D230">
            <v>46174</v>
          </cell>
          <cell r="E230">
            <v>32.163649999999997</v>
          </cell>
          <cell r="F230">
            <v>44.696539999999999</v>
          </cell>
          <cell r="G230">
            <v>25.661850000000001</v>
          </cell>
          <cell r="H230">
            <v>31.36185</v>
          </cell>
          <cell r="J230">
            <v>44.196539999999999</v>
          </cell>
          <cell r="K230">
            <v>43.696539999999999</v>
          </cell>
          <cell r="L230">
            <v>35.504240000000003</v>
          </cell>
          <cell r="M230">
            <v>23.70025</v>
          </cell>
          <cell r="N230">
            <v>35.861600000000003</v>
          </cell>
          <cell r="O230">
            <v>17.335940000000001</v>
          </cell>
          <cell r="P230">
            <v>26.696739999999998</v>
          </cell>
          <cell r="R230">
            <v>33.861600000000003</v>
          </cell>
          <cell r="S230">
            <v>33.361600000000003</v>
          </cell>
          <cell r="T230">
            <v>37.276699999999998</v>
          </cell>
          <cell r="U230">
            <v>28.590214444444442</v>
          </cell>
          <cell r="V230">
            <v>40.966231999999998</v>
          </cell>
          <cell r="W230">
            <v>22.146465777777777</v>
          </cell>
          <cell r="Y230">
            <v>36.252611999999999</v>
          </cell>
          <cell r="Z230">
            <v>39.832898666666665</v>
          </cell>
          <cell r="AC230">
            <v>2.8637000000000001</v>
          </cell>
          <cell r="AD230">
            <v>2.6545000000000001</v>
          </cell>
          <cell r="AE230">
            <v>2.6937000000000002</v>
          </cell>
          <cell r="AF230">
            <v>2.7722000000000002</v>
          </cell>
          <cell r="AG230">
            <v>3.5045000000000002</v>
          </cell>
          <cell r="AH230">
            <v>2.4845000000000002</v>
          </cell>
          <cell r="AI230">
            <v>2.9422000000000001</v>
          </cell>
          <cell r="AJ230">
            <v>2.9365000000000001</v>
          </cell>
          <cell r="AK230">
            <v>3.0939000000000001</v>
          </cell>
          <cell r="AL230">
            <v>2.9281000000000001</v>
          </cell>
          <cell r="AM230">
            <v>3.1438999999999999</v>
          </cell>
          <cell r="AN230">
            <v>2.9230999999999998</v>
          </cell>
          <cell r="AO230">
            <v>2.8668070719616345</v>
          </cell>
          <cell r="AP230">
            <v>2.9023781922336007</v>
          </cell>
          <cell r="AQ230">
            <v>2.7791659530440898</v>
          </cell>
          <cell r="AR230">
            <v>2.9074476437189496</v>
          </cell>
          <cell r="AS230">
            <v>2.8592960565399981</v>
          </cell>
          <cell r="AT230">
            <v>2.7858172438020676</v>
          </cell>
          <cell r="AU230">
            <v>2.8922392892629016</v>
          </cell>
          <cell r="AV230">
            <v>2.7086999999999999</v>
          </cell>
          <cell r="AW230">
            <v>2.7075567821933122</v>
          </cell>
          <cell r="AX230">
            <v>2.7919999999999998</v>
          </cell>
          <cell r="AZ230">
            <v>98</v>
          </cell>
          <cell r="BA230">
            <v>98</v>
          </cell>
          <cell r="BC230">
            <v>2026</v>
          </cell>
          <cell r="BD230">
            <v>147</v>
          </cell>
          <cell r="BE230">
            <v>147</v>
          </cell>
        </row>
        <row r="231">
          <cell r="D231">
            <v>46204</v>
          </cell>
          <cell r="E231">
            <v>64.427220000000005</v>
          </cell>
          <cell r="F231">
            <v>73.019990000000007</v>
          </cell>
          <cell r="G231">
            <v>57.210560000000001</v>
          </cell>
          <cell r="H231">
            <v>59.372860000000003</v>
          </cell>
          <cell r="J231">
            <v>76.769990000000007</v>
          </cell>
          <cell r="K231">
            <v>77.519990000000007</v>
          </cell>
          <cell r="L231">
            <v>55.92089</v>
          </cell>
          <cell r="M231">
            <v>31.930230000000002</v>
          </cell>
          <cell r="N231">
            <v>42.64705</v>
          </cell>
          <cell r="O231">
            <v>24.391010000000001</v>
          </cell>
          <cell r="P231">
            <v>32.224409999999999</v>
          </cell>
          <cell r="R231">
            <v>43.14705</v>
          </cell>
          <cell r="S231">
            <v>43.64705</v>
          </cell>
          <cell r="T231">
            <v>44.206850000000003</v>
          </cell>
          <cell r="U231">
            <v>50.100590000000004</v>
          </cell>
          <cell r="V231">
            <v>59.629769139784948</v>
          </cell>
          <cell r="W231">
            <v>42.741726129032266</v>
          </cell>
          <cell r="Y231">
            <v>50.756635806451612</v>
          </cell>
          <cell r="Z231">
            <v>61.946973440860219</v>
          </cell>
          <cell r="AC231">
            <v>2.9683000000000002</v>
          </cell>
          <cell r="AD231">
            <v>2.7067999999999999</v>
          </cell>
          <cell r="AE231">
            <v>2.7199</v>
          </cell>
          <cell r="AF231">
            <v>3.0206</v>
          </cell>
          <cell r="AG231">
            <v>3.7528999999999999</v>
          </cell>
          <cell r="AH231">
            <v>2.5499000000000001</v>
          </cell>
          <cell r="AI231">
            <v>3.1252</v>
          </cell>
          <cell r="AJ231">
            <v>3.0449000000000002</v>
          </cell>
          <cell r="AK231">
            <v>3.2040999999999999</v>
          </cell>
          <cell r="AL231">
            <v>3.0344000000000002</v>
          </cell>
          <cell r="AM231">
            <v>3.2541000000000002</v>
          </cell>
          <cell r="AN231">
            <v>3.0301</v>
          </cell>
          <cell r="AO231">
            <v>2.9716195530639493</v>
          </cell>
          <cell r="AP231">
            <v>3.0084311173071079</v>
          </cell>
          <cell r="AQ231">
            <v>2.8198141735182234</v>
          </cell>
          <cell r="AR231">
            <v>3.0135005687924568</v>
          </cell>
          <cell r="AS231">
            <v>3.1137260473215198</v>
          </cell>
          <cell r="AT231">
            <v>2.8054900331225534</v>
          </cell>
          <cell r="AU231">
            <v>2.9982922143364088</v>
          </cell>
          <cell r="AV231">
            <v>2.7349000000000001</v>
          </cell>
          <cell r="AW231">
            <v>2.7607125907104377</v>
          </cell>
          <cell r="AX231">
            <v>2.8595000000000002</v>
          </cell>
          <cell r="AZ231">
            <v>99</v>
          </cell>
          <cell r="BA231">
            <v>99</v>
          </cell>
          <cell r="BC231">
            <v>2026</v>
          </cell>
          <cell r="BD231">
            <v>148</v>
          </cell>
          <cell r="BE231">
            <v>148</v>
          </cell>
        </row>
        <row r="232">
          <cell r="D232">
            <v>46235</v>
          </cell>
          <cell r="E232">
            <v>66.824719999999999</v>
          </cell>
          <cell r="F232">
            <v>70.104349999999997</v>
          </cell>
          <cell r="G232">
            <v>59.434699999999999</v>
          </cell>
          <cell r="H232">
            <v>59.968200000000003</v>
          </cell>
          <cell r="J232">
            <v>74.104349999999997</v>
          </cell>
          <cell r="K232">
            <v>74.104349999999997</v>
          </cell>
          <cell r="L232">
            <v>52.426250000000003</v>
          </cell>
          <cell r="M232">
            <v>39.562809999999999</v>
          </cell>
          <cell r="N232">
            <v>47.682139999999997</v>
          </cell>
          <cell r="O232">
            <v>31.55254</v>
          </cell>
          <cell r="P232">
            <v>38.003439999999998</v>
          </cell>
          <cell r="R232">
            <v>48.682139999999997</v>
          </cell>
          <cell r="S232">
            <v>48.182139999999997</v>
          </cell>
          <cell r="T232">
            <v>49.346539999999997</v>
          </cell>
          <cell r="U232">
            <v>54.806028494623654</v>
          </cell>
          <cell r="V232">
            <v>60.219289677419354</v>
          </cell>
          <cell r="W232">
            <v>47.142564946236561</v>
          </cell>
          <cell r="Y232">
            <v>51.068528387096777</v>
          </cell>
          <cell r="Z232">
            <v>62.896709032258066</v>
          </cell>
          <cell r="AC232">
            <v>3.0076000000000001</v>
          </cell>
          <cell r="AD232">
            <v>2.6806999999999999</v>
          </cell>
          <cell r="AE232">
            <v>2.8767999999999998</v>
          </cell>
          <cell r="AF232">
            <v>3.0729000000000002</v>
          </cell>
          <cell r="AG232">
            <v>3.7791000000000001</v>
          </cell>
          <cell r="AH232">
            <v>2.5236999999999998</v>
          </cell>
          <cell r="AI232">
            <v>3.2429000000000001</v>
          </cell>
          <cell r="AJ232">
            <v>3.0842999999999998</v>
          </cell>
          <cell r="AK232">
            <v>3.2437</v>
          </cell>
          <cell r="AL232">
            <v>3.0737999999999999</v>
          </cell>
          <cell r="AM232">
            <v>3.2936999999999999</v>
          </cell>
          <cell r="AN232">
            <v>3.0695000000000001</v>
          </cell>
          <cell r="AO232">
            <v>3.010999385829924</v>
          </cell>
          <cell r="AP232">
            <v>3.0482770059819528</v>
          </cell>
          <cell r="AQ232">
            <v>2.8875439472509199</v>
          </cell>
          <cell r="AR232">
            <v>3.0533464574673022</v>
          </cell>
          <cell r="AS232">
            <v>3.1672956468298681</v>
          </cell>
          <cell r="AT232">
            <v>2.8449359831376091</v>
          </cell>
          <cell r="AU232">
            <v>3.0381381030112542</v>
          </cell>
          <cell r="AV232">
            <v>2.8917999999999999</v>
          </cell>
          <cell r="AW232">
            <v>2.7341855046244534</v>
          </cell>
          <cell r="AX232">
            <v>2.8351999999999999</v>
          </cell>
          <cell r="AZ232">
            <v>100</v>
          </cell>
          <cell r="BA232">
            <v>100</v>
          </cell>
          <cell r="BC232">
            <v>2026</v>
          </cell>
          <cell r="BD232">
            <v>149</v>
          </cell>
          <cell r="BE232">
            <v>149</v>
          </cell>
        </row>
        <row r="233">
          <cell r="D233">
            <v>46266</v>
          </cell>
          <cell r="E233">
            <v>34.952559999999998</v>
          </cell>
          <cell r="F233">
            <v>39.123370000000001</v>
          </cell>
          <cell r="G233">
            <v>28.41628</v>
          </cell>
          <cell r="H233">
            <v>30.495180000000001</v>
          </cell>
          <cell r="J233">
            <v>42.123370000000001</v>
          </cell>
          <cell r="K233">
            <v>41.123370000000001</v>
          </cell>
          <cell r="L233">
            <v>27.744070000000001</v>
          </cell>
          <cell r="M233">
            <v>30.416080000000001</v>
          </cell>
          <cell r="N233">
            <v>37.60716</v>
          </cell>
          <cell r="O233">
            <v>23.235800000000001</v>
          </cell>
          <cell r="P233">
            <v>29.44</v>
          </cell>
          <cell r="R233">
            <v>35.60716</v>
          </cell>
          <cell r="S233">
            <v>35.60716</v>
          </cell>
          <cell r="T233">
            <v>37.181060000000002</v>
          </cell>
          <cell r="U233">
            <v>32.936346666666665</v>
          </cell>
          <cell r="V233">
            <v>38.449498888888897</v>
          </cell>
          <cell r="W233">
            <v>26.113844444444446</v>
          </cell>
          <cell r="Y233">
            <v>31.938287777777781</v>
          </cell>
          <cell r="Z233">
            <v>39.227276666666668</v>
          </cell>
          <cell r="AC233">
            <v>3.0337000000000001</v>
          </cell>
          <cell r="AD233">
            <v>2.4584000000000001</v>
          </cell>
          <cell r="AE233">
            <v>2.9159999999999999</v>
          </cell>
          <cell r="AF233">
            <v>3.0468000000000002</v>
          </cell>
          <cell r="AG233">
            <v>3.6352000000000002</v>
          </cell>
          <cell r="AH233">
            <v>2.2884000000000002</v>
          </cell>
          <cell r="AI233">
            <v>3.1905999999999999</v>
          </cell>
          <cell r="AJ233">
            <v>3.1099000000000001</v>
          </cell>
          <cell r="AK233">
            <v>3.2690000000000001</v>
          </cell>
          <cell r="AL233">
            <v>3.0996999999999999</v>
          </cell>
          <cell r="AM233">
            <v>3.319</v>
          </cell>
          <cell r="AN233">
            <v>3.0952999999999999</v>
          </cell>
          <cell r="AO233">
            <v>3.0371524045370983</v>
          </cell>
          <cell r="AP233">
            <v>3.0747395427354762</v>
          </cell>
          <cell r="AQ233">
            <v>2.7927326202596605</v>
          </cell>
          <cell r="AR233">
            <v>3.0798089942208255</v>
          </cell>
          <cell r="AS233">
            <v>3.1405620608419542</v>
          </cell>
          <cell r="AT233">
            <v>2.8811700491819732</v>
          </cell>
          <cell r="AU233">
            <v>3.0646006397647776</v>
          </cell>
          <cell r="AV233">
            <v>2.931</v>
          </cell>
          <cell r="AW233">
            <v>2.5082479093403802</v>
          </cell>
          <cell r="AX233">
            <v>2.6122999999999998</v>
          </cell>
          <cell r="AZ233">
            <v>101</v>
          </cell>
          <cell r="BA233">
            <v>101</v>
          </cell>
          <cell r="BC233">
            <v>2026</v>
          </cell>
          <cell r="BD233">
            <v>150</v>
          </cell>
          <cell r="BE233">
            <v>150</v>
          </cell>
        </row>
        <row r="234">
          <cell r="D234">
            <v>46296</v>
          </cell>
          <cell r="E234">
            <v>39.099589999999999</v>
          </cell>
          <cell r="F234">
            <v>36.087159999999997</v>
          </cell>
          <cell r="G234">
            <v>35.222279999999998</v>
          </cell>
          <cell r="H234">
            <v>41.187480000000001</v>
          </cell>
          <cell r="J234">
            <v>34.587159999999997</v>
          </cell>
          <cell r="K234">
            <v>34.337159999999997</v>
          </cell>
          <cell r="L234">
            <v>45.122259999999997</v>
          </cell>
          <cell r="M234">
            <v>27.178460000000001</v>
          </cell>
          <cell r="N234">
            <v>32.429920000000003</v>
          </cell>
          <cell r="O234">
            <v>21.028960000000001</v>
          </cell>
          <cell r="P234">
            <v>25.63316</v>
          </cell>
          <cell r="R234">
            <v>30.429919999999999</v>
          </cell>
          <cell r="S234">
            <v>30.429919999999999</v>
          </cell>
          <cell r="T234">
            <v>41.035420000000002</v>
          </cell>
          <cell r="U234">
            <v>34.100406451612905</v>
          </cell>
          <cell r="V234">
            <v>34.553478709677421</v>
          </cell>
          <cell r="W234">
            <v>29.27024258064516</v>
          </cell>
          <cell r="Y234">
            <v>43.408423870967745</v>
          </cell>
          <cell r="Z234">
            <v>32.843801290322581</v>
          </cell>
          <cell r="AC234">
            <v>3.0468000000000002</v>
          </cell>
          <cell r="AD234">
            <v>2.7591000000000001</v>
          </cell>
          <cell r="AE234">
            <v>2.9291</v>
          </cell>
          <cell r="AF234">
            <v>3.0076000000000001</v>
          </cell>
          <cell r="AG234">
            <v>3.5697999999999999</v>
          </cell>
          <cell r="AH234">
            <v>2.4453</v>
          </cell>
          <cell r="AI234">
            <v>3.1644999999999999</v>
          </cell>
          <cell r="AJ234">
            <v>3.1208</v>
          </cell>
          <cell r="AK234">
            <v>3.2787999999999999</v>
          </cell>
          <cell r="AL234">
            <v>3.1116999999999999</v>
          </cell>
          <cell r="AM234">
            <v>3.3288000000000002</v>
          </cell>
          <cell r="AN234">
            <v>3.1069</v>
          </cell>
          <cell r="AO234">
            <v>3.0502790154590897</v>
          </cell>
          <cell r="AP234">
            <v>3.0880215056270917</v>
          </cell>
          <cell r="AQ234">
            <v>2.9552219398110378</v>
          </cell>
          <cell r="AR234">
            <v>3.0930909571124405</v>
          </cell>
          <cell r="AS234">
            <v>3.1004104680938234</v>
          </cell>
          <cell r="AT234">
            <v>2.9746157984542805</v>
          </cell>
          <cell r="AU234">
            <v>3.0778826026563926</v>
          </cell>
          <cell r="AV234">
            <v>2.9441000000000002</v>
          </cell>
          <cell r="AW234">
            <v>2.8138683992275637</v>
          </cell>
          <cell r="AX234">
            <v>2.9106999999999998</v>
          </cell>
          <cell r="AZ234">
            <v>102</v>
          </cell>
          <cell r="BA234">
            <v>102</v>
          </cell>
          <cell r="BC234">
            <v>2026</v>
          </cell>
          <cell r="BD234">
            <v>151</v>
          </cell>
          <cell r="BE234">
            <v>151</v>
          </cell>
        </row>
        <row r="235">
          <cell r="D235">
            <v>46327</v>
          </cell>
          <cell r="E235">
            <v>36.255009999999999</v>
          </cell>
          <cell r="F235">
            <v>37.231949999999998</v>
          </cell>
          <cell r="G235">
            <v>33.083240000000004</v>
          </cell>
          <cell r="H235">
            <v>35.75414</v>
          </cell>
          <cell r="J235">
            <v>35.231949999999998</v>
          </cell>
          <cell r="K235">
            <v>35.231949999999998</v>
          </cell>
          <cell r="L235">
            <v>45.180349999999997</v>
          </cell>
          <cell r="M235">
            <v>27.892600000000002</v>
          </cell>
          <cell r="N235">
            <v>35.027050000000003</v>
          </cell>
          <cell r="O235">
            <v>22.03689</v>
          </cell>
          <cell r="P235">
            <v>25.59609</v>
          </cell>
          <cell r="R235">
            <v>33.777050000000003</v>
          </cell>
          <cell r="S235">
            <v>33.027050000000003</v>
          </cell>
          <cell r="T235">
            <v>41.802349999999997</v>
          </cell>
          <cell r="U235">
            <v>32.346366213592233</v>
          </cell>
          <cell r="V235">
            <v>36.201365672676843</v>
          </cell>
          <cell r="W235">
            <v>27.920105533980589</v>
          </cell>
          <cell r="Y235">
            <v>43.601451248266301</v>
          </cell>
          <cell r="Z235">
            <v>34.551920457697641</v>
          </cell>
          <cell r="AC235">
            <v>3.2168000000000001</v>
          </cell>
          <cell r="AD235">
            <v>3.2951999999999999</v>
          </cell>
          <cell r="AE235">
            <v>3.1383000000000001</v>
          </cell>
          <cell r="AF235">
            <v>3.1383000000000001</v>
          </cell>
          <cell r="AG235">
            <v>3.6352000000000002</v>
          </cell>
          <cell r="AH235">
            <v>2.6806999999999999</v>
          </cell>
          <cell r="AI235">
            <v>3.3475000000000001</v>
          </cell>
          <cell r="AJ235">
            <v>3.2991000000000001</v>
          </cell>
          <cell r="AK235">
            <v>3.4609999999999999</v>
          </cell>
          <cell r="AL235">
            <v>3.2854999999999999</v>
          </cell>
          <cell r="AM235">
            <v>3.5110000000000001</v>
          </cell>
          <cell r="AN235">
            <v>3.2823000000000002</v>
          </cell>
          <cell r="AO235">
            <v>3.2206243480345536</v>
          </cell>
          <cell r="AP235">
            <v>3.2603828561289672</v>
          </cell>
          <cell r="AQ235">
            <v>3.3411470190387029</v>
          </cell>
          <cell r="AR235">
            <v>3.2654523076143165</v>
          </cell>
          <cell r="AS235">
            <v>3.2342832530984329</v>
          </cell>
          <cell r="AT235">
            <v>2.9771250828063835</v>
          </cell>
          <cell r="AU235">
            <v>3.2502439531582681</v>
          </cell>
          <cell r="AV235">
            <v>3.1533000000000002</v>
          </cell>
          <cell r="AW235">
            <v>3.3587408456143915</v>
          </cell>
          <cell r="AX235">
            <v>3.5131000000000001</v>
          </cell>
          <cell r="AZ235">
            <v>103</v>
          </cell>
          <cell r="BA235">
            <v>103</v>
          </cell>
          <cell r="BC235">
            <v>2026</v>
          </cell>
          <cell r="BD235">
            <v>152</v>
          </cell>
          <cell r="BE235">
            <v>152</v>
          </cell>
        </row>
        <row r="236">
          <cell r="D236">
            <v>46357</v>
          </cell>
          <cell r="E236">
            <v>42.489199999999997</v>
          </cell>
          <cell r="F236">
            <v>37.486710000000002</v>
          </cell>
          <cell r="G236">
            <v>41.706330000000001</v>
          </cell>
          <cell r="H236">
            <v>42.079529999999998</v>
          </cell>
          <cell r="J236">
            <v>34.986710000000002</v>
          </cell>
          <cell r="K236">
            <v>35.486710000000002</v>
          </cell>
          <cell r="L236">
            <v>47.236710000000002</v>
          </cell>
          <cell r="M236">
            <v>30.955480000000001</v>
          </cell>
          <cell r="N236">
            <v>34.43647</v>
          </cell>
          <cell r="O236">
            <v>25.710730000000002</v>
          </cell>
          <cell r="P236">
            <v>27.67193</v>
          </cell>
          <cell r="R236">
            <v>32.43647</v>
          </cell>
          <cell r="S236">
            <v>32.43647</v>
          </cell>
          <cell r="T236">
            <v>44.702269999999999</v>
          </cell>
          <cell r="U236">
            <v>37.404441720430107</v>
          </cell>
          <cell r="V236">
            <v>36.14198053763441</v>
          </cell>
          <cell r="W236">
            <v>34.654506344086023</v>
          </cell>
          <cell r="Y236">
            <v>46.119376236559141</v>
          </cell>
          <cell r="Z236">
            <v>33.86241064516129</v>
          </cell>
          <cell r="AC236">
            <v>3.4260000000000002</v>
          </cell>
          <cell r="AD236">
            <v>3.766</v>
          </cell>
          <cell r="AE236">
            <v>3.3475000000000001</v>
          </cell>
          <cell r="AF236">
            <v>3.3736999999999999</v>
          </cell>
          <cell r="AG236">
            <v>3.7921</v>
          </cell>
          <cell r="AH236">
            <v>2.9422000000000001</v>
          </cell>
          <cell r="AI236">
            <v>3.6875</v>
          </cell>
          <cell r="AJ236">
            <v>3.5146999999999999</v>
          </cell>
          <cell r="AK236">
            <v>3.6796000000000002</v>
          </cell>
          <cell r="AL236">
            <v>3.4975999999999998</v>
          </cell>
          <cell r="AM236">
            <v>3.7296</v>
          </cell>
          <cell r="AN236">
            <v>3.4956999999999998</v>
          </cell>
          <cell r="AO236">
            <v>3.4302493102391831</v>
          </cell>
          <cell r="AP236">
            <v>3.4724887062759811</v>
          </cell>
          <cell r="AQ236">
            <v>3.6932589925725989</v>
          </cell>
          <cell r="AR236">
            <v>3.4775581577613304</v>
          </cell>
          <cell r="AS236">
            <v>3.4753976646522582</v>
          </cell>
          <cell r="AT236">
            <v>3.1544813008130079</v>
          </cell>
          <cell r="AU236">
            <v>3.4623498033052824</v>
          </cell>
          <cell r="AV236">
            <v>3.3624999999999998</v>
          </cell>
          <cell r="AW236">
            <v>3.83724475861368</v>
          </cell>
          <cell r="AX236">
            <v>4.0138999999999996</v>
          </cell>
          <cell r="AZ236">
            <v>104</v>
          </cell>
          <cell r="BA236">
            <v>104</v>
          </cell>
          <cell r="BC236">
            <v>2026</v>
          </cell>
          <cell r="BD236">
            <v>153</v>
          </cell>
          <cell r="BE236">
            <v>153</v>
          </cell>
        </row>
        <row r="237">
          <cell r="D237">
            <v>46388</v>
          </cell>
          <cell r="E237">
            <v>39.096159999999998</v>
          </cell>
          <cell r="F237">
            <v>38.230110000000003</v>
          </cell>
          <cell r="G237">
            <v>37.484969999999997</v>
          </cell>
          <cell r="H237">
            <v>37.36777</v>
          </cell>
          <cell r="J237">
            <v>36.230110000000003</v>
          </cell>
          <cell r="K237">
            <v>36.230110000000003</v>
          </cell>
          <cell r="L237">
            <v>50.273209999999999</v>
          </cell>
          <cell r="M237">
            <v>30.20166</v>
          </cell>
          <cell r="N237">
            <v>35.766449999999999</v>
          </cell>
          <cell r="O237">
            <v>25.03781</v>
          </cell>
          <cell r="P237">
            <v>29.037710000000001</v>
          </cell>
          <cell r="R237">
            <v>34.266449999999999</v>
          </cell>
          <cell r="S237">
            <v>33.766449999999999</v>
          </cell>
          <cell r="T237">
            <v>49.227649999999997</v>
          </cell>
          <cell r="U237">
            <v>34.983649247311831</v>
          </cell>
          <cell r="V237">
            <v>37.090998387096775</v>
          </cell>
          <cell r="W237">
            <v>31.729831505376346</v>
          </cell>
          <cell r="Y237">
            <v>49.78977903225806</v>
          </cell>
          <cell r="Z237">
            <v>35.322181182795696</v>
          </cell>
          <cell r="AC237">
            <v>3.4512999999999998</v>
          </cell>
          <cell r="AD237">
            <v>3.8125</v>
          </cell>
          <cell r="AE237">
            <v>3.371</v>
          </cell>
          <cell r="AF237">
            <v>3.4245000000000001</v>
          </cell>
          <cell r="AG237">
            <v>3.8125</v>
          </cell>
          <cell r="AH237">
            <v>2.9697</v>
          </cell>
          <cell r="AI237">
            <v>3.7723</v>
          </cell>
          <cell r="AJ237">
            <v>3.5421999999999998</v>
          </cell>
          <cell r="AK237">
            <v>3.7082000000000002</v>
          </cell>
          <cell r="AL237">
            <v>3.5238999999999998</v>
          </cell>
          <cell r="AM237">
            <v>3.7582</v>
          </cell>
          <cell r="AN237">
            <v>3.5224000000000002</v>
          </cell>
          <cell r="AO237">
            <v>3.4556007038518843</v>
          </cell>
          <cell r="AP237">
            <v>3.4981401307918487</v>
          </cell>
          <cell r="AQ237">
            <v>3.7295058133775587</v>
          </cell>
          <cell r="AR237">
            <v>3.5032095822771976</v>
          </cell>
          <cell r="AS237">
            <v>3.5274308511727952</v>
          </cell>
          <cell r="AT237">
            <v>3.2350795142025492</v>
          </cell>
          <cell r="AU237">
            <v>3.4880012278211501</v>
          </cell>
          <cell r="AV237">
            <v>3.3860000000000001</v>
          </cell>
          <cell r="AW237">
            <v>3.8845056591116984</v>
          </cell>
          <cell r="AX237">
            <v>4.0614999999999997</v>
          </cell>
          <cell r="AZ237">
            <v>105</v>
          </cell>
          <cell r="BA237">
            <v>105</v>
          </cell>
          <cell r="BC237">
            <v>2027</v>
          </cell>
          <cell r="BD237">
            <v>154</v>
          </cell>
          <cell r="BE237">
            <v>154</v>
          </cell>
        </row>
        <row r="238">
          <cell r="D238">
            <v>46419</v>
          </cell>
          <cell r="E238">
            <v>39.980060000000002</v>
          </cell>
          <cell r="F238">
            <v>37.675829999999998</v>
          </cell>
          <cell r="G238">
            <v>39.705959999999997</v>
          </cell>
          <cell r="H238">
            <v>42.378660000000004</v>
          </cell>
          <cell r="J238">
            <v>36.675829999999998</v>
          </cell>
          <cell r="K238">
            <v>36.175829999999998</v>
          </cell>
          <cell r="L238">
            <v>53.71593</v>
          </cell>
          <cell r="M238">
            <v>30.42708</v>
          </cell>
          <cell r="N238">
            <v>34.667760000000001</v>
          </cell>
          <cell r="O238">
            <v>25.934090000000001</v>
          </cell>
          <cell r="P238">
            <v>30.127590000000001</v>
          </cell>
          <cell r="R238">
            <v>33.167760000000001</v>
          </cell>
          <cell r="S238">
            <v>32.167760000000001</v>
          </cell>
          <cell r="T238">
            <v>54.002459999999999</v>
          </cell>
          <cell r="U238">
            <v>35.885925714285712</v>
          </cell>
          <cell r="V238">
            <v>36.386657142857139</v>
          </cell>
          <cell r="W238">
            <v>33.803730000000002</v>
          </cell>
          <cell r="Y238">
            <v>53.838728571428568</v>
          </cell>
          <cell r="Z238">
            <v>35.172371428571431</v>
          </cell>
          <cell r="AC238">
            <v>3.4379</v>
          </cell>
          <cell r="AD238">
            <v>3.5983999999999998</v>
          </cell>
          <cell r="AE238">
            <v>3.3443000000000001</v>
          </cell>
          <cell r="AF238">
            <v>3.371</v>
          </cell>
          <cell r="AG238">
            <v>3.8391999999999999</v>
          </cell>
          <cell r="AH238">
            <v>2.8226</v>
          </cell>
          <cell r="AI238">
            <v>3.6652999999999998</v>
          </cell>
          <cell r="AJ238">
            <v>3.5268000000000002</v>
          </cell>
          <cell r="AK238">
            <v>3.6918000000000002</v>
          </cell>
          <cell r="AL238">
            <v>3.5095999999999998</v>
          </cell>
          <cell r="AM238">
            <v>3.7418</v>
          </cell>
          <cell r="AN238">
            <v>3.5076999999999998</v>
          </cell>
          <cell r="AO238">
            <v>3.4421734835194653</v>
          </cell>
          <cell r="AP238">
            <v>3.4845540008111122</v>
          </cell>
          <cell r="AQ238">
            <v>3.6048167498084966</v>
          </cell>
          <cell r="AR238">
            <v>3.4896234522964615</v>
          </cell>
          <cell r="AS238">
            <v>3.4726321212741982</v>
          </cell>
          <cell r="AT238">
            <v>3.2090833283147644</v>
          </cell>
          <cell r="AU238">
            <v>3.4744150978404136</v>
          </cell>
          <cell r="AV238">
            <v>3.3593000000000002</v>
          </cell>
          <cell r="AW238">
            <v>3.6669022441305006</v>
          </cell>
          <cell r="AX238">
            <v>3.8313999999999999</v>
          </cell>
          <cell r="AZ238">
            <v>106</v>
          </cell>
          <cell r="BA238">
            <v>106</v>
          </cell>
          <cell r="BC238">
            <v>2027</v>
          </cell>
          <cell r="BD238">
            <v>155</v>
          </cell>
          <cell r="BE238">
            <v>155</v>
          </cell>
        </row>
        <row r="239">
          <cell r="D239">
            <v>46447</v>
          </cell>
          <cell r="E239">
            <v>32.250149999999998</v>
          </cell>
          <cell r="F239">
            <v>33.760109999999997</v>
          </cell>
          <cell r="G239">
            <v>29.44979</v>
          </cell>
          <cell r="H239">
            <v>32.833289999999998</v>
          </cell>
          <cell r="J239">
            <v>33.260109999999997</v>
          </cell>
          <cell r="K239">
            <v>32.260109999999997</v>
          </cell>
          <cell r="L239">
            <v>38.017209999999999</v>
          </cell>
          <cell r="M239">
            <v>25.94416</v>
          </cell>
          <cell r="N239">
            <v>32.325409999999998</v>
          </cell>
          <cell r="O239">
            <v>20.276759999999999</v>
          </cell>
          <cell r="P239">
            <v>24.72626</v>
          </cell>
          <cell r="R239">
            <v>31.825410000000002</v>
          </cell>
          <cell r="S239">
            <v>30.825410000000002</v>
          </cell>
          <cell r="T239">
            <v>40.542810000000003</v>
          </cell>
          <cell r="U239">
            <v>29.610630632570658</v>
          </cell>
          <cell r="V239">
            <v>33.15958281292059</v>
          </cell>
          <cell r="W239">
            <v>25.61020409152086</v>
          </cell>
          <cell r="Y239">
            <v>39.074358855989239</v>
          </cell>
          <cell r="Z239">
            <v>32.65958281292059</v>
          </cell>
          <cell r="AC239">
            <v>3.2505999999999999</v>
          </cell>
          <cell r="AD239">
            <v>3.1436000000000002</v>
          </cell>
          <cell r="AE239">
            <v>3.157</v>
          </cell>
          <cell r="AF239">
            <v>3.157</v>
          </cell>
          <cell r="AG239">
            <v>3.7723</v>
          </cell>
          <cell r="AH239">
            <v>2.6353</v>
          </cell>
          <cell r="AI239">
            <v>3.3309000000000002</v>
          </cell>
          <cell r="AJ239">
            <v>3.3328000000000002</v>
          </cell>
          <cell r="AK239">
            <v>3.4946999999999999</v>
          </cell>
          <cell r="AL239">
            <v>3.3193000000000001</v>
          </cell>
          <cell r="AM239">
            <v>3.5447000000000002</v>
          </cell>
          <cell r="AN239">
            <v>3.3161</v>
          </cell>
          <cell r="AO239">
            <v>3.2544930082760279</v>
          </cell>
          <cell r="AP239">
            <v>3.2946523481699281</v>
          </cell>
          <cell r="AQ239">
            <v>3.2723298406818579</v>
          </cell>
          <cell r="AR239">
            <v>3.2997217996552775</v>
          </cell>
          <cell r="AS239">
            <v>3.2534372016798114</v>
          </cell>
          <cell r="AT239">
            <v>3.0612362942888685</v>
          </cell>
          <cell r="AU239">
            <v>3.2845134451992295</v>
          </cell>
          <cell r="AV239">
            <v>3.1720000000000002</v>
          </cell>
          <cell r="AW239">
            <v>3.2046601463563373</v>
          </cell>
          <cell r="AX239">
            <v>3.3506</v>
          </cell>
          <cell r="AZ239">
            <v>107</v>
          </cell>
          <cell r="BA239">
            <v>107</v>
          </cell>
          <cell r="BC239">
            <v>2027</v>
          </cell>
          <cell r="BD239">
            <v>156</v>
          </cell>
          <cell r="BE239">
            <v>156</v>
          </cell>
        </row>
        <row r="240">
          <cell r="D240">
            <v>46478</v>
          </cell>
          <cell r="E240">
            <v>29.611270000000001</v>
          </cell>
          <cell r="F240">
            <v>31.487089999999998</v>
          </cell>
          <cell r="G240">
            <v>25.434229999999999</v>
          </cell>
          <cell r="H240">
            <v>29.410329999999998</v>
          </cell>
          <cell r="J240">
            <v>29.737089999999998</v>
          </cell>
          <cell r="K240">
            <v>29.487089999999998</v>
          </cell>
          <cell r="L240">
            <v>29.571490000000001</v>
          </cell>
          <cell r="M240">
            <v>23.95805</v>
          </cell>
          <cell r="N240">
            <v>30.758369999999999</v>
          </cell>
          <cell r="O240">
            <v>18.00676</v>
          </cell>
          <cell r="P240">
            <v>24.07666</v>
          </cell>
          <cell r="R240">
            <v>29.758369999999999</v>
          </cell>
          <cell r="S240">
            <v>29.758369999999999</v>
          </cell>
          <cell r="T240">
            <v>30.214670000000002</v>
          </cell>
          <cell r="U240">
            <v>27.224354888888886</v>
          </cell>
          <cell r="V240">
            <v>31.179408222222225</v>
          </cell>
          <cell r="W240">
            <v>22.298187111111108</v>
          </cell>
          <cell r="Y240">
            <v>29.843054888888894</v>
          </cell>
          <cell r="Z240">
            <v>29.746074888888884</v>
          </cell>
          <cell r="AC240">
            <v>2.9430000000000001</v>
          </cell>
          <cell r="AD240">
            <v>2.6753999999999998</v>
          </cell>
          <cell r="AE240">
            <v>2.7690999999999999</v>
          </cell>
          <cell r="AF240">
            <v>2.8761000000000001</v>
          </cell>
          <cell r="AG240">
            <v>3.6385999999999998</v>
          </cell>
          <cell r="AH240">
            <v>2.4881000000000002</v>
          </cell>
          <cell r="AI240">
            <v>2.9830999999999999</v>
          </cell>
          <cell r="AJ240">
            <v>3.0139999999999998</v>
          </cell>
          <cell r="AK240">
            <v>3.1705999999999999</v>
          </cell>
          <cell r="AL240">
            <v>3.0066000000000002</v>
          </cell>
          <cell r="AM240">
            <v>3.2206000000000001</v>
          </cell>
          <cell r="AN240">
            <v>3.0011999999999999</v>
          </cell>
          <cell r="AO240">
            <v>2.9462681594512481</v>
          </cell>
          <cell r="AP240">
            <v>2.9827796927912402</v>
          </cell>
          <cell r="AQ240">
            <v>2.8290312222371989</v>
          </cell>
          <cell r="AR240">
            <v>2.9878491442765895</v>
          </cell>
          <cell r="AS240">
            <v>2.9657182628290486</v>
          </cell>
          <cell r="AT240">
            <v>2.9080695774365153</v>
          </cell>
          <cell r="AU240">
            <v>2.9726407898205416</v>
          </cell>
          <cell r="AV240">
            <v>2.7841</v>
          </cell>
          <cell r="AW240">
            <v>2.7287987783311309</v>
          </cell>
          <cell r="AX240">
            <v>2.8088000000000002</v>
          </cell>
          <cell r="AZ240">
            <v>108</v>
          </cell>
          <cell r="BA240">
            <v>108</v>
          </cell>
          <cell r="BC240">
            <v>2027</v>
          </cell>
          <cell r="BD240">
            <v>157</v>
          </cell>
          <cell r="BE240">
            <v>157</v>
          </cell>
        </row>
        <row r="241">
          <cell r="D241">
            <v>46508</v>
          </cell>
          <cell r="E241">
            <v>25.031469999999999</v>
          </cell>
          <cell r="F241">
            <v>33.06841</v>
          </cell>
          <cell r="G241">
            <v>18.53679</v>
          </cell>
          <cell r="H241">
            <v>22.863289999999999</v>
          </cell>
          <cell r="J241">
            <v>31.56841</v>
          </cell>
          <cell r="K241">
            <v>31.06841</v>
          </cell>
          <cell r="L241">
            <v>28.116309999999999</v>
          </cell>
          <cell r="M241">
            <v>21.182950000000002</v>
          </cell>
          <cell r="N241">
            <v>32.118020000000001</v>
          </cell>
          <cell r="O241">
            <v>14.669129999999999</v>
          </cell>
          <cell r="P241">
            <v>22.508330000000001</v>
          </cell>
          <cell r="R241">
            <v>31.118020000000001</v>
          </cell>
          <cell r="S241">
            <v>30.618020000000001</v>
          </cell>
          <cell r="T241">
            <v>28.157820000000001</v>
          </cell>
          <cell r="U241">
            <v>23.252046774193548</v>
          </cell>
          <cell r="V241">
            <v>32.628982365591398</v>
          </cell>
          <cell r="W241">
            <v>16.748517096774194</v>
          </cell>
          <cell r="Y241">
            <v>28.135502795698926</v>
          </cell>
          <cell r="Z241">
            <v>31.360165161290325</v>
          </cell>
          <cell r="AC241">
            <v>2.9563000000000001</v>
          </cell>
          <cell r="AD241">
            <v>2.6486999999999998</v>
          </cell>
          <cell r="AE241">
            <v>2.7690999999999999</v>
          </cell>
          <cell r="AF241">
            <v>2.9028</v>
          </cell>
          <cell r="AG241">
            <v>3.6652999999999998</v>
          </cell>
          <cell r="AH241">
            <v>2.4748000000000001</v>
          </cell>
          <cell r="AI241">
            <v>3.0232000000000001</v>
          </cell>
          <cell r="AJ241">
            <v>3.0272000000000001</v>
          </cell>
          <cell r="AK241">
            <v>3.1837</v>
          </cell>
          <cell r="AL241">
            <v>3.0198999999999998</v>
          </cell>
          <cell r="AM241">
            <v>3.2336999999999998</v>
          </cell>
          <cell r="AN241">
            <v>3.0145</v>
          </cell>
          <cell r="AO241">
            <v>2.9595951766468578</v>
          </cell>
          <cell r="AP241">
            <v>2.9962644337422693</v>
          </cell>
          <cell r="AQ241">
            <v>2.8152056491587354</v>
          </cell>
          <cell r="AR241">
            <v>3.0013338852276186</v>
          </cell>
          <cell r="AS241">
            <v>2.9930664140120866</v>
          </cell>
          <cell r="AT241">
            <v>2.8687239987955433</v>
          </cell>
          <cell r="AU241">
            <v>2.9861255307715706</v>
          </cell>
          <cell r="AV241">
            <v>2.7841</v>
          </cell>
          <cell r="AW241">
            <v>2.7016618741742042</v>
          </cell>
          <cell r="AX241">
            <v>2.7786</v>
          </cell>
          <cell r="AZ241">
            <v>109</v>
          </cell>
          <cell r="BA241">
            <v>109</v>
          </cell>
          <cell r="BC241">
            <v>2027</v>
          </cell>
          <cell r="BD241">
            <v>158</v>
          </cell>
          <cell r="BE241">
            <v>158</v>
          </cell>
        </row>
        <row r="242">
          <cell r="D242">
            <v>46539</v>
          </cell>
          <cell r="E242">
            <v>34.131729999999997</v>
          </cell>
          <cell r="F242">
            <v>47.611150000000002</v>
          </cell>
          <cell r="G242">
            <v>27.455950000000001</v>
          </cell>
          <cell r="H242">
            <v>33.155949999999997</v>
          </cell>
          <cell r="J242">
            <v>47.111150000000002</v>
          </cell>
          <cell r="K242">
            <v>46.611150000000002</v>
          </cell>
          <cell r="L242">
            <v>38.418750000000003</v>
          </cell>
          <cell r="M242">
            <v>24.695219999999999</v>
          </cell>
          <cell r="N242">
            <v>38.050930000000001</v>
          </cell>
          <cell r="O242">
            <v>18.190909999999999</v>
          </cell>
          <cell r="P242">
            <v>27.55171</v>
          </cell>
          <cell r="R242">
            <v>36.050930000000001</v>
          </cell>
          <cell r="S242">
            <v>35.550930000000001</v>
          </cell>
          <cell r="T242">
            <v>39.466030000000003</v>
          </cell>
          <cell r="U242">
            <v>30.147425777777777</v>
          </cell>
          <cell r="V242">
            <v>43.574612666666667</v>
          </cell>
          <cell r="W242">
            <v>23.544044222222222</v>
          </cell>
          <cell r="Y242">
            <v>38.860934888888892</v>
          </cell>
          <cell r="Z242">
            <v>42.441279333333334</v>
          </cell>
          <cell r="AC242">
            <v>3.0232000000000001</v>
          </cell>
          <cell r="AD242">
            <v>2.8492999999999999</v>
          </cell>
          <cell r="AE242">
            <v>2.8226</v>
          </cell>
          <cell r="AF242">
            <v>3.0099</v>
          </cell>
          <cell r="AG242">
            <v>3.7322000000000002</v>
          </cell>
          <cell r="AH242">
            <v>2.6753999999999998</v>
          </cell>
          <cell r="AI242">
            <v>3.1034999999999999</v>
          </cell>
          <cell r="AJ242">
            <v>3.0960000000000001</v>
          </cell>
          <cell r="AK242">
            <v>3.2534000000000001</v>
          </cell>
          <cell r="AL242">
            <v>3.0876000000000001</v>
          </cell>
          <cell r="AM242">
            <v>3.3033999999999999</v>
          </cell>
          <cell r="AN242">
            <v>3.0825999999999998</v>
          </cell>
          <cell r="AO242">
            <v>3.0266310751721432</v>
          </cell>
          <cell r="AP242">
            <v>3.0640936946162429</v>
          </cell>
          <cell r="AQ242">
            <v>2.9467816086807401</v>
          </cell>
          <cell r="AR242">
            <v>3.0691631461015918</v>
          </cell>
          <cell r="AS242">
            <v>3.1027663013418008</v>
          </cell>
          <cell r="AT242">
            <v>2.9459095854662247</v>
          </cell>
          <cell r="AU242">
            <v>3.0539547916455438</v>
          </cell>
          <cell r="AV242">
            <v>2.8376000000000001</v>
          </cell>
          <cell r="AW242">
            <v>2.9055443825592029</v>
          </cell>
          <cell r="AX242">
            <v>2.9868999999999999</v>
          </cell>
          <cell r="AZ242">
            <v>110</v>
          </cell>
          <cell r="BA242">
            <v>110</v>
          </cell>
          <cell r="BC242">
            <v>2027</v>
          </cell>
          <cell r="BD242">
            <v>159</v>
          </cell>
          <cell r="BE242">
            <v>159</v>
          </cell>
        </row>
        <row r="243">
          <cell r="D243">
            <v>46569</v>
          </cell>
          <cell r="E243">
            <v>73.400400000000005</v>
          </cell>
          <cell r="F243">
            <v>81.560649999999995</v>
          </cell>
          <cell r="G243">
            <v>65.891329999999996</v>
          </cell>
          <cell r="H243">
            <v>68.053629999999998</v>
          </cell>
          <cell r="J243">
            <v>85.310649999999995</v>
          </cell>
          <cell r="K243">
            <v>86.060649999999995</v>
          </cell>
          <cell r="L243">
            <v>64.461550000000003</v>
          </cell>
          <cell r="M243">
            <v>35.151539999999997</v>
          </cell>
          <cell r="N243">
            <v>46.391910000000003</v>
          </cell>
          <cell r="O243">
            <v>27.295089999999998</v>
          </cell>
          <cell r="P243">
            <v>35.128590000000003</v>
          </cell>
          <cell r="R243">
            <v>46.891910000000003</v>
          </cell>
          <cell r="S243">
            <v>47.391910000000003</v>
          </cell>
          <cell r="T243">
            <v>47.951610000000002</v>
          </cell>
          <cell r="U243">
            <v>56.537999354838703</v>
          </cell>
          <cell r="V243">
            <v>66.056151720430094</v>
          </cell>
          <cell r="W243">
            <v>48.875783333333331</v>
          </cell>
          <cell r="Y243">
            <v>57.182974301075269</v>
          </cell>
          <cell r="Z243">
            <v>68.373356021505373</v>
          </cell>
          <cell r="AC243">
            <v>3.2239</v>
          </cell>
          <cell r="AD243">
            <v>2.9296000000000002</v>
          </cell>
          <cell r="AE243">
            <v>2.9697</v>
          </cell>
          <cell r="AF243">
            <v>3.2774000000000001</v>
          </cell>
          <cell r="AG243">
            <v>4.0130999999999997</v>
          </cell>
          <cell r="AH243">
            <v>2.7690999999999999</v>
          </cell>
          <cell r="AI243">
            <v>3.3978000000000002</v>
          </cell>
          <cell r="AJ243">
            <v>3.3003999999999998</v>
          </cell>
          <cell r="AK243">
            <v>3.4596</v>
          </cell>
          <cell r="AL243">
            <v>3.29</v>
          </cell>
          <cell r="AM243">
            <v>3.5095999999999998</v>
          </cell>
          <cell r="AN243">
            <v>3.2856999999999998</v>
          </cell>
          <cell r="AO243">
            <v>3.2277387707479992</v>
          </cell>
          <cell r="AP243">
            <v>3.2675814772381631</v>
          </cell>
          <cell r="AQ243">
            <v>3.0645319951242813</v>
          </cell>
          <cell r="AR243">
            <v>3.2726509287235119</v>
          </cell>
          <cell r="AS243">
            <v>3.3767599508347845</v>
          </cell>
          <cell r="AT243">
            <v>3.062039265281542</v>
          </cell>
          <cell r="AU243">
            <v>3.257442574267464</v>
          </cell>
          <cell r="AV243">
            <v>2.9847000000000001</v>
          </cell>
          <cell r="AW243">
            <v>2.9871583677202969</v>
          </cell>
          <cell r="AX243">
            <v>3.0823</v>
          </cell>
          <cell r="AZ243">
            <v>111</v>
          </cell>
          <cell r="BA243">
            <v>111</v>
          </cell>
          <cell r="BC243">
            <v>2027</v>
          </cell>
          <cell r="BD243">
            <v>160</v>
          </cell>
          <cell r="BE243">
            <v>160</v>
          </cell>
        </row>
        <row r="244">
          <cell r="D244">
            <v>46600</v>
          </cell>
          <cell r="E244">
            <v>75.591319999999996</v>
          </cell>
          <cell r="F244">
            <v>77.910830000000004</v>
          </cell>
          <cell r="G244">
            <v>67.986379999999997</v>
          </cell>
          <cell r="H244">
            <v>68.519980000000004</v>
          </cell>
          <cell r="J244">
            <v>81.910830000000004</v>
          </cell>
          <cell r="K244">
            <v>81.910830000000004</v>
          </cell>
          <cell r="L244">
            <v>60.232729999999997</v>
          </cell>
          <cell r="M244">
            <v>43.482190000000003</v>
          </cell>
          <cell r="N244">
            <v>51.79289</v>
          </cell>
          <cell r="O244">
            <v>35.120040000000003</v>
          </cell>
          <cell r="P244">
            <v>41.570839999999997</v>
          </cell>
          <cell r="R244">
            <v>52.79289</v>
          </cell>
          <cell r="S244">
            <v>52.29289</v>
          </cell>
          <cell r="T244">
            <v>53.45729</v>
          </cell>
          <cell r="U244">
            <v>61.435682043010758</v>
          </cell>
          <cell r="V244">
            <v>66.396469354838715</v>
          </cell>
          <cell r="W244">
            <v>53.496918279569897</v>
          </cell>
          <cell r="Y244">
            <v>57.24570806451613</v>
          </cell>
          <cell r="Z244">
            <v>69.073888709677419</v>
          </cell>
          <cell r="AC244">
            <v>3.2505999999999999</v>
          </cell>
          <cell r="AD244">
            <v>2.9563000000000001</v>
          </cell>
          <cell r="AE244">
            <v>3.0901000000000001</v>
          </cell>
          <cell r="AF244">
            <v>3.3174999999999999</v>
          </cell>
          <cell r="AG244">
            <v>4.0533000000000001</v>
          </cell>
          <cell r="AH244">
            <v>2.7957999999999998</v>
          </cell>
          <cell r="AI244">
            <v>3.4914000000000001</v>
          </cell>
          <cell r="AJ244">
            <v>3.3273999999999999</v>
          </cell>
          <cell r="AK244">
            <v>3.4866999999999999</v>
          </cell>
          <cell r="AL244">
            <v>3.3168000000000002</v>
          </cell>
          <cell r="AM244">
            <v>3.5367000000000002</v>
          </cell>
          <cell r="AN244">
            <v>3.3126000000000002</v>
          </cell>
          <cell r="AO244">
            <v>3.2544930082760279</v>
          </cell>
          <cell r="AP244">
            <v>3.2946523481699281</v>
          </cell>
          <cell r="AQ244">
            <v>3.1407020999872755</v>
          </cell>
          <cell r="AR244">
            <v>3.2997217996552775</v>
          </cell>
          <cell r="AS244">
            <v>3.4178333913756016</v>
          </cell>
          <cell r="AT244">
            <v>3.0888384221619996</v>
          </cell>
          <cell r="AU244">
            <v>3.2845134451992295</v>
          </cell>
          <cell r="AV244">
            <v>3.1051000000000002</v>
          </cell>
          <cell r="AW244">
            <v>3.0142952718772236</v>
          </cell>
          <cell r="AX244">
            <v>3.1109</v>
          </cell>
          <cell r="AZ244">
            <v>112</v>
          </cell>
          <cell r="BA244">
            <v>112</v>
          </cell>
          <cell r="BC244">
            <v>2027</v>
          </cell>
          <cell r="BD244">
            <v>161</v>
          </cell>
          <cell r="BE244">
            <v>161</v>
          </cell>
        </row>
        <row r="245">
          <cell r="D245">
            <v>46631</v>
          </cell>
          <cell r="E245">
            <v>36.986699999999999</v>
          </cell>
          <cell r="F245">
            <v>42.482579999999999</v>
          </cell>
          <cell r="G245">
            <v>30.281870000000001</v>
          </cell>
          <cell r="H245">
            <v>32.360770000000002</v>
          </cell>
          <cell r="J245">
            <v>45.482579999999999</v>
          </cell>
          <cell r="K245">
            <v>44.482579999999999</v>
          </cell>
          <cell r="L245">
            <v>31.103280000000002</v>
          </cell>
          <cell r="M245">
            <v>32.805759999999999</v>
          </cell>
          <cell r="N245">
            <v>41.86018</v>
          </cell>
          <cell r="O245">
            <v>25.405670000000001</v>
          </cell>
          <cell r="P245">
            <v>31.609870000000001</v>
          </cell>
          <cell r="R245">
            <v>39.86018</v>
          </cell>
          <cell r="S245">
            <v>39.86018</v>
          </cell>
          <cell r="T245">
            <v>41.434179999999998</v>
          </cell>
          <cell r="U245">
            <v>35.128504444444438</v>
          </cell>
          <cell r="V245">
            <v>42.205957777777776</v>
          </cell>
          <cell r="W245">
            <v>28.11467</v>
          </cell>
          <cell r="Y245">
            <v>35.694791111111115</v>
          </cell>
          <cell r="Z245">
            <v>42.983735555555555</v>
          </cell>
          <cell r="AC245">
            <v>3.2105000000000001</v>
          </cell>
          <cell r="AD245">
            <v>2.6888000000000001</v>
          </cell>
          <cell r="AE245">
            <v>3.0767000000000002</v>
          </cell>
          <cell r="AF245">
            <v>3.2372999999999998</v>
          </cell>
          <cell r="AG245">
            <v>3.9998</v>
          </cell>
          <cell r="AH245">
            <v>2.5148999999999999</v>
          </cell>
          <cell r="AI245">
            <v>3.3843999999999999</v>
          </cell>
          <cell r="AJ245">
            <v>3.2867000000000002</v>
          </cell>
          <cell r="AK245">
            <v>3.4458000000000002</v>
          </cell>
          <cell r="AL245">
            <v>3.2765</v>
          </cell>
          <cell r="AM245">
            <v>3.4958</v>
          </cell>
          <cell r="AN245">
            <v>3.2721</v>
          </cell>
          <cell r="AO245">
            <v>3.2143115504155806</v>
          </cell>
          <cell r="AP245">
            <v>3.253995347257427</v>
          </cell>
          <cell r="AQ245">
            <v>2.9952487862142294</v>
          </cell>
          <cell r="AR245">
            <v>3.2590647987427763</v>
          </cell>
          <cell r="AS245">
            <v>3.3356865102939666</v>
          </cell>
          <cell r="AT245">
            <v>3.0586266385626821</v>
          </cell>
          <cell r="AU245">
            <v>3.2438564442867284</v>
          </cell>
          <cell r="AV245">
            <v>3.0916999999999999</v>
          </cell>
          <cell r="AW245">
            <v>2.7424180485821732</v>
          </cell>
          <cell r="AX245">
            <v>2.8426999999999998</v>
          </cell>
          <cell r="AZ245">
            <v>113</v>
          </cell>
          <cell r="BA245">
            <v>113</v>
          </cell>
          <cell r="BC245">
            <v>2027</v>
          </cell>
          <cell r="BD245">
            <v>162</v>
          </cell>
          <cell r="BE245">
            <v>162</v>
          </cell>
        </row>
        <row r="246">
          <cell r="D246">
            <v>46661</v>
          </cell>
          <cell r="E246">
            <v>45.46434</v>
          </cell>
          <cell r="F246">
            <v>39.66086</v>
          </cell>
          <cell r="G246">
            <v>44.912219999999998</v>
          </cell>
          <cell r="H246">
            <v>50.877420000000001</v>
          </cell>
          <cell r="J246">
            <v>38.16086</v>
          </cell>
          <cell r="K246">
            <v>37.91086</v>
          </cell>
          <cell r="L246">
            <v>48.695959999999999</v>
          </cell>
          <cell r="M246">
            <v>30.86186</v>
          </cell>
          <cell r="N246">
            <v>36.437899999999999</v>
          </cell>
          <cell r="O246">
            <v>26.293030000000002</v>
          </cell>
          <cell r="P246">
            <v>30.89723</v>
          </cell>
          <cell r="R246">
            <v>34.437899999999999</v>
          </cell>
          <cell r="S246">
            <v>34.437899999999999</v>
          </cell>
          <cell r="T246">
            <v>45.043399999999998</v>
          </cell>
          <cell r="U246">
            <v>39.026687526881716</v>
          </cell>
          <cell r="V246">
            <v>38.239985161290321</v>
          </cell>
          <cell r="W246">
            <v>36.703759892473116</v>
          </cell>
          <cell r="Y246">
            <v>47.085691612903219</v>
          </cell>
          <cell r="Z246">
            <v>36.51955505376344</v>
          </cell>
          <cell r="AC246">
            <v>3.2372999999999998</v>
          </cell>
          <cell r="AD246">
            <v>3.0099</v>
          </cell>
          <cell r="AE246">
            <v>3.0901000000000001</v>
          </cell>
          <cell r="AF246">
            <v>3.1838000000000002</v>
          </cell>
          <cell r="AG246">
            <v>3.8258999999999999</v>
          </cell>
          <cell r="AH246">
            <v>2.7288999999999999</v>
          </cell>
          <cell r="AI246">
            <v>3.3443000000000001</v>
          </cell>
          <cell r="AJ246">
            <v>3.3111999999999999</v>
          </cell>
          <cell r="AK246">
            <v>3.4691999999999998</v>
          </cell>
          <cell r="AL246">
            <v>3.3022</v>
          </cell>
          <cell r="AM246">
            <v>3.5192000000000001</v>
          </cell>
          <cell r="AN246">
            <v>3.2974000000000001</v>
          </cell>
          <cell r="AO246">
            <v>3.2411659910804183</v>
          </cell>
          <cell r="AP246">
            <v>3.2811676072188996</v>
          </cell>
          <cell r="AQ246">
            <v>3.168456808489359</v>
          </cell>
          <cell r="AR246">
            <v>3.286237058704248</v>
          </cell>
          <cell r="AS246">
            <v>3.2808877803953704</v>
          </cell>
          <cell r="AT246">
            <v>3.1658232660845127</v>
          </cell>
          <cell r="AU246">
            <v>3.2710287042482005</v>
          </cell>
          <cell r="AV246">
            <v>3.1051000000000002</v>
          </cell>
          <cell r="AW246">
            <v>3.0687723528813904</v>
          </cell>
          <cell r="AX246">
            <v>3.1614</v>
          </cell>
          <cell r="AZ246">
            <v>114</v>
          </cell>
          <cell r="BA246">
            <v>114</v>
          </cell>
          <cell r="BC246">
            <v>2027</v>
          </cell>
          <cell r="BD246">
            <v>163</v>
          </cell>
          <cell r="BE246">
            <v>163</v>
          </cell>
        </row>
        <row r="247">
          <cell r="D247">
            <v>46692</v>
          </cell>
          <cell r="E247">
            <v>39.072969999999998</v>
          </cell>
          <cell r="F247">
            <v>37.448770000000003</v>
          </cell>
          <cell r="G247">
            <v>36.518970000000003</v>
          </cell>
          <cell r="H247">
            <v>39.189869999999999</v>
          </cell>
          <cell r="J247">
            <v>35.448770000000003</v>
          </cell>
          <cell r="K247">
            <v>35.448770000000003</v>
          </cell>
          <cell r="L247">
            <v>45.397170000000003</v>
          </cell>
          <cell r="M247">
            <v>29.3262</v>
          </cell>
          <cell r="N247">
            <v>34.099240000000002</v>
          </cell>
          <cell r="O247">
            <v>23.48076</v>
          </cell>
          <cell r="P247">
            <v>27.039960000000001</v>
          </cell>
          <cell r="R247">
            <v>32.849240000000002</v>
          </cell>
          <cell r="S247">
            <v>32.099240000000002</v>
          </cell>
          <cell r="T247">
            <v>40.874540000000003</v>
          </cell>
          <cell r="U247">
            <v>34.733561997226069</v>
          </cell>
          <cell r="V247">
            <v>35.957509070735092</v>
          </cell>
          <cell r="W247">
            <v>30.714163606102638</v>
          </cell>
          <cell r="Y247">
            <v>43.383627378640782</v>
          </cell>
          <cell r="Z247">
            <v>34.291420305131766</v>
          </cell>
          <cell r="AC247">
            <v>3.4245000000000001</v>
          </cell>
          <cell r="AD247">
            <v>3.5851000000000002</v>
          </cell>
          <cell r="AE247">
            <v>3.3309000000000002</v>
          </cell>
          <cell r="AF247">
            <v>3.3443000000000001</v>
          </cell>
          <cell r="AG247">
            <v>3.8794</v>
          </cell>
          <cell r="AH247">
            <v>2.8761000000000001</v>
          </cell>
          <cell r="AI247">
            <v>3.5716999999999999</v>
          </cell>
          <cell r="AJ247">
            <v>3.5068000000000001</v>
          </cell>
          <cell r="AK247">
            <v>3.6688000000000001</v>
          </cell>
          <cell r="AL247">
            <v>3.4931999999999999</v>
          </cell>
          <cell r="AM247">
            <v>3.7187999999999999</v>
          </cell>
          <cell r="AN247">
            <v>3.4901</v>
          </cell>
          <cell r="AO247">
            <v>3.4287462631870462</v>
          </cell>
          <cell r="AP247">
            <v>3.4709678708303766</v>
          </cell>
          <cell r="AQ247">
            <v>3.590991176730034</v>
          </cell>
          <cell r="AR247">
            <v>3.4760373223157255</v>
          </cell>
          <cell r="AS247">
            <v>3.4452839700911606</v>
          </cell>
          <cell r="AT247">
            <v>3.1855964267790826</v>
          </cell>
          <cell r="AU247">
            <v>3.4608289678596775</v>
          </cell>
          <cell r="AV247">
            <v>3.3458999999999999</v>
          </cell>
          <cell r="AW247">
            <v>3.6533846102246166</v>
          </cell>
          <cell r="AX247">
            <v>3.8029000000000002</v>
          </cell>
          <cell r="AZ247">
            <v>115</v>
          </cell>
          <cell r="BA247">
            <v>115</v>
          </cell>
          <cell r="BC247">
            <v>2027</v>
          </cell>
          <cell r="BD247">
            <v>164</v>
          </cell>
          <cell r="BE247">
            <v>164</v>
          </cell>
        </row>
        <row r="248">
          <cell r="D248">
            <v>46722</v>
          </cell>
          <cell r="E248">
            <v>46.064529999999998</v>
          </cell>
          <cell r="F248">
            <v>39.65728</v>
          </cell>
          <cell r="G248">
            <v>45.333689999999997</v>
          </cell>
          <cell r="H248">
            <v>45.706989999999998</v>
          </cell>
          <cell r="J248">
            <v>37.15728</v>
          </cell>
          <cell r="K248">
            <v>37.65728</v>
          </cell>
          <cell r="L248">
            <v>49.40728</v>
          </cell>
          <cell r="M248">
            <v>33.475940000000001</v>
          </cell>
          <cell r="N248">
            <v>36.701390000000004</v>
          </cell>
          <cell r="O248">
            <v>28.124110000000002</v>
          </cell>
          <cell r="P248">
            <v>30.08531</v>
          </cell>
          <cell r="R248">
            <v>34.701390000000004</v>
          </cell>
          <cell r="S248">
            <v>34.701390000000004</v>
          </cell>
          <cell r="T248">
            <v>46.967190000000002</v>
          </cell>
          <cell r="U248">
            <v>40.514721505376343</v>
          </cell>
          <cell r="V248">
            <v>38.354145698924732</v>
          </cell>
          <cell r="W248">
            <v>37.746670860215055</v>
          </cell>
          <cell r="Y248">
            <v>48.331541397849463</v>
          </cell>
          <cell r="Z248">
            <v>36.074575806451612</v>
          </cell>
          <cell r="AC248">
            <v>3.6385999999999998</v>
          </cell>
          <cell r="AD248">
            <v>4.1334999999999997</v>
          </cell>
          <cell r="AE248">
            <v>3.5583</v>
          </cell>
          <cell r="AF248">
            <v>3.5716999999999999</v>
          </cell>
          <cell r="AG248">
            <v>4.0666000000000002</v>
          </cell>
          <cell r="AH248">
            <v>3.1970999999999998</v>
          </cell>
          <cell r="AI248">
            <v>3.9060999999999999</v>
          </cell>
          <cell r="AJ248">
            <v>3.7271999999999998</v>
          </cell>
          <cell r="AK248">
            <v>3.8921999999999999</v>
          </cell>
          <cell r="AL248">
            <v>3.7101999999999999</v>
          </cell>
          <cell r="AM248">
            <v>3.9422000000000001</v>
          </cell>
          <cell r="AN248">
            <v>3.7082999999999999</v>
          </cell>
          <cell r="AO248">
            <v>3.6432811790953217</v>
          </cell>
          <cell r="AP248">
            <v>3.6880417834330328</v>
          </cell>
          <cell r="AQ248">
            <v>3.9927095135941459</v>
          </cell>
          <cell r="AR248">
            <v>3.6931112349183817</v>
          </cell>
          <cell r="AS248">
            <v>3.6782041790433264</v>
          </cell>
          <cell r="AT248">
            <v>3.3678708421158285</v>
          </cell>
          <cell r="AU248">
            <v>3.6779028804623342</v>
          </cell>
          <cell r="AV248">
            <v>3.5733000000000001</v>
          </cell>
          <cell r="AW248">
            <v>4.2107583270657587</v>
          </cell>
          <cell r="AX248">
            <v>4.3814000000000002</v>
          </cell>
          <cell r="AZ248">
            <v>116</v>
          </cell>
          <cell r="BA248">
            <v>116</v>
          </cell>
          <cell r="BC248">
            <v>2027</v>
          </cell>
          <cell r="BD248">
            <v>165</v>
          </cell>
          <cell r="BE248">
            <v>165</v>
          </cell>
        </row>
        <row r="249">
          <cell r="D249">
            <v>46753</v>
          </cell>
          <cell r="E249">
            <v>42.171779999999998</v>
          </cell>
          <cell r="F249">
            <v>40.899569999999997</v>
          </cell>
          <cell r="G249">
            <v>41.521230000000003</v>
          </cell>
          <cell r="H249">
            <v>41.403930000000003</v>
          </cell>
          <cell r="J249">
            <v>38.899569999999997</v>
          </cell>
          <cell r="K249">
            <v>38.899569999999997</v>
          </cell>
          <cell r="L249">
            <v>52.942770000000003</v>
          </cell>
          <cell r="M249">
            <v>32.6205</v>
          </cell>
          <cell r="N249">
            <v>37.85615</v>
          </cell>
          <cell r="O249">
            <v>27.5718</v>
          </cell>
          <cell r="P249">
            <v>31.5717</v>
          </cell>
          <cell r="R249">
            <v>36.35615</v>
          </cell>
          <cell r="S249">
            <v>35.85615</v>
          </cell>
          <cell r="T249">
            <v>51.317349999999998</v>
          </cell>
          <cell r="U249">
            <v>37.755596774193549</v>
          </cell>
          <cell r="V249">
            <v>39.492397311827951</v>
          </cell>
          <cell r="W249">
            <v>35.071493548387096</v>
          </cell>
          <cell r="Y249">
            <v>52.191231720430103</v>
          </cell>
          <cell r="Z249">
            <v>37.723580107526878</v>
          </cell>
          <cell r="AC249">
            <v>3.6812</v>
          </cell>
          <cell r="AD249">
            <v>4.2149000000000001</v>
          </cell>
          <cell r="AE249">
            <v>3.5853999999999999</v>
          </cell>
          <cell r="AF249">
            <v>3.6675</v>
          </cell>
          <cell r="AG249">
            <v>4.0918000000000001</v>
          </cell>
          <cell r="AH249">
            <v>3.2570000000000001</v>
          </cell>
          <cell r="AI249">
            <v>4.0507</v>
          </cell>
          <cell r="AJ249">
            <v>3.7721</v>
          </cell>
          <cell r="AK249">
            <v>3.9380999999999999</v>
          </cell>
          <cell r="AL249">
            <v>3.7538</v>
          </cell>
          <cell r="AM249">
            <v>3.9881000000000002</v>
          </cell>
          <cell r="AN249">
            <v>3.7524000000000002</v>
          </cell>
          <cell r="AO249">
            <v>3.6859677153759964</v>
          </cell>
          <cell r="AP249">
            <v>3.7312335100882086</v>
          </cell>
          <cell r="AQ249">
            <v>4.0488920858418336</v>
          </cell>
          <cell r="AR249">
            <v>3.7363029615735579</v>
          </cell>
          <cell r="AS249">
            <v>3.7763297551981974</v>
          </cell>
          <cell r="AT249">
            <v>3.4658333032219213</v>
          </cell>
          <cell r="AU249">
            <v>3.7210946071175099</v>
          </cell>
          <cell r="AV249">
            <v>3.6004</v>
          </cell>
          <cell r="AW249">
            <v>4.2934903120235797</v>
          </cell>
          <cell r="AX249">
            <v>4.4638999999999998</v>
          </cell>
          <cell r="AZ249">
            <v>117</v>
          </cell>
          <cell r="BA249">
            <v>117</v>
          </cell>
          <cell r="BC249">
            <v>2028</v>
          </cell>
          <cell r="BD249">
            <v>166</v>
          </cell>
          <cell r="BE249">
            <v>166</v>
          </cell>
        </row>
        <row r="250">
          <cell r="D250">
            <v>46784</v>
          </cell>
          <cell r="E250">
            <v>43.186050000000002</v>
          </cell>
          <cell r="F250">
            <v>38.78848</v>
          </cell>
          <cell r="G250">
            <v>43.13335</v>
          </cell>
          <cell r="H250">
            <v>45.805950000000003</v>
          </cell>
          <cell r="J250">
            <v>37.78848</v>
          </cell>
          <cell r="K250">
            <v>37.28848</v>
          </cell>
          <cell r="L250">
            <v>54.828580000000002</v>
          </cell>
          <cell r="M250">
            <v>32.408589999999997</v>
          </cell>
          <cell r="N250">
            <v>36.849159999999998</v>
          </cell>
          <cell r="O250">
            <v>28.328289999999999</v>
          </cell>
          <cell r="P250">
            <v>32.521790000000003</v>
          </cell>
          <cell r="R250">
            <v>35.349159999999998</v>
          </cell>
          <cell r="S250">
            <v>34.349159999999998</v>
          </cell>
          <cell r="T250">
            <v>56.183860000000003</v>
          </cell>
          <cell r="U250">
            <v>38.60253252873563</v>
          </cell>
          <cell r="V250">
            <v>37.96371172413793</v>
          </cell>
          <cell r="W250">
            <v>36.836945172413792</v>
          </cell>
          <cell r="Y250">
            <v>55.404963448275865</v>
          </cell>
          <cell r="Z250">
            <v>36.751068045977014</v>
          </cell>
          <cell r="AC250">
            <v>3.6128</v>
          </cell>
          <cell r="AD250">
            <v>4.0644</v>
          </cell>
          <cell r="AE250">
            <v>3.5169999999999999</v>
          </cell>
          <cell r="AF250">
            <v>3.5444</v>
          </cell>
          <cell r="AG250">
            <v>4.1191000000000004</v>
          </cell>
          <cell r="AH250">
            <v>3.2296</v>
          </cell>
          <cell r="AI250">
            <v>3.8180999999999998</v>
          </cell>
          <cell r="AJ250">
            <v>3.7016</v>
          </cell>
          <cell r="AK250">
            <v>3.8666999999999998</v>
          </cell>
          <cell r="AL250">
            <v>3.6844000000000001</v>
          </cell>
          <cell r="AM250">
            <v>3.9167000000000001</v>
          </cell>
          <cell r="AN250">
            <v>3.6825999999999999</v>
          </cell>
          <cell r="AO250">
            <v>3.6174287697985745</v>
          </cell>
          <cell r="AP250">
            <v>3.6618834137686305</v>
          </cell>
          <cell r="AQ250">
            <v>3.9355430990674662</v>
          </cell>
          <cell r="AR250">
            <v>3.6669528652539798</v>
          </cell>
          <cell r="AS250">
            <v>3.6502414626651642</v>
          </cell>
          <cell r="AT250">
            <v>3.3846328615878751</v>
          </cell>
          <cell r="AU250">
            <v>3.6517445107979318</v>
          </cell>
          <cell r="AV250">
            <v>3.532</v>
          </cell>
          <cell r="AW250">
            <v>4.1405276125622521</v>
          </cell>
          <cell r="AX250">
            <v>4.2972999999999999</v>
          </cell>
          <cell r="AZ250">
            <v>118</v>
          </cell>
          <cell r="BA250">
            <v>118</v>
          </cell>
          <cell r="BC250">
            <v>2028</v>
          </cell>
          <cell r="BD250">
            <v>167</v>
          </cell>
          <cell r="BE250">
            <v>167</v>
          </cell>
        </row>
        <row r="251">
          <cell r="D251">
            <v>46813</v>
          </cell>
          <cell r="E251">
            <v>33.739690000000003</v>
          </cell>
          <cell r="F251">
            <v>36.46331</v>
          </cell>
          <cell r="G251">
            <v>31.600439999999999</v>
          </cell>
          <cell r="H251">
            <v>34.983939999999997</v>
          </cell>
          <cell r="J251">
            <v>35.96331</v>
          </cell>
          <cell r="K251">
            <v>34.96331</v>
          </cell>
          <cell r="L251">
            <v>40.720509999999997</v>
          </cell>
          <cell r="M251">
            <v>28.351299999999998</v>
          </cell>
          <cell r="N251">
            <v>35.231999999999999</v>
          </cell>
          <cell r="O251">
            <v>22.61054</v>
          </cell>
          <cell r="P251">
            <v>27.060040000000001</v>
          </cell>
          <cell r="R251">
            <v>34.731999999999999</v>
          </cell>
          <cell r="S251">
            <v>33.731999999999999</v>
          </cell>
          <cell r="T251">
            <v>43.449399999999997</v>
          </cell>
          <cell r="U251">
            <v>31.4842535397039</v>
          </cell>
          <cell r="V251">
            <v>35.947916446837148</v>
          </cell>
          <cell r="W251">
            <v>27.837507429340508</v>
          </cell>
          <cell r="Y251">
            <v>41.862750632570659</v>
          </cell>
          <cell r="Z251">
            <v>35.447916446837141</v>
          </cell>
          <cell r="AC251">
            <v>3.5032999999999999</v>
          </cell>
          <cell r="AD251">
            <v>3.5716999999999999</v>
          </cell>
          <cell r="AE251">
            <v>3.3938000000000001</v>
          </cell>
          <cell r="AF251">
            <v>3.3938000000000001</v>
          </cell>
          <cell r="AG251">
            <v>4.0232999999999999</v>
          </cell>
          <cell r="AH251">
            <v>2.9969999999999999</v>
          </cell>
          <cell r="AI251">
            <v>3.5991</v>
          </cell>
          <cell r="AJ251">
            <v>3.5855000000000001</v>
          </cell>
          <cell r="AK251">
            <v>3.7473999999999998</v>
          </cell>
          <cell r="AL251">
            <v>3.5720000000000001</v>
          </cell>
          <cell r="AM251">
            <v>3.7974000000000001</v>
          </cell>
          <cell r="AN251">
            <v>3.5688</v>
          </cell>
          <cell r="AO251">
            <v>3.5077063349926143</v>
          </cell>
          <cell r="AP251">
            <v>3.5508624262394815</v>
          </cell>
          <cell r="AQ251">
            <v>3.6166228571563983</v>
          </cell>
          <cell r="AR251">
            <v>3.5559318777248299</v>
          </cell>
          <cell r="AS251">
            <v>3.4959855986889274</v>
          </cell>
          <cell r="AT251">
            <v>3.3148747565994179</v>
          </cell>
          <cell r="AU251">
            <v>3.5407235232687824</v>
          </cell>
          <cell r="AV251">
            <v>3.4087999999999998</v>
          </cell>
          <cell r="AW251">
            <v>3.6397653399735743</v>
          </cell>
          <cell r="AX251">
            <v>3.7787000000000002</v>
          </cell>
          <cell r="AZ251">
            <v>119</v>
          </cell>
          <cell r="BA251">
            <v>119</v>
          </cell>
          <cell r="BC251">
            <v>2028</v>
          </cell>
          <cell r="BD251">
            <v>168</v>
          </cell>
          <cell r="BE251">
            <v>168</v>
          </cell>
        </row>
        <row r="252">
          <cell r="D252">
            <v>46844</v>
          </cell>
          <cell r="E252">
            <v>31.694780000000002</v>
          </cell>
          <cell r="F252">
            <v>34.219659999999998</v>
          </cell>
          <cell r="G252">
            <v>27.734680000000001</v>
          </cell>
          <cell r="H252">
            <v>31.71078</v>
          </cell>
          <cell r="J252">
            <v>32.469659999999998</v>
          </cell>
          <cell r="K252">
            <v>32.219659999999998</v>
          </cell>
          <cell r="L252">
            <v>32.30406</v>
          </cell>
          <cell r="M252">
            <v>26.674849999999999</v>
          </cell>
          <cell r="N252">
            <v>33.935690000000001</v>
          </cell>
          <cell r="O252">
            <v>20.50376</v>
          </cell>
          <cell r="P252">
            <v>26.57366</v>
          </cell>
          <cell r="R252">
            <v>32.935690000000001</v>
          </cell>
          <cell r="S252">
            <v>32.935690000000001</v>
          </cell>
          <cell r="T252">
            <v>33.391889999999997</v>
          </cell>
          <cell r="U252">
            <v>29.463700000000003</v>
          </cell>
          <cell r="V252">
            <v>34.093451111111108</v>
          </cell>
          <cell r="W252">
            <v>24.520937777777778</v>
          </cell>
          <cell r="Y252">
            <v>32.78754</v>
          </cell>
          <cell r="Z252">
            <v>32.676784444444444</v>
          </cell>
          <cell r="AC252">
            <v>3.298</v>
          </cell>
          <cell r="AD252">
            <v>3.0243000000000002</v>
          </cell>
          <cell r="AE252">
            <v>3.0928</v>
          </cell>
          <cell r="AF252">
            <v>3.2021999999999999</v>
          </cell>
          <cell r="AG252">
            <v>3.996</v>
          </cell>
          <cell r="AH252">
            <v>2.8191000000000002</v>
          </cell>
          <cell r="AI252">
            <v>3.3527999999999998</v>
          </cell>
          <cell r="AJ252">
            <v>3.3691</v>
          </cell>
          <cell r="AK252">
            <v>3.5257000000000001</v>
          </cell>
          <cell r="AL252">
            <v>3.3616999999999999</v>
          </cell>
          <cell r="AM252">
            <v>3.5756999999999999</v>
          </cell>
          <cell r="AN252">
            <v>3.3563000000000001</v>
          </cell>
          <cell r="AO252">
            <v>3.3019892951235397</v>
          </cell>
          <cell r="AP252">
            <v>3.3427107482510396</v>
          </cell>
          <cell r="AQ252">
            <v>3.1773113890002844</v>
          </cell>
          <cell r="AR252">
            <v>3.3477801997363885</v>
          </cell>
          <cell r="AS252">
            <v>3.2997344463791864</v>
          </cell>
          <cell r="AT252">
            <v>3.2643879554351098</v>
          </cell>
          <cell r="AU252">
            <v>3.3325718452803406</v>
          </cell>
          <cell r="AV252">
            <v>3.1078000000000001</v>
          </cell>
          <cell r="AW252">
            <v>3.0834079865840027</v>
          </cell>
          <cell r="AX252">
            <v>3.1577000000000002</v>
          </cell>
          <cell r="AZ252">
            <v>120</v>
          </cell>
          <cell r="BA252">
            <v>120</v>
          </cell>
          <cell r="BC252">
            <v>2028</v>
          </cell>
          <cell r="BD252">
            <v>169</v>
          </cell>
          <cell r="BE252">
            <v>169</v>
          </cell>
        </row>
        <row r="253">
          <cell r="D253">
            <v>46874</v>
          </cell>
          <cell r="E253">
            <v>27.987179999999999</v>
          </cell>
          <cell r="F253">
            <v>37.381239999999998</v>
          </cell>
          <cell r="G253">
            <v>21.342659999999999</v>
          </cell>
          <cell r="H253">
            <v>25.669160000000002</v>
          </cell>
          <cell r="J253">
            <v>35.881239999999998</v>
          </cell>
          <cell r="K253">
            <v>35.381239999999998</v>
          </cell>
          <cell r="L253">
            <v>32.429139999999997</v>
          </cell>
          <cell r="M253">
            <v>23.796430000000001</v>
          </cell>
          <cell r="N253">
            <v>37.912080000000003</v>
          </cell>
          <cell r="O253">
            <v>16.970210000000002</v>
          </cell>
          <cell r="P253">
            <v>24.80941</v>
          </cell>
          <cell r="R253">
            <v>36.912080000000003</v>
          </cell>
          <cell r="S253">
            <v>36.412080000000003</v>
          </cell>
          <cell r="T253">
            <v>33.951880000000003</v>
          </cell>
          <cell r="U253">
            <v>26.139645053763441</v>
          </cell>
          <cell r="V253">
            <v>37.615266236559137</v>
          </cell>
          <cell r="W253">
            <v>19.415020752688172</v>
          </cell>
          <cell r="Y253">
            <v>33.100455483870967</v>
          </cell>
          <cell r="Z253">
            <v>36.335696344086024</v>
          </cell>
          <cell r="AC253">
            <v>3.3117000000000001</v>
          </cell>
          <cell r="AD253">
            <v>3.0106999999999999</v>
          </cell>
          <cell r="AE253">
            <v>3.1063999999999998</v>
          </cell>
          <cell r="AF253">
            <v>3.2433000000000001</v>
          </cell>
          <cell r="AG253">
            <v>4.0232999999999999</v>
          </cell>
          <cell r="AH253">
            <v>2.8328000000000002</v>
          </cell>
          <cell r="AI253">
            <v>3.3801000000000001</v>
          </cell>
          <cell r="AJ253">
            <v>3.3826000000000001</v>
          </cell>
          <cell r="AK253">
            <v>3.5390999999999999</v>
          </cell>
          <cell r="AL253">
            <v>3.3753000000000002</v>
          </cell>
          <cell r="AM253">
            <v>3.5891000000000002</v>
          </cell>
          <cell r="AN253">
            <v>3.3698000000000001</v>
          </cell>
          <cell r="AO253">
            <v>3.3157171248663859</v>
          </cell>
          <cell r="AP253">
            <v>3.3566010453208963</v>
          </cell>
          <cell r="AQ253">
            <v>3.1773113890002849</v>
          </cell>
          <cell r="AR253">
            <v>3.3616704968062456</v>
          </cell>
          <cell r="AS253">
            <v>3.3418321622452116</v>
          </cell>
          <cell r="AT253">
            <v>3.2254438622904749</v>
          </cell>
          <cell r="AU253">
            <v>3.3464621423501977</v>
          </cell>
          <cell r="AV253">
            <v>3.1214</v>
          </cell>
          <cell r="AW253">
            <v>3.0695854436426466</v>
          </cell>
          <cell r="AX253">
            <v>3.1406000000000001</v>
          </cell>
          <cell r="AZ253">
            <v>121</v>
          </cell>
          <cell r="BA253">
            <v>121</v>
          </cell>
          <cell r="BC253">
            <v>2028</v>
          </cell>
          <cell r="BD253">
            <v>170</v>
          </cell>
          <cell r="BE253">
            <v>170</v>
          </cell>
        </row>
        <row r="254">
          <cell r="D254">
            <v>46905</v>
          </cell>
          <cell r="E254">
            <v>37.36788</v>
          </cell>
          <cell r="F254">
            <v>52.17586</v>
          </cell>
          <cell r="G254">
            <v>30.492059999999999</v>
          </cell>
          <cell r="H254">
            <v>36.192059999999998</v>
          </cell>
          <cell r="J254">
            <v>51.67586</v>
          </cell>
          <cell r="K254">
            <v>51.17586</v>
          </cell>
          <cell r="L254">
            <v>42.983559999999997</v>
          </cell>
          <cell r="M254">
            <v>27.43834</v>
          </cell>
          <cell r="N254">
            <v>41.868510000000001</v>
          </cell>
          <cell r="O254">
            <v>20.752659999999999</v>
          </cell>
          <cell r="P254">
            <v>30.11346</v>
          </cell>
          <cell r="R254">
            <v>39.868510000000001</v>
          </cell>
          <cell r="S254">
            <v>39.368510000000001</v>
          </cell>
          <cell r="T254">
            <v>43.283610000000003</v>
          </cell>
          <cell r="U254">
            <v>33.175407555555552</v>
          </cell>
          <cell r="V254">
            <v>47.823867777777778</v>
          </cell>
          <cell r="W254">
            <v>26.37986888888889</v>
          </cell>
          <cell r="Y254">
            <v>43.110247777777779</v>
          </cell>
          <cell r="Z254">
            <v>46.690534444444438</v>
          </cell>
          <cell r="AC254">
            <v>3.4759000000000002</v>
          </cell>
          <cell r="AD254">
            <v>3.1063999999999998</v>
          </cell>
          <cell r="AE254">
            <v>3.2159</v>
          </cell>
          <cell r="AF254">
            <v>3.4348999999999998</v>
          </cell>
          <cell r="AG254">
            <v>4.2012</v>
          </cell>
          <cell r="AH254">
            <v>2.9422000000000001</v>
          </cell>
          <cell r="AI254">
            <v>3.5579999999999998</v>
          </cell>
          <cell r="AJ254">
            <v>3.5487000000000002</v>
          </cell>
          <cell r="AK254">
            <v>3.7061000000000002</v>
          </cell>
          <cell r="AL254">
            <v>3.5402999999999998</v>
          </cell>
          <cell r="AM254">
            <v>3.7561</v>
          </cell>
          <cell r="AN254">
            <v>3.5352999999999999</v>
          </cell>
          <cell r="AO254">
            <v>3.4802506755069218</v>
          </cell>
          <cell r="AP254">
            <v>3.5230818320997672</v>
          </cell>
          <cell r="AQ254">
            <v>3.2835663551313958</v>
          </cell>
          <cell r="AR254">
            <v>3.5281512835851165</v>
          </cell>
          <cell r="AS254">
            <v>3.5380833145549522</v>
          </cell>
          <cell r="AT254">
            <v>3.4002907959449962</v>
          </cell>
          <cell r="AU254">
            <v>3.5129429291290686</v>
          </cell>
          <cell r="AV254">
            <v>3.2309000000000001</v>
          </cell>
          <cell r="AW254">
            <v>3.1668514259579221</v>
          </cell>
          <cell r="AX254">
            <v>3.2440000000000002</v>
          </cell>
          <cell r="AZ254">
            <v>122</v>
          </cell>
          <cell r="BA254">
            <v>122</v>
          </cell>
          <cell r="BC254">
            <v>2028</v>
          </cell>
          <cell r="BD254">
            <v>171</v>
          </cell>
          <cell r="BE254">
            <v>171</v>
          </cell>
        </row>
        <row r="255">
          <cell r="D255">
            <v>46935</v>
          </cell>
          <cell r="E255">
            <v>70.845489999999998</v>
          </cell>
          <cell r="F255">
            <v>79.717690000000005</v>
          </cell>
          <cell r="G255">
            <v>63.341839999999998</v>
          </cell>
          <cell r="H255">
            <v>65.504140000000007</v>
          </cell>
          <cell r="J255">
            <v>83.467690000000005</v>
          </cell>
          <cell r="K255">
            <v>84.217690000000005</v>
          </cell>
          <cell r="L255">
            <v>62.618589999999998</v>
          </cell>
          <cell r="M255">
            <v>37.039960000000001</v>
          </cell>
          <cell r="N255">
            <v>49.126449999999998</v>
          </cell>
          <cell r="O255">
            <v>29.45187</v>
          </cell>
          <cell r="P255">
            <v>37.285269999999997</v>
          </cell>
          <cell r="R255">
            <v>49.626449999999998</v>
          </cell>
          <cell r="S255">
            <v>50.126449999999998</v>
          </cell>
          <cell r="T255">
            <v>50.686250000000001</v>
          </cell>
          <cell r="U255">
            <v>55.214976129032259</v>
          </cell>
          <cell r="V255">
            <v>65.573353225806457</v>
          </cell>
          <cell r="W255">
            <v>47.672283978494626</v>
          </cell>
          <cell r="Y255">
            <v>57.101486559139786</v>
          </cell>
          <cell r="Z255">
            <v>67.820665053763449</v>
          </cell>
          <cell r="AC255">
            <v>3.4759000000000002</v>
          </cell>
          <cell r="AD255">
            <v>3.2159</v>
          </cell>
          <cell r="AE255">
            <v>3.1749000000000001</v>
          </cell>
          <cell r="AF255">
            <v>3.5444</v>
          </cell>
          <cell r="AG255">
            <v>4.1875</v>
          </cell>
          <cell r="AH255">
            <v>3.0653999999999999</v>
          </cell>
          <cell r="AI255">
            <v>3.6812</v>
          </cell>
          <cell r="AJ255">
            <v>3.5525000000000002</v>
          </cell>
          <cell r="AK255">
            <v>3.7117</v>
          </cell>
          <cell r="AL255">
            <v>3.5419999999999998</v>
          </cell>
          <cell r="AM255">
            <v>3.7616999999999998</v>
          </cell>
          <cell r="AN255">
            <v>3.5377000000000001</v>
          </cell>
          <cell r="AO255">
            <v>3.4802506755069218</v>
          </cell>
          <cell r="AP255">
            <v>3.5230818320997672</v>
          </cell>
          <cell r="AQ255">
            <v>3.3190364583476777</v>
          </cell>
          <cell r="AR255">
            <v>3.5281512835851165</v>
          </cell>
          <cell r="AS255">
            <v>3.6502414626651642</v>
          </cell>
          <cell r="AT255">
            <v>3.314975127973502</v>
          </cell>
          <cell r="AU255">
            <v>3.5129429291290686</v>
          </cell>
          <cell r="AV255">
            <v>3.1899000000000002</v>
          </cell>
          <cell r="AW255">
            <v>3.2781432239048685</v>
          </cell>
          <cell r="AX255">
            <v>3.3685999999999998</v>
          </cell>
          <cell r="AZ255">
            <v>123</v>
          </cell>
          <cell r="BA255">
            <v>123</v>
          </cell>
          <cell r="BC255">
            <v>2028</v>
          </cell>
          <cell r="BD255">
            <v>172</v>
          </cell>
          <cell r="BE255">
            <v>172</v>
          </cell>
        </row>
        <row r="256">
          <cell r="D256">
            <v>46966</v>
          </cell>
          <cell r="E256">
            <v>73.607699999999994</v>
          </cell>
          <cell r="F256">
            <v>75.757289999999998</v>
          </cell>
          <cell r="G256">
            <v>66.305970000000002</v>
          </cell>
          <cell r="H256">
            <v>66.839470000000006</v>
          </cell>
          <cell r="J256">
            <v>79.757289999999998</v>
          </cell>
          <cell r="K256">
            <v>79.757289999999998</v>
          </cell>
          <cell r="L256">
            <v>58.079189999999997</v>
          </cell>
          <cell r="M256">
            <v>43.17501</v>
          </cell>
          <cell r="N256">
            <v>52.31861</v>
          </cell>
          <cell r="O256">
            <v>35.040939999999999</v>
          </cell>
          <cell r="P256">
            <v>41.491840000000003</v>
          </cell>
          <cell r="R256">
            <v>53.31861</v>
          </cell>
          <cell r="S256">
            <v>52.81861</v>
          </cell>
          <cell r="T256">
            <v>53.98301</v>
          </cell>
          <cell r="U256">
            <v>60.845604193548382</v>
          </cell>
          <cell r="V256">
            <v>65.928166129032263</v>
          </cell>
          <cell r="W256">
            <v>53.194828387096777</v>
          </cell>
          <cell r="Y256">
            <v>56.361437096774196</v>
          </cell>
          <cell r="Z256">
            <v>68.670101612903224</v>
          </cell>
          <cell r="AC256">
            <v>3.4485999999999999</v>
          </cell>
          <cell r="AD256">
            <v>3.2433000000000001</v>
          </cell>
          <cell r="AE256">
            <v>3.2843</v>
          </cell>
          <cell r="AF256">
            <v>3.4895999999999998</v>
          </cell>
          <cell r="AG256">
            <v>4.2286000000000001</v>
          </cell>
          <cell r="AH256">
            <v>3.0790999999999999</v>
          </cell>
          <cell r="AI256">
            <v>3.7086000000000001</v>
          </cell>
          <cell r="AJ256">
            <v>3.5253000000000001</v>
          </cell>
          <cell r="AK256">
            <v>3.6846999999999999</v>
          </cell>
          <cell r="AL256">
            <v>3.5148000000000001</v>
          </cell>
          <cell r="AM256">
            <v>3.7347000000000001</v>
          </cell>
          <cell r="AN256">
            <v>3.5105</v>
          </cell>
          <cell r="AO256">
            <v>3.4528952191580387</v>
          </cell>
          <cell r="AP256">
            <v>3.49540262698976</v>
          </cell>
          <cell r="AQ256">
            <v>3.389873102435085</v>
          </cell>
          <cell r="AR256">
            <v>3.5004720784751089</v>
          </cell>
          <cell r="AS256">
            <v>3.5941111748437975</v>
          </cell>
          <cell r="AT256">
            <v>3.2875737428485396</v>
          </cell>
          <cell r="AU256">
            <v>3.4852637240190614</v>
          </cell>
          <cell r="AV256">
            <v>3.2993000000000001</v>
          </cell>
          <cell r="AW256">
            <v>3.305991582477894</v>
          </cell>
          <cell r="AX256">
            <v>3.3978999999999999</v>
          </cell>
          <cell r="AZ256">
            <v>124</v>
          </cell>
          <cell r="BA256">
            <v>124</v>
          </cell>
          <cell r="BC256">
            <v>2028</v>
          </cell>
          <cell r="BD256">
            <v>173</v>
          </cell>
          <cell r="BE256">
            <v>173</v>
          </cell>
        </row>
        <row r="257">
          <cell r="D257">
            <v>46997</v>
          </cell>
          <cell r="E257">
            <v>37.441160000000004</v>
          </cell>
          <cell r="F257">
            <v>43.278469999999999</v>
          </cell>
          <cell r="G257">
            <v>30.803750000000001</v>
          </cell>
          <cell r="H257">
            <v>32.882750000000001</v>
          </cell>
          <cell r="J257">
            <v>46.278469999999999</v>
          </cell>
          <cell r="K257">
            <v>45.278469999999999</v>
          </cell>
          <cell r="L257">
            <v>31.899170000000002</v>
          </cell>
          <cell r="M257">
            <v>33.83896</v>
          </cell>
          <cell r="N257">
            <v>42.061750000000004</v>
          </cell>
          <cell r="O257">
            <v>26.57159</v>
          </cell>
          <cell r="P257">
            <v>32.775889999999997</v>
          </cell>
          <cell r="R257">
            <v>40.061750000000004</v>
          </cell>
          <cell r="S257">
            <v>40.061750000000004</v>
          </cell>
          <cell r="T257">
            <v>41.635649999999998</v>
          </cell>
          <cell r="U257">
            <v>35.840182222222225</v>
          </cell>
          <cell r="V257">
            <v>42.737705555555564</v>
          </cell>
          <cell r="W257">
            <v>28.922790000000003</v>
          </cell>
          <cell r="Y257">
            <v>36.226494444444448</v>
          </cell>
          <cell r="Z257">
            <v>43.515483333333336</v>
          </cell>
          <cell r="AC257">
            <v>3.4759000000000002</v>
          </cell>
          <cell r="AD257">
            <v>2.8601000000000001</v>
          </cell>
          <cell r="AE257">
            <v>3.3391000000000002</v>
          </cell>
          <cell r="AF257">
            <v>3.4759000000000002</v>
          </cell>
          <cell r="AG257">
            <v>4.2697000000000003</v>
          </cell>
          <cell r="AH257">
            <v>2.7096</v>
          </cell>
          <cell r="AI257">
            <v>3.6812</v>
          </cell>
          <cell r="AJ257">
            <v>3.5522</v>
          </cell>
          <cell r="AK257">
            <v>3.7111999999999998</v>
          </cell>
          <cell r="AL257">
            <v>3.5419</v>
          </cell>
          <cell r="AM257">
            <v>3.7612000000000001</v>
          </cell>
          <cell r="AN257">
            <v>3.5375000000000001</v>
          </cell>
          <cell r="AO257">
            <v>3.4802506755069218</v>
          </cell>
          <cell r="AP257">
            <v>3.5230818320997672</v>
          </cell>
          <cell r="AQ257">
            <v>3.2198237316872449</v>
          </cell>
          <cell r="AR257">
            <v>3.5281512835851165</v>
          </cell>
          <cell r="AS257">
            <v>3.5800786028884564</v>
          </cell>
          <cell r="AT257">
            <v>3.325012265381913</v>
          </cell>
          <cell r="AU257">
            <v>3.5129429291290686</v>
          </cell>
          <cell r="AV257">
            <v>3.3540999999999999</v>
          </cell>
          <cell r="AW257">
            <v>2.9165211078361621</v>
          </cell>
          <cell r="AX257">
            <v>3.0141</v>
          </cell>
          <cell r="AZ257">
            <v>125</v>
          </cell>
          <cell r="BA257">
            <v>125</v>
          </cell>
          <cell r="BC257">
            <v>2028</v>
          </cell>
          <cell r="BD257">
            <v>174</v>
          </cell>
          <cell r="BE257">
            <v>174</v>
          </cell>
        </row>
        <row r="258">
          <cell r="D258">
            <v>47027</v>
          </cell>
          <cell r="E258">
            <v>42.819220000000001</v>
          </cell>
          <cell r="F258">
            <v>40.580379999999998</v>
          </cell>
          <cell r="G258">
            <v>41.071559999999998</v>
          </cell>
          <cell r="H258">
            <v>47.036760000000001</v>
          </cell>
          <cell r="J258">
            <v>39.080379999999998</v>
          </cell>
          <cell r="K258">
            <v>38.830379999999998</v>
          </cell>
          <cell r="L258">
            <v>49.615479999999998</v>
          </cell>
          <cell r="M258">
            <v>31.205030000000001</v>
          </cell>
          <cell r="N258">
            <v>36.59648</v>
          </cell>
          <cell r="O258">
            <v>25.713789999999999</v>
          </cell>
          <cell r="P258">
            <v>30.318090000000002</v>
          </cell>
          <cell r="R258">
            <v>34.59648</v>
          </cell>
          <cell r="S258">
            <v>34.59648</v>
          </cell>
          <cell r="T258">
            <v>45.201979999999999</v>
          </cell>
          <cell r="U258">
            <v>37.698985698924737</v>
          </cell>
          <cell r="V258">
            <v>38.824036989247304</v>
          </cell>
          <cell r="W258">
            <v>34.300930215053761</v>
          </cell>
          <cell r="Y258">
            <v>47.669743440860209</v>
          </cell>
          <cell r="Z258">
            <v>37.103606881720431</v>
          </cell>
          <cell r="AC258">
            <v>3.6128</v>
          </cell>
          <cell r="AD258">
            <v>3.2843</v>
          </cell>
          <cell r="AE258">
            <v>3.4895999999999998</v>
          </cell>
          <cell r="AF258">
            <v>3.5716999999999999</v>
          </cell>
          <cell r="AG258">
            <v>4.2286000000000001</v>
          </cell>
          <cell r="AH258">
            <v>2.9422000000000001</v>
          </cell>
          <cell r="AI258">
            <v>3.7633000000000001</v>
          </cell>
          <cell r="AJ258">
            <v>3.6867999999999999</v>
          </cell>
          <cell r="AK258">
            <v>3.8448000000000002</v>
          </cell>
          <cell r="AL258">
            <v>3.6777000000000002</v>
          </cell>
          <cell r="AM258">
            <v>3.8948</v>
          </cell>
          <cell r="AN258">
            <v>3.6728999999999998</v>
          </cell>
          <cell r="AO258">
            <v>3.6174287697985745</v>
          </cell>
          <cell r="AP258">
            <v>3.6618834137686305</v>
          </cell>
          <cell r="AQ258">
            <v>3.5174101304959651</v>
          </cell>
          <cell r="AR258">
            <v>3.6669528652539798</v>
          </cell>
          <cell r="AS258">
            <v>3.6782041790433264</v>
          </cell>
          <cell r="AT258">
            <v>3.5427177757703503</v>
          </cell>
          <cell r="AU258">
            <v>3.6517445107979318</v>
          </cell>
          <cell r="AV258">
            <v>3.5045999999999999</v>
          </cell>
          <cell r="AW258">
            <v>3.3476624839922757</v>
          </cell>
          <cell r="AX258">
            <v>3.4359000000000002</v>
          </cell>
          <cell r="AZ258">
            <v>126</v>
          </cell>
          <cell r="BA258">
            <v>126</v>
          </cell>
          <cell r="BC258">
            <v>2028</v>
          </cell>
          <cell r="BD258">
            <v>175</v>
          </cell>
          <cell r="BE258">
            <v>175</v>
          </cell>
        </row>
        <row r="259">
          <cell r="D259">
            <v>47058</v>
          </cell>
          <cell r="E259">
            <v>42.990839999999999</v>
          </cell>
          <cell r="F259">
            <v>40.551360000000003</v>
          </cell>
          <cell r="G259">
            <v>42.100900000000003</v>
          </cell>
          <cell r="H259">
            <v>44.771799999999999</v>
          </cell>
          <cell r="J259">
            <v>38.551360000000003</v>
          </cell>
          <cell r="K259">
            <v>38.551360000000003</v>
          </cell>
          <cell r="L259">
            <v>48.499760000000002</v>
          </cell>
          <cell r="M259">
            <v>32.311590000000002</v>
          </cell>
          <cell r="N259">
            <v>37.187010000000001</v>
          </cell>
          <cell r="O259">
            <v>26.877479999999998</v>
          </cell>
          <cell r="P259">
            <v>30.436779999999999</v>
          </cell>
          <cell r="R259">
            <v>35.937010000000001</v>
          </cell>
          <cell r="S259">
            <v>35.187010000000001</v>
          </cell>
          <cell r="T259">
            <v>43.962310000000002</v>
          </cell>
          <cell r="U259">
            <v>38.236277933425789</v>
          </cell>
          <cell r="V259">
            <v>39.053500984743415</v>
          </cell>
          <cell r="W259">
            <v>35.323205381414709</v>
          </cell>
          <cell r="Y259">
            <v>46.479619292649105</v>
          </cell>
          <cell r="Z259">
            <v>37.387412219140082</v>
          </cell>
          <cell r="AC259">
            <v>3.8180999999999998</v>
          </cell>
          <cell r="AD259">
            <v>4.0232999999999999</v>
          </cell>
          <cell r="AE259">
            <v>3.7086000000000001</v>
          </cell>
          <cell r="AF259">
            <v>3.7359</v>
          </cell>
          <cell r="AG259">
            <v>4.2697000000000003</v>
          </cell>
          <cell r="AH259">
            <v>3.2707000000000002</v>
          </cell>
          <cell r="AI259">
            <v>3.9548999999999999</v>
          </cell>
          <cell r="AJ259">
            <v>3.9003000000000001</v>
          </cell>
          <cell r="AK259">
            <v>4.0622999999999996</v>
          </cell>
          <cell r="AL259">
            <v>3.8868</v>
          </cell>
          <cell r="AM259">
            <v>4.1123000000000003</v>
          </cell>
          <cell r="AN259">
            <v>3.8835999999999999</v>
          </cell>
          <cell r="AO259">
            <v>3.8231458096676496</v>
          </cell>
          <cell r="AP259">
            <v>3.8700350917570723</v>
          </cell>
          <cell r="AQ259">
            <v>4.0134737637981299</v>
          </cell>
          <cell r="AR259">
            <v>3.8751045432424212</v>
          </cell>
          <cell r="AS259">
            <v>3.8463901874423843</v>
          </cell>
          <cell r="AT259">
            <v>3.5806581551741443</v>
          </cell>
          <cell r="AU259">
            <v>3.8598961887863736</v>
          </cell>
          <cell r="AV259">
            <v>3.7235999999999998</v>
          </cell>
          <cell r="AW259">
            <v>4.0987550747027131</v>
          </cell>
          <cell r="AX259">
            <v>4.2412000000000001</v>
          </cell>
          <cell r="AZ259">
            <v>127</v>
          </cell>
          <cell r="BA259">
            <v>127</v>
          </cell>
          <cell r="BC259">
            <v>2028</v>
          </cell>
          <cell r="BD259">
            <v>176</v>
          </cell>
          <cell r="BE259">
            <v>176</v>
          </cell>
        </row>
        <row r="260">
          <cell r="D260">
            <v>47088</v>
          </cell>
          <cell r="E260">
            <v>53.009059999999998</v>
          </cell>
          <cell r="F260">
            <v>42.946629999999999</v>
          </cell>
          <cell r="G260">
            <v>52.695450000000001</v>
          </cell>
          <cell r="H260">
            <v>53.068649999999998</v>
          </cell>
          <cell r="J260">
            <v>40.446629999999999</v>
          </cell>
          <cell r="K260">
            <v>40.946629999999999</v>
          </cell>
          <cell r="L260">
            <v>52.696629999999999</v>
          </cell>
          <cell r="M260">
            <v>37.800109999999997</v>
          </cell>
          <cell r="N260">
            <v>40.430079999999997</v>
          </cell>
          <cell r="O260">
            <v>33.174630000000001</v>
          </cell>
          <cell r="P260">
            <v>35.135730000000002</v>
          </cell>
          <cell r="R260">
            <v>38.430079999999997</v>
          </cell>
          <cell r="S260">
            <v>38.430079999999997</v>
          </cell>
          <cell r="T260">
            <v>50.695880000000002</v>
          </cell>
          <cell r="U260">
            <v>45.976964838709669</v>
          </cell>
          <cell r="V260">
            <v>41.783063870967737</v>
          </cell>
          <cell r="W260">
            <v>43.669694516129027</v>
          </cell>
          <cell r="Y260">
            <v>51.77155204301075</v>
          </cell>
          <cell r="Z260">
            <v>39.514246666666665</v>
          </cell>
          <cell r="AC260">
            <v>4.0644</v>
          </cell>
          <cell r="AD260">
            <v>4.6528</v>
          </cell>
          <cell r="AE260">
            <v>3.9685999999999999</v>
          </cell>
          <cell r="AF260">
            <v>3.996</v>
          </cell>
          <cell r="AG260">
            <v>4.516</v>
          </cell>
          <cell r="AH260">
            <v>3.6402000000000001</v>
          </cell>
          <cell r="AI260">
            <v>4.3243999999999998</v>
          </cell>
          <cell r="AJ260">
            <v>4.1529999999999996</v>
          </cell>
          <cell r="AK260">
            <v>4.3179999999999996</v>
          </cell>
          <cell r="AL260">
            <v>4.1360000000000001</v>
          </cell>
          <cell r="AM260">
            <v>4.3680000000000003</v>
          </cell>
          <cell r="AN260">
            <v>4.1341000000000001</v>
          </cell>
          <cell r="AO260">
            <v>4.0699461356284532</v>
          </cell>
          <cell r="AP260">
            <v>4.119756271925378</v>
          </cell>
          <cell r="AQ260">
            <v>4.474067293884012</v>
          </cell>
          <cell r="AR260">
            <v>4.1248257234107273</v>
          </cell>
          <cell r="AS260">
            <v>4.1128041995288331</v>
          </cell>
          <cell r="AT260">
            <v>3.7952521529659737</v>
          </cell>
          <cell r="AU260">
            <v>4.1096173689546793</v>
          </cell>
          <cell r="AV260">
            <v>3.9836</v>
          </cell>
          <cell r="AW260">
            <v>4.7385558674662063</v>
          </cell>
          <cell r="AX260">
            <v>4.9006999999999996</v>
          </cell>
          <cell r="AZ260">
            <v>128</v>
          </cell>
          <cell r="BA260">
            <v>128</v>
          </cell>
          <cell r="BC260">
            <v>2028</v>
          </cell>
          <cell r="BD260">
            <v>177</v>
          </cell>
          <cell r="BE260">
            <v>177</v>
          </cell>
        </row>
        <row r="261">
          <cell r="D261">
            <v>47119</v>
          </cell>
          <cell r="E261">
            <v>49.253489999999999</v>
          </cell>
          <cell r="F261">
            <v>44.791400000000003</v>
          </cell>
          <cell r="G261">
            <v>48.936399999999999</v>
          </cell>
          <cell r="H261">
            <v>48.819200000000002</v>
          </cell>
          <cell r="J261">
            <v>42.791400000000003</v>
          </cell>
          <cell r="K261">
            <v>42.791400000000003</v>
          </cell>
          <cell r="L261">
            <v>56.834499999999998</v>
          </cell>
          <cell r="M261">
            <v>36.192990000000002</v>
          </cell>
          <cell r="N261">
            <v>41.500860000000003</v>
          </cell>
          <cell r="O261">
            <v>30.959330000000001</v>
          </cell>
          <cell r="P261">
            <v>34.959229999999998</v>
          </cell>
          <cell r="R261">
            <v>40.000860000000003</v>
          </cell>
          <cell r="S261">
            <v>39.500860000000003</v>
          </cell>
          <cell r="T261">
            <v>54.962060000000001</v>
          </cell>
          <cell r="U261">
            <v>43.495635161290323</v>
          </cell>
          <cell r="V261">
            <v>43.340731827956994</v>
          </cell>
          <cell r="W261">
            <v>41.011025053763447</v>
          </cell>
          <cell r="Y261">
            <v>56.009015698924728</v>
          </cell>
          <cell r="Z261">
            <v>41.561161935483874</v>
          </cell>
          <cell r="AC261">
            <v>4.1859000000000002</v>
          </cell>
          <cell r="AD261">
            <v>4.7178000000000004</v>
          </cell>
          <cell r="AE261">
            <v>4.1018999999999997</v>
          </cell>
          <cell r="AF261">
            <v>4.1718999999999999</v>
          </cell>
          <cell r="AG261">
            <v>4.5498000000000003</v>
          </cell>
          <cell r="AH261">
            <v>3.6959</v>
          </cell>
          <cell r="AI261">
            <v>4.5217999999999998</v>
          </cell>
          <cell r="AJ261">
            <v>4.2767999999999997</v>
          </cell>
          <cell r="AK261">
            <v>4.4428000000000001</v>
          </cell>
          <cell r="AL261">
            <v>4.2584999999999997</v>
          </cell>
          <cell r="AM261">
            <v>4.4927999999999999</v>
          </cell>
          <cell r="AN261">
            <v>4.2569999999999997</v>
          </cell>
          <cell r="AO261">
            <v>4.1916929468515045</v>
          </cell>
          <cell r="AP261">
            <v>4.2429439430193652</v>
          </cell>
          <cell r="AQ261">
            <v>4.5767493591072057</v>
          </cell>
          <cell r="AR261">
            <v>4.2480133945047145</v>
          </cell>
          <cell r="AS261">
            <v>4.2929742292328177</v>
          </cell>
          <cell r="AT261">
            <v>3.9724076282244303</v>
          </cell>
          <cell r="AU261">
            <v>4.2328050400486665</v>
          </cell>
          <cell r="AV261">
            <v>4.1169000000000002</v>
          </cell>
          <cell r="AW261">
            <v>4.8046194918182747</v>
          </cell>
          <cell r="AX261">
            <v>4.9668999999999999</v>
          </cell>
          <cell r="AZ261">
            <v>129</v>
          </cell>
          <cell r="BA261">
            <v>129</v>
          </cell>
          <cell r="BC261">
            <v>2029</v>
          </cell>
          <cell r="BD261">
            <v>178</v>
          </cell>
          <cell r="BE261">
            <v>178</v>
          </cell>
        </row>
        <row r="262">
          <cell r="D262">
            <v>47150</v>
          </cell>
          <cell r="E262">
            <v>50.205080000000002</v>
          </cell>
          <cell r="F262">
            <v>43.092260000000003</v>
          </cell>
          <cell r="G262">
            <v>50.254330000000003</v>
          </cell>
          <cell r="H262">
            <v>52.926929999999999</v>
          </cell>
          <cell r="J262">
            <v>42.092260000000003</v>
          </cell>
          <cell r="K262">
            <v>41.592260000000003</v>
          </cell>
          <cell r="L262">
            <v>59.132359999999998</v>
          </cell>
          <cell r="M262">
            <v>36.765509999999999</v>
          </cell>
          <cell r="N262">
            <v>40.686839999999997</v>
          </cell>
          <cell r="O262">
            <v>32.913519999999998</v>
          </cell>
          <cell r="P262">
            <v>37.107120000000002</v>
          </cell>
          <cell r="R262">
            <v>39.186839999999997</v>
          </cell>
          <cell r="S262">
            <v>38.186839999999997</v>
          </cell>
          <cell r="T262">
            <v>60.021540000000002</v>
          </cell>
          <cell r="U262">
            <v>44.445264285714288</v>
          </cell>
          <cell r="V262">
            <v>42.061365714285714</v>
          </cell>
          <cell r="W262">
            <v>42.82255428571429</v>
          </cell>
          <cell r="Y262">
            <v>59.513437142857143</v>
          </cell>
          <cell r="Z262">
            <v>40.847080000000005</v>
          </cell>
          <cell r="AC262">
            <v>4.1158999999999999</v>
          </cell>
          <cell r="AD262">
            <v>4.6757999999999997</v>
          </cell>
          <cell r="AE262">
            <v>4.0179</v>
          </cell>
          <cell r="AF262">
            <v>4.0319000000000003</v>
          </cell>
          <cell r="AG262">
            <v>4.5777999999999999</v>
          </cell>
          <cell r="AH262">
            <v>3.6959</v>
          </cell>
          <cell r="AI262">
            <v>4.3399000000000001</v>
          </cell>
          <cell r="AJ262">
            <v>4.2046999999999999</v>
          </cell>
          <cell r="AK262">
            <v>4.3697999999999997</v>
          </cell>
          <cell r="AL262">
            <v>4.1875</v>
          </cell>
          <cell r="AM262">
            <v>4.4198000000000004</v>
          </cell>
          <cell r="AN262">
            <v>4.1856999999999998</v>
          </cell>
          <cell r="AO262">
            <v>4.1215507510851372</v>
          </cell>
          <cell r="AP262">
            <v>4.1719716222244756</v>
          </cell>
          <cell r="AQ262">
            <v>4.511505081658278</v>
          </cell>
          <cell r="AR262">
            <v>4.1770410737098249</v>
          </cell>
          <cell r="AS262">
            <v>4.1495756837037794</v>
          </cell>
          <cell r="AT262">
            <v>3.8896012446050388</v>
          </cell>
          <cell r="AU262">
            <v>4.161832719253777</v>
          </cell>
          <cell r="AV262">
            <v>4.0328999999999997</v>
          </cell>
          <cell r="AW262">
            <v>4.7619322268523216</v>
          </cell>
          <cell r="AX262">
            <v>4.9088000000000003</v>
          </cell>
          <cell r="AZ262">
            <v>130</v>
          </cell>
          <cell r="BA262">
            <v>130</v>
          </cell>
          <cell r="BC262">
            <v>2029</v>
          </cell>
          <cell r="BD262">
            <v>179</v>
          </cell>
          <cell r="BE262">
            <v>179</v>
          </cell>
        </row>
        <row r="263">
          <cell r="D263">
            <v>47178</v>
          </cell>
          <cell r="E263">
            <v>37.531579999999998</v>
          </cell>
          <cell r="F263">
            <v>41.003439999999998</v>
          </cell>
          <cell r="G263">
            <v>36.055630000000001</v>
          </cell>
          <cell r="H263">
            <v>39.439129999999999</v>
          </cell>
          <cell r="J263">
            <v>40.503439999999998</v>
          </cell>
          <cell r="K263">
            <v>39.503439999999998</v>
          </cell>
          <cell r="L263">
            <v>45.260640000000002</v>
          </cell>
          <cell r="M263">
            <v>31.8993</v>
          </cell>
          <cell r="N263">
            <v>41.158410000000003</v>
          </cell>
          <cell r="O263">
            <v>26.224340000000002</v>
          </cell>
          <cell r="P263">
            <v>30.673839999999998</v>
          </cell>
          <cell r="R263">
            <v>40.658410000000003</v>
          </cell>
          <cell r="S263">
            <v>39.658410000000003</v>
          </cell>
          <cell r="T263">
            <v>49.375810000000001</v>
          </cell>
          <cell r="U263">
            <v>35.174057685060561</v>
          </cell>
          <cell r="V263">
            <v>41.068306312247643</v>
          </cell>
          <cell r="W263">
            <v>31.940513997308212</v>
          </cell>
          <cell r="Y263">
            <v>46.983140497981161</v>
          </cell>
          <cell r="Z263">
            <v>40.56830631224765</v>
          </cell>
          <cell r="AC263">
            <v>3.9619</v>
          </cell>
          <cell r="AD263">
            <v>3.9759000000000002</v>
          </cell>
          <cell r="AE263">
            <v>3.8359000000000001</v>
          </cell>
          <cell r="AF263">
            <v>3.8778999999999999</v>
          </cell>
          <cell r="AG263">
            <v>4.3678999999999997</v>
          </cell>
          <cell r="AH263">
            <v>3.4298999999999999</v>
          </cell>
          <cell r="AI263">
            <v>4.0598999999999998</v>
          </cell>
          <cell r="AJ263">
            <v>4.0439999999999996</v>
          </cell>
          <cell r="AK263">
            <v>4.2058999999999997</v>
          </cell>
          <cell r="AL263">
            <v>4.0305</v>
          </cell>
          <cell r="AM263">
            <v>4.2558999999999996</v>
          </cell>
          <cell r="AN263">
            <v>4.0273000000000003</v>
          </cell>
          <cell r="AO263">
            <v>3.9672379203991297</v>
          </cell>
          <cell r="AP263">
            <v>4.0158325164757178</v>
          </cell>
          <cell r="AQ263">
            <v>4.0548469206883633</v>
          </cell>
          <cell r="AR263">
            <v>4.0209019679610671</v>
          </cell>
          <cell r="AS263">
            <v>3.9918372836218374</v>
          </cell>
          <cell r="AT263">
            <v>3.7751778781491518</v>
          </cell>
          <cell r="AU263">
            <v>4.0056936135050183</v>
          </cell>
          <cell r="AV263">
            <v>3.8509000000000002</v>
          </cell>
          <cell r="AW263">
            <v>4.0505794470982828</v>
          </cell>
          <cell r="AX263">
            <v>4.1828000000000003</v>
          </cell>
          <cell r="AZ263">
            <v>131</v>
          </cell>
          <cell r="BA263">
            <v>131</v>
          </cell>
          <cell r="BC263">
            <v>2029</v>
          </cell>
          <cell r="BD263">
            <v>180</v>
          </cell>
          <cell r="BE263">
            <v>180</v>
          </cell>
        </row>
        <row r="264">
          <cell r="D264">
            <v>47209</v>
          </cell>
          <cell r="E264">
            <v>37.45364</v>
          </cell>
          <cell r="F264">
            <v>39.077249999999999</v>
          </cell>
          <cell r="G264">
            <v>37.249020000000002</v>
          </cell>
          <cell r="H264">
            <v>41.225119999999997</v>
          </cell>
          <cell r="J264">
            <v>37.327249999999999</v>
          </cell>
          <cell r="K264">
            <v>37.077249999999999</v>
          </cell>
          <cell r="L264">
            <v>37.161650000000002</v>
          </cell>
          <cell r="M264">
            <v>30.823920000000001</v>
          </cell>
          <cell r="N264">
            <v>39.571669999999997</v>
          </cell>
          <cell r="O264">
            <v>25.879059999999999</v>
          </cell>
          <cell r="P264">
            <v>31.94896</v>
          </cell>
          <cell r="R264">
            <v>38.571669999999997</v>
          </cell>
          <cell r="S264">
            <v>38.571669999999997</v>
          </cell>
          <cell r="T264">
            <v>39.027970000000003</v>
          </cell>
          <cell r="U264">
            <v>34.50709777777778</v>
          </cell>
          <cell r="V264">
            <v>39.296992222222222</v>
          </cell>
          <cell r="W264">
            <v>32.195704444444445</v>
          </cell>
          <cell r="Y264">
            <v>37.991125555555556</v>
          </cell>
          <cell r="Z264">
            <v>37.880325555555558</v>
          </cell>
          <cell r="AC264">
            <v>3.6539000000000001</v>
          </cell>
          <cell r="AD264">
            <v>3.4719000000000002</v>
          </cell>
          <cell r="AE264">
            <v>3.4859</v>
          </cell>
          <cell r="AF264">
            <v>3.6118999999999999</v>
          </cell>
          <cell r="AG264">
            <v>4.3818999999999999</v>
          </cell>
          <cell r="AH264">
            <v>3.2618999999999998</v>
          </cell>
          <cell r="AI264">
            <v>3.7239</v>
          </cell>
          <cell r="AJ264">
            <v>3.7248999999999999</v>
          </cell>
          <cell r="AK264">
            <v>3.8815</v>
          </cell>
          <cell r="AL264">
            <v>3.7174999999999998</v>
          </cell>
          <cell r="AM264">
            <v>3.9315000000000002</v>
          </cell>
          <cell r="AN264">
            <v>3.7121</v>
          </cell>
          <cell r="AO264">
            <v>3.6586122590271133</v>
          </cell>
          <cell r="AP264">
            <v>3.7035543049782018</v>
          </cell>
          <cell r="AQ264">
            <v>3.6126357068678527</v>
          </cell>
          <cell r="AR264">
            <v>3.7086237564635507</v>
          </cell>
          <cell r="AS264">
            <v>3.7193800471166649</v>
          </cell>
          <cell r="AT264">
            <v>3.6216096758004617</v>
          </cell>
          <cell r="AU264">
            <v>3.6934154020075027</v>
          </cell>
          <cell r="AV264">
            <v>3.5009000000000001</v>
          </cell>
          <cell r="AW264">
            <v>3.5383322675068607</v>
          </cell>
          <cell r="AX264">
            <v>3.6053000000000002</v>
          </cell>
          <cell r="AZ264">
            <v>132</v>
          </cell>
          <cell r="BA264">
            <v>132</v>
          </cell>
          <cell r="BC264">
            <v>2029</v>
          </cell>
          <cell r="BD264">
            <v>181</v>
          </cell>
          <cell r="BE264">
            <v>181</v>
          </cell>
        </row>
        <row r="265">
          <cell r="D265">
            <v>47239</v>
          </cell>
          <cell r="E265">
            <v>30.168379999999999</v>
          </cell>
          <cell r="F265">
            <v>38.689349999999997</v>
          </cell>
          <cell r="G265">
            <v>23.59666</v>
          </cell>
          <cell r="H265">
            <v>27.923159999999999</v>
          </cell>
          <cell r="J265">
            <v>37.189349999999997</v>
          </cell>
          <cell r="K265">
            <v>36.689349999999997</v>
          </cell>
          <cell r="L265">
            <v>33.737250000000003</v>
          </cell>
          <cell r="M265">
            <v>26.317340000000002</v>
          </cell>
          <cell r="N265">
            <v>37.433399999999999</v>
          </cell>
          <cell r="O265">
            <v>19.49316</v>
          </cell>
          <cell r="P265">
            <v>27.332360000000001</v>
          </cell>
          <cell r="R265">
            <v>36.433399999999999</v>
          </cell>
          <cell r="S265">
            <v>35.933399999999999</v>
          </cell>
          <cell r="T265">
            <v>33.473300000000002</v>
          </cell>
          <cell r="U265">
            <v>28.470609677419358</v>
          </cell>
          <cell r="V265">
            <v>38.135651612903224</v>
          </cell>
          <cell r="W265">
            <v>21.787590107526881</v>
          </cell>
          <cell r="Y265">
            <v>33.620884946236558</v>
          </cell>
          <cell r="Z265">
            <v>36.856081720430105</v>
          </cell>
          <cell r="AC265">
            <v>3.6819000000000002</v>
          </cell>
          <cell r="AD265">
            <v>3.4159000000000002</v>
          </cell>
          <cell r="AE265">
            <v>3.4998999999999998</v>
          </cell>
          <cell r="AF265">
            <v>3.6678999999999999</v>
          </cell>
          <cell r="AG265">
            <v>4.4519000000000002</v>
          </cell>
          <cell r="AH265">
            <v>3.2618999999999998</v>
          </cell>
          <cell r="AI265">
            <v>3.7658999999999998</v>
          </cell>
          <cell r="AJ265">
            <v>3.7528000000000001</v>
          </cell>
          <cell r="AK265">
            <v>3.9093</v>
          </cell>
          <cell r="AL265">
            <v>3.7454000000000001</v>
          </cell>
          <cell r="AM265">
            <v>3.9592999999999998</v>
          </cell>
          <cell r="AN265">
            <v>3.74</v>
          </cell>
          <cell r="AO265">
            <v>3.6866691373336602</v>
          </cell>
          <cell r="AP265">
            <v>3.7319432332961577</v>
          </cell>
          <cell r="AQ265">
            <v>3.5908876143848767</v>
          </cell>
          <cell r="AR265">
            <v>3.7370126847815071</v>
          </cell>
          <cell r="AS265">
            <v>3.77673946532828</v>
          </cell>
          <cell r="AT265">
            <v>3.5970186891498543</v>
          </cell>
          <cell r="AU265">
            <v>3.7218043303254591</v>
          </cell>
          <cell r="AV265">
            <v>3.5148999999999999</v>
          </cell>
          <cell r="AW265">
            <v>3.4814159142189247</v>
          </cell>
          <cell r="AX265">
            <v>3.5457999999999998</v>
          </cell>
          <cell r="AZ265">
            <v>133</v>
          </cell>
          <cell r="BA265">
            <v>133</v>
          </cell>
          <cell r="BC265">
            <v>2029</v>
          </cell>
          <cell r="BD265">
            <v>182</v>
          </cell>
          <cell r="BE265">
            <v>182</v>
          </cell>
        </row>
        <row r="266">
          <cell r="D266">
            <v>47270</v>
          </cell>
          <cell r="E266">
            <v>37.364780000000003</v>
          </cell>
          <cell r="F266">
            <v>53.282769999999999</v>
          </cell>
          <cell r="G266">
            <v>30.345649999999999</v>
          </cell>
          <cell r="H266">
            <v>36.045650000000002</v>
          </cell>
          <cell r="J266">
            <v>52.782769999999999</v>
          </cell>
          <cell r="K266">
            <v>52.282769999999999</v>
          </cell>
          <cell r="L266">
            <v>44.090470000000003</v>
          </cell>
          <cell r="M266">
            <v>29.713270000000001</v>
          </cell>
          <cell r="N266">
            <v>43.832569999999997</v>
          </cell>
          <cell r="O266">
            <v>22.846409999999999</v>
          </cell>
          <cell r="P266">
            <v>32.207210000000003</v>
          </cell>
          <cell r="R266">
            <v>41.832569999999997</v>
          </cell>
          <cell r="S266">
            <v>41.332569999999997</v>
          </cell>
          <cell r="T266">
            <v>45.247770000000003</v>
          </cell>
          <cell r="U266">
            <v>34.134142444444443</v>
          </cell>
          <cell r="V266">
            <v>49.292685555555558</v>
          </cell>
          <cell r="W266">
            <v>27.179304222222221</v>
          </cell>
          <cell r="Y266">
            <v>44.579107777777779</v>
          </cell>
          <cell r="Z266">
            <v>48.159352222222218</v>
          </cell>
          <cell r="AC266">
            <v>3.8498999999999999</v>
          </cell>
          <cell r="AD266">
            <v>3.5419</v>
          </cell>
          <cell r="AE266">
            <v>3.6959</v>
          </cell>
          <cell r="AF266">
            <v>3.8359000000000001</v>
          </cell>
          <cell r="AG266">
            <v>4.5637999999999996</v>
          </cell>
          <cell r="AH266">
            <v>3.3738999999999999</v>
          </cell>
          <cell r="AI266">
            <v>3.9479000000000002</v>
          </cell>
          <cell r="AJ266">
            <v>3.9226000000000001</v>
          </cell>
          <cell r="AK266">
            <v>4.08</v>
          </cell>
          <cell r="AL266">
            <v>3.9142999999999999</v>
          </cell>
          <cell r="AM266">
            <v>4.13</v>
          </cell>
          <cell r="AN266">
            <v>3.9091999999999998</v>
          </cell>
          <cell r="AO266">
            <v>3.8550104071729421</v>
          </cell>
          <cell r="AP266">
            <v>3.9022768032038937</v>
          </cell>
          <cell r="AQ266">
            <v>3.7576229900876918</v>
          </cell>
          <cell r="AR266">
            <v>3.9073462546892426</v>
          </cell>
          <cell r="AS266">
            <v>3.948817719963126</v>
          </cell>
          <cell r="AT266">
            <v>3.7756797350195725</v>
          </cell>
          <cell r="AU266">
            <v>3.8921379002331951</v>
          </cell>
          <cell r="AV266">
            <v>3.7109000000000001</v>
          </cell>
          <cell r="AW266">
            <v>3.60947770911678</v>
          </cell>
          <cell r="AX266">
            <v>3.6793999999999998</v>
          </cell>
          <cell r="AZ266">
            <v>134</v>
          </cell>
          <cell r="BA266">
            <v>134</v>
          </cell>
          <cell r="BC266">
            <v>2029</v>
          </cell>
          <cell r="BD266">
            <v>183</v>
          </cell>
          <cell r="BE266">
            <v>183</v>
          </cell>
        </row>
        <row r="267">
          <cell r="D267">
            <v>47300</v>
          </cell>
          <cell r="E267">
            <v>73.510959999999997</v>
          </cell>
          <cell r="F267">
            <v>83.412189999999995</v>
          </cell>
          <cell r="G267">
            <v>65.826719999999995</v>
          </cell>
          <cell r="H267">
            <v>67.989019999999996</v>
          </cell>
          <cell r="J267">
            <v>87.162189999999995</v>
          </cell>
          <cell r="K267">
            <v>87.912189999999995</v>
          </cell>
          <cell r="L267">
            <v>66.313090000000003</v>
          </cell>
          <cell r="M267">
            <v>38.918889999999998</v>
          </cell>
          <cell r="N267">
            <v>52.319229999999997</v>
          </cell>
          <cell r="O267">
            <v>31.320329999999998</v>
          </cell>
          <cell r="P267">
            <v>39.153730000000003</v>
          </cell>
          <cell r="R267">
            <v>52.819229999999997</v>
          </cell>
          <cell r="S267">
            <v>53.319229999999997</v>
          </cell>
          <cell r="T267">
            <v>53.878929999999997</v>
          </cell>
          <cell r="U267">
            <v>57.516777096774192</v>
          </cell>
          <cell r="V267">
            <v>69.035875161290321</v>
          </cell>
          <cell r="W267">
            <v>49.87215258064515</v>
          </cell>
          <cell r="Y267">
            <v>60.563962258064514</v>
          </cell>
          <cell r="Z267">
            <v>71.283186989247312</v>
          </cell>
          <cell r="AC267">
            <v>3.6539000000000001</v>
          </cell>
          <cell r="AD267">
            <v>3.3458999999999999</v>
          </cell>
          <cell r="AE267">
            <v>3.3879000000000001</v>
          </cell>
          <cell r="AF267">
            <v>3.6398999999999999</v>
          </cell>
          <cell r="AG267">
            <v>4.2979000000000003</v>
          </cell>
          <cell r="AH267">
            <v>3.1919</v>
          </cell>
          <cell r="AI267">
            <v>3.8498999999999999</v>
          </cell>
          <cell r="AJ267">
            <v>3.7303999999999999</v>
          </cell>
          <cell r="AK267">
            <v>3.8896000000000002</v>
          </cell>
          <cell r="AL267">
            <v>3.72</v>
          </cell>
          <cell r="AM267">
            <v>3.9396</v>
          </cell>
          <cell r="AN267">
            <v>3.7157</v>
          </cell>
          <cell r="AO267">
            <v>3.6586122590271133</v>
          </cell>
          <cell r="AP267">
            <v>3.7035543049782018</v>
          </cell>
          <cell r="AQ267">
            <v>3.4966458802919811</v>
          </cell>
          <cell r="AR267">
            <v>3.7086237564635507</v>
          </cell>
          <cell r="AS267">
            <v>3.7480597562224722</v>
          </cell>
          <cell r="AT267">
            <v>3.4936361738432198</v>
          </cell>
          <cell r="AU267">
            <v>3.6934154020075027</v>
          </cell>
          <cell r="AV267">
            <v>3.4028999999999998</v>
          </cell>
          <cell r="AW267">
            <v>3.410270472609005</v>
          </cell>
          <cell r="AX267">
            <v>3.4986000000000002</v>
          </cell>
          <cell r="AZ267">
            <v>135</v>
          </cell>
          <cell r="BA267">
            <v>135</v>
          </cell>
          <cell r="BC267">
            <v>2029</v>
          </cell>
          <cell r="BD267">
            <v>184</v>
          </cell>
          <cell r="BE267">
            <v>184</v>
          </cell>
        </row>
        <row r="268">
          <cell r="D268">
            <v>47331</v>
          </cell>
          <cell r="E268">
            <v>91.232889999999998</v>
          </cell>
          <cell r="F268">
            <v>90.840050000000005</v>
          </cell>
          <cell r="G268">
            <v>83.737880000000004</v>
          </cell>
          <cell r="H268">
            <v>84.271379999999994</v>
          </cell>
          <cell r="J268">
            <v>94.840050000000005</v>
          </cell>
          <cell r="K268">
            <v>94.840050000000005</v>
          </cell>
          <cell r="L268">
            <v>73.161950000000004</v>
          </cell>
          <cell r="M268">
            <v>46.965089999999996</v>
          </cell>
          <cell r="N268">
            <v>56.878079999999997</v>
          </cell>
          <cell r="O268">
            <v>38.625210000000003</v>
          </cell>
          <cell r="P268">
            <v>45.07611</v>
          </cell>
          <cell r="R268">
            <v>57.878079999999997</v>
          </cell>
          <cell r="S268">
            <v>57.378079999999997</v>
          </cell>
          <cell r="T268">
            <v>58.542479999999998</v>
          </cell>
          <cell r="U268">
            <v>72.668973870967733</v>
          </cell>
          <cell r="V268">
            <v>76.597933548387104</v>
          </cell>
          <cell r="W268">
            <v>64.819663548387112</v>
          </cell>
          <cell r="Y268">
            <v>67.031204516129037</v>
          </cell>
          <cell r="Z268">
            <v>79.339869032258065</v>
          </cell>
          <cell r="AC268">
            <v>3.5699000000000001</v>
          </cell>
          <cell r="AD268">
            <v>3.3599000000000001</v>
          </cell>
          <cell r="AE268">
            <v>3.4439000000000002</v>
          </cell>
          <cell r="AF268">
            <v>3.5558999999999998</v>
          </cell>
          <cell r="AG268">
            <v>4.3258999999999999</v>
          </cell>
          <cell r="AH268">
            <v>3.2059000000000002</v>
          </cell>
          <cell r="AI268">
            <v>3.8359000000000001</v>
          </cell>
          <cell r="AJ268">
            <v>3.6465999999999998</v>
          </cell>
          <cell r="AK268">
            <v>3.806</v>
          </cell>
          <cell r="AL268">
            <v>3.6360999999999999</v>
          </cell>
          <cell r="AM268">
            <v>3.8559999999999999</v>
          </cell>
          <cell r="AN268">
            <v>3.6318000000000001</v>
          </cell>
          <cell r="AO268">
            <v>3.5744416241074721</v>
          </cell>
          <cell r="AP268">
            <v>3.6183875200243336</v>
          </cell>
          <cell r="AQ268">
            <v>3.5328927010969413</v>
          </cell>
          <cell r="AR268">
            <v>3.6234569715096829</v>
          </cell>
          <cell r="AS268">
            <v>3.6620206289050494</v>
          </cell>
          <cell r="AT268">
            <v>3.4093242196125662</v>
          </cell>
          <cell r="AU268">
            <v>3.608248617053635</v>
          </cell>
          <cell r="AV268">
            <v>3.4588999999999999</v>
          </cell>
          <cell r="AW268">
            <v>3.4244995609309887</v>
          </cell>
          <cell r="AX268">
            <v>3.5145</v>
          </cell>
          <cell r="AZ268">
            <v>136</v>
          </cell>
          <cell r="BA268">
            <v>136</v>
          </cell>
          <cell r="BC268">
            <v>2029</v>
          </cell>
          <cell r="BD268">
            <v>185</v>
          </cell>
          <cell r="BE268">
            <v>185</v>
          </cell>
        </row>
        <row r="269">
          <cell r="D269">
            <v>47362</v>
          </cell>
          <cell r="E269">
            <v>41.795340000000003</v>
          </cell>
          <cell r="F269">
            <v>47.572929999999999</v>
          </cell>
          <cell r="G269">
            <v>34.837470000000003</v>
          </cell>
          <cell r="H269">
            <v>36.916370000000001</v>
          </cell>
          <cell r="J269">
            <v>50.572929999999999</v>
          </cell>
          <cell r="K269">
            <v>49.572929999999999</v>
          </cell>
          <cell r="L269">
            <v>36.193629999999999</v>
          </cell>
          <cell r="M269">
            <v>38.317439999999998</v>
          </cell>
          <cell r="N269">
            <v>47.172229999999999</v>
          </cell>
          <cell r="O269">
            <v>30.49512</v>
          </cell>
          <cell r="P269">
            <v>36.699420000000003</v>
          </cell>
          <cell r="R269">
            <v>45.172229999999999</v>
          </cell>
          <cell r="S269">
            <v>45.172229999999999</v>
          </cell>
          <cell r="T269">
            <v>46.746229999999997</v>
          </cell>
          <cell r="U269">
            <v>40.172320000000006</v>
          </cell>
          <cell r="V269">
            <v>47.385936666666666</v>
          </cell>
          <cell r="W269">
            <v>32.811040000000006</v>
          </cell>
          <cell r="Y269">
            <v>41.118176666666663</v>
          </cell>
          <cell r="Z269">
            <v>48.05260333333333</v>
          </cell>
          <cell r="AC269">
            <v>3.7239</v>
          </cell>
          <cell r="AD269">
            <v>2.9958999999999998</v>
          </cell>
          <cell r="AE269">
            <v>3.5979000000000001</v>
          </cell>
          <cell r="AF269">
            <v>3.6819000000000002</v>
          </cell>
          <cell r="AG269">
            <v>4.4519000000000002</v>
          </cell>
          <cell r="AH269">
            <v>2.8279000000000001</v>
          </cell>
          <cell r="AI269">
            <v>3.9199000000000002</v>
          </cell>
          <cell r="AJ269">
            <v>3.8001</v>
          </cell>
          <cell r="AK269">
            <v>3.9592000000000001</v>
          </cell>
          <cell r="AL269">
            <v>3.7898000000000001</v>
          </cell>
          <cell r="AM269">
            <v>4.0091999999999999</v>
          </cell>
          <cell r="AN269">
            <v>3.7854999999999999</v>
          </cell>
          <cell r="AO269">
            <v>3.7287544547934806</v>
          </cell>
          <cell r="AP269">
            <v>3.7745266257730914</v>
          </cell>
          <cell r="AQ269">
            <v>3.4241522386820615</v>
          </cell>
          <cell r="AR269">
            <v>3.7795960772584407</v>
          </cell>
          <cell r="AS269">
            <v>3.7910793198811841</v>
          </cell>
          <cell r="AT269">
            <v>3.5739332731105087</v>
          </cell>
          <cell r="AU269">
            <v>3.7643877228023928</v>
          </cell>
          <cell r="AV269">
            <v>3.6128999999999998</v>
          </cell>
          <cell r="AW269">
            <v>3.0545432645594062</v>
          </cell>
          <cell r="AX269">
            <v>3.1497999999999999</v>
          </cell>
          <cell r="AZ269">
            <v>137</v>
          </cell>
          <cell r="BA269">
            <v>137</v>
          </cell>
          <cell r="BC269">
            <v>2029</v>
          </cell>
          <cell r="BD269">
            <v>186</v>
          </cell>
          <cell r="BE269">
            <v>186</v>
          </cell>
        </row>
        <row r="270">
          <cell r="D270">
            <v>47392</v>
          </cell>
          <cell r="E270">
            <v>45.382309999999997</v>
          </cell>
          <cell r="F270">
            <v>44.181489999999997</v>
          </cell>
          <cell r="G270">
            <v>42.627310000000001</v>
          </cell>
          <cell r="H270">
            <v>48.592509999999997</v>
          </cell>
          <cell r="J270">
            <v>42.681489999999997</v>
          </cell>
          <cell r="K270">
            <v>42.431489999999997</v>
          </cell>
          <cell r="L270">
            <v>53.216589999999997</v>
          </cell>
          <cell r="M270">
            <v>33.069040000000001</v>
          </cell>
          <cell r="N270">
            <v>40.008450000000003</v>
          </cell>
          <cell r="O270">
            <v>26.697620000000001</v>
          </cell>
          <cell r="P270">
            <v>31.301919999999999</v>
          </cell>
          <cell r="R270">
            <v>38.008450000000003</v>
          </cell>
          <cell r="S270">
            <v>38.008450000000003</v>
          </cell>
          <cell r="T270">
            <v>48.613950000000003</v>
          </cell>
          <cell r="U270">
            <v>40.218680645161285</v>
          </cell>
          <cell r="V270">
            <v>42.431505483870971</v>
          </cell>
          <cell r="W270">
            <v>35.947117419354839</v>
          </cell>
          <cell r="Y270">
            <v>51.286450645161295</v>
          </cell>
          <cell r="Z270">
            <v>40.721828064516131</v>
          </cell>
          <cell r="AC270">
            <v>3.8919000000000001</v>
          </cell>
          <cell r="AD270">
            <v>3.3178999999999998</v>
          </cell>
          <cell r="AE270">
            <v>3.7938999999999998</v>
          </cell>
          <cell r="AF270">
            <v>3.8218999999999999</v>
          </cell>
          <cell r="AG270">
            <v>4.4379</v>
          </cell>
          <cell r="AH270">
            <v>3.0518999999999998</v>
          </cell>
          <cell r="AI270">
            <v>4.0038999999999998</v>
          </cell>
          <cell r="AJ270">
            <v>3.9658000000000002</v>
          </cell>
          <cell r="AK270">
            <v>4.1238000000000001</v>
          </cell>
          <cell r="AL270">
            <v>3.9567999999999999</v>
          </cell>
          <cell r="AM270">
            <v>4.1738</v>
          </cell>
          <cell r="AN270">
            <v>3.952</v>
          </cell>
          <cell r="AO270">
            <v>3.8970957246327624</v>
          </cell>
          <cell r="AP270">
            <v>3.9448601956808278</v>
          </cell>
          <cell r="AQ270">
            <v>3.6923787126387642</v>
          </cell>
          <cell r="AR270">
            <v>3.9499296471661767</v>
          </cell>
          <cell r="AS270">
            <v>3.9344778654102219</v>
          </cell>
          <cell r="AT270">
            <v>3.8228542808391048</v>
          </cell>
          <cell r="AU270">
            <v>3.9347212927101287</v>
          </cell>
          <cell r="AV270">
            <v>3.8089</v>
          </cell>
          <cell r="AW270">
            <v>3.381812295965037</v>
          </cell>
          <cell r="AX270">
            <v>3.4693999999999998</v>
          </cell>
          <cell r="AZ270">
            <v>138</v>
          </cell>
          <cell r="BA270">
            <v>138</v>
          </cell>
          <cell r="BC270">
            <v>2029</v>
          </cell>
          <cell r="BD270">
            <v>187</v>
          </cell>
          <cell r="BE270">
            <v>187</v>
          </cell>
        </row>
        <row r="271">
          <cell r="D271">
            <v>47423</v>
          </cell>
          <cell r="E271">
            <v>41.645409999999998</v>
          </cell>
          <cell r="F271">
            <v>44.201839999999997</v>
          </cell>
          <cell r="G271">
            <v>39.364229999999999</v>
          </cell>
          <cell r="H271">
            <v>42.035130000000002</v>
          </cell>
          <cell r="J271">
            <v>42.201839999999997</v>
          </cell>
          <cell r="K271">
            <v>42.201839999999997</v>
          </cell>
          <cell r="L271">
            <v>52.15034</v>
          </cell>
          <cell r="M271">
            <v>32.769669999999998</v>
          </cell>
          <cell r="N271">
            <v>41.109200000000001</v>
          </cell>
          <cell r="O271">
            <v>26.63711</v>
          </cell>
          <cell r="P271">
            <v>30.19631</v>
          </cell>
          <cell r="R271">
            <v>39.859200000000001</v>
          </cell>
          <cell r="S271">
            <v>39.109200000000001</v>
          </cell>
          <cell r="T271">
            <v>47.884500000000003</v>
          </cell>
          <cell r="U271">
            <v>37.693797600554781</v>
          </cell>
          <cell r="V271">
            <v>42.824950346740643</v>
          </cell>
          <cell r="W271">
            <v>33.697925533980587</v>
          </cell>
          <cell r="Y271">
            <v>50.251124133148409</v>
          </cell>
          <cell r="Z271">
            <v>41.158861581137309</v>
          </cell>
          <cell r="AC271">
            <v>4.0179</v>
          </cell>
          <cell r="AD271">
            <v>4.1158999999999999</v>
          </cell>
          <cell r="AE271">
            <v>3.9199000000000002</v>
          </cell>
          <cell r="AF271">
            <v>3.8778999999999999</v>
          </cell>
          <cell r="AG271">
            <v>4.3399000000000001</v>
          </cell>
          <cell r="AH271">
            <v>3.3879000000000001</v>
          </cell>
          <cell r="AI271">
            <v>4.1158999999999999</v>
          </cell>
          <cell r="AJ271">
            <v>4.1002000000000001</v>
          </cell>
          <cell r="AK271">
            <v>4.2621000000000002</v>
          </cell>
          <cell r="AL271">
            <v>4.0865999999999998</v>
          </cell>
          <cell r="AM271">
            <v>4.3121</v>
          </cell>
          <cell r="AN271">
            <v>4.0834000000000001</v>
          </cell>
          <cell r="AO271">
            <v>4.0233516770122231</v>
          </cell>
          <cell r="AP271">
            <v>4.0726103731116297</v>
          </cell>
          <cell r="AQ271">
            <v>4.170836747264234</v>
          </cell>
          <cell r="AR271">
            <v>4.077679824596979</v>
          </cell>
          <cell r="AS271">
            <v>3.9918372836218374</v>
          </cell>
          <cell r="AT271">
            <v>3.7812001605941985</v>
          </cell>
          <cell r="AU271">
            <v>4.062471470140931</v>
          </cell>
          <cell r="AV271">
            <v>3.9348999999999998</v>
          </cell>
          <cell r="AW271">
            <v>4.1928703303181214</v>
          </cell>
          <cell r="AX271">
            <v>4.3337000000000003</v>
          </cell>
          <cell r="AZ271">
            <v>139</v>
          </cell>
          <cell r="BA271">
            <v>139</v>
          </cell>
          <cell r="BC271">
            <v>2029</v>
          </cell>
          <cell r="BD271">
            <v>188</v>
          </cell>
          <cell r="BE271">
            <v>188</v>
          </cell>
        </row>
        <row r="272">
          <cell r="D272">
            <v>47453</v>
          </cell>
          <cell r="E272">
            <v>52.373240000000003</v>
          </cell>
          <cell r="F272">
            <v>45.153280000000002</v>
          </cell>
          <cell r="G272">
            <v>52.056350000000002</v>
          </cell>
          <cell r="H272">
            <v>52.429549999999999</v>
          </cell>
          <cell r="J272">
            <v>42.653280000000002</v>
          </cell>
          <cell r="K272">
            <v>43.153280000000002</v>
          </cell>
          <cell r="L272">
            <v>54.903280000000002</v>
          </cell>
          <cell r="M272">
            <v>38.199730000000002</v>
          </cell>
          <cell r="N272">
            <v>42.340240000000001</v>
          </cell>
          <cell r="O272">
            <v>33.285290000000003</v>
          </cell>
          <cell r="P272">
            <v>35.246389999999998</v>
          </cell>
          <cell r="R272">
            <v>40.340240000000001</v>
          </cell>
          <cell r="S272">
            <v>40.340240000000001</v>
          </cell>
          <cell r="T272">
            <v>52.60604</v>
          </cell>
          <cell r="U272">
            <v>45.819896666666665</v>
          </cell>
          <cell r="V272">
            <v>43.852627096774192</v>
          </cell>
          <cell r="W272">
            <v>43.377257741935487</v>
          </cell>
          <cell r="Y272">
            <v>53.841115268817205</v>
          </cell>
          <cell r="Z272">
            <v>41.58380989247312</v>
          </cell>
          <cell r="AC272">
            <v>4.2558999999999996</v>
          </cell>
          <cell r="AD272">
            <v>4.7178000000000004</v>
          </cell>
          <cell r="AE272">
            <v>4.1859000000000002</v>
          </cell>
          <cell r="AF272">
            <v>4.1578999999999997</v>
          </cell>
          <cell r="AG272">
            <v>4.5498000000000003</v>
          </cell>
          <cell r="AH272">
            <v>3.7239</v>
          </cell>
          <cell r="AI272">
            <v>4.5079000000000002</v>
          </cell>
          <cell r="AJ272">
            <v>4.3445</v>
          </cell>
          <cell r="AK272">
            <v>4.5095000000000001</v>
          </cell>
          <cell r="AL272">
            <v>4.3273999999999999</v>
          </cell>
          <cell r="AM272">
            <v>4.5594999999999999</v>
          </cell>
          <cell r="AN272">
            <v>4.3254999999999999</v>
          </cell>
          <cell r="AO272">
            <v>4.2618351426178718</v>
          </cell>
          <cell r="AP272">
            <v>4.3139162638142547</v>
          </cell>
          <cell r="AQ272">
            <v>4.6202455440731578</v>
          </cell>
          <cell r="AR272">
            <v>4.3189857152996041</v>
          </cell>
          <cell r="AS272">
            <v>4.2786343746799131</v>
          </cell>
          <cell r="AT272">
            <v>3.9874633343370469</v>
          </cell>
          <cell r="AU272">
            <v>4.303777360843557</v>
          </cell>
          <cell r="AV272">
            <v>4.2008999999999999</v>
          </cell>
          <cell r="AW272">
            <v>4.8046194918182747</v>
          </cell>
          <cell r="AX272">
            <v>4.9657</v>
          </cell>
          <cell r="AZ272">
            <v>140</v>
          </cell>
          <cell r="BA272">
            <v>140</v>
          </cell>
          <cell r="BC272">
            <v>2029</v>
          </cell>
          <cell r="BD272">
            <v>189</v>
          </cell>
          <cell r="BE272">
            <v>189</v>
          </cell>
        </row>
        <row r="273">
          <cell r="D273">
            <v>47484</v>
          </cell>
          <cell r="E273">
            <v>51.503509999999999</v>
          </cell>
          <cell r="F273">
            <v>46.337940000000003</v>
          </cell>
          <cell r="G273">
            <v>51.121099999999998</v>
          </cell>
          <cell r="H273">
            <v>51.003900000000002</v>
          </cell>
          <cell r="J273">
            <v>44.337940000000003</v>
          </cell>
          <cell r="K273">
            <v>44.337940000000003</v>
          </cell>
          <cell r="L273">
            <v>58.381039999999999</v>
          </cell>
          <cell r="M273">
            <v>37.345260000000003</v>
          </cell>
          <cell r="N273">
            <v>43.06382</v>
          </cell>
          <cell r="O273">
            <v>31.976590000000002</v>
          </cell>
          <cell r="P273">
            <v>35.976489999999998</v>
          </cell>
          <cell r="R273">
            <v>41.56382</v>
          </cell>
          <cell r="S273">
            <v>41.06382</v>
          </cell>
          <cell r="T273">
            <v>56.525019999999998</v>
          </cell>
          <cell r="U273">
            <v>45.261700860215051</v>
          </cell>
          <cell r="V273">
            <v>44.894510752688177</v>
          </cell>
          <cell r="W273">
            <v>42.681047204301073</v>
          </cell>
          <cell r="Y273">
            <v>57.562794623655911</v>
          </cell>
          <cell r="Z273">
            <v>43.114940860215057</v>
          </cell>
          <cell r="AC273">
            <v>4.3066000000000004</v>
          </cell>
          <cell r="AD273">
            <v>4.7644000000000002</v>
          </cell>
          <cell r="AE273">
            <v>4.2350000000000003</v>
          </cell>
          <cell r="AF273">
            <v>4.2923</v>
          </cell>
          <cell r="AG273">
            <v>4.5640999999999998</v>
          </cell>
          <cell r="AH273">
            <v>3.7629000000000001</v>
          </cell>
          <cell r="AI273">
            <v>4.6212999999999997</v>
          </cell>
          <cell r="AJ273">
            <v>4.3975</v>
          </cell>
          <cell r="AK273">
            <v>4.5635000000000003</v>
          </cell>
          <cell r="AL273">
            <v>4.3792</v>
          </cell>
          <cell r="AM273">
            <v>4.6135000000000002</v>
          </cell>
          <cell r="AN273">
            <v>4.3776999999999999</v>
          </cell>
          <cell r="AO273">
            <v>4.3126381329800836</v>
          </cell>
          <cell r="AP273">
            <v>4.3653205018756971</v>
          </cell>
          <cell r="AQ273">
            <v>4.6698001262307969</v>
          </cell>
          <cell r="AR273">
            <v>4.3703899533610473</v>
          </cell>
          <cell r="AS273">
            <v>4.4162969783877903</v>
          </cell>
          <cell r="AT273">
            <v>4.0935558767439524</v>
          </cell>
          <cell r="AU273">
            <v>4.3551815989049985</v>
          </cell>
          <cell r="AV273">
            <v>4.25</v>
          </cell>
          <cell r="AW273">
            <v>4.8519820286614497</v>
          </cell>
          <cell r="AX273">
            <v>5.0133999999999999</v>
          </cell>
          <cell r="AZ273">
            <v>141</v>
          </cell>
          <cell r="BA273">
            <v>141</v>
          </cell>
          <cell r="BC273">
            <v>2030</v>
          </cell>
          <cell r="BD273">
            <v>190</v>
          </cell>
          <cell r="BE273">
            <v>190</v>
          </cell>
        </row>
        <row r="274">
          <cell r="D274">
            <v>47515</v>
          </cell>
          <cell r="E274">
            <v>53.26999</v>
          </cell>
          <cell r="F274">
            <v>44.980519999999999</v>
          </cell>
          <cell r="G274">
            <v>53.282550000000001</v>
          </cell>
          <cell r="H274">
            <v>55.955150000000003</v>
          </cell>
          <cell r="J274">
            <v>43.980519999999999</v>
          </cell>
          <cell r="K274">
            <v>43.480519999999999</v>
          </cell>
          <cell r="L274">
            <v>61.020620000000001</v>
          </cell>
          <cell r="M274">
            <v>38.702089999999998</v>
          </cell>
          <cell r="N274">
            <v>42.52393</v>
          </cell>
          <cell r="O274">
            <v>34.670349999999999</v>
          </cell>
          <cell r="P274">
            <v>38.863950000000003</v>
          </cell>
          <cell r="R274">
            <v>41.02393</v>
          </cell>
          <cell r="S274">
            <v>40.02393</v>
          </cell>
          <cell r="T274">
            <v>61.858629999999998</v>
          </cell>
          <cell r="U274">
            <v>47.026604285714285</v>
          </cell>
          <cell r="V274">
            <v>43.927695714285711</v>
          </cell>
          <cell r="W274">
            <v>45.305892857142858</v>
          </cell>
          <cell r="Y274">
            <v>61.379767142857133</v>
          </cell>
          <cell r="Z274">
            <v>42.713410000000003</v>
          </cell>
          <cell r="AC274">
            <v>4.3066000000000004</v>
          </cell>
          <cell r="AD274">
            <v>4.7500999999999998</v>
          </cell>
          <cell r="AE274">
            <v>4.2350000000000003</v>
          </cell>
          <cell r="AF274">
            <v>4.1920999999999999</v>
          </cell>
          <cell r="AG274">
            <v>4.5926999999999998</v>
          </cell>
          <cell r="AH274">
            <v>3.7915000000000001</v>
          </cell>
          <cell r="AI274">
            <v>4.5068999999999999</v>
          </cell>
          <cell r="AJ274">
            <v>4.3954000000000004</v>
          </cell>
          <cell r="AK274">
            <v>4.5605000000000002</v>
          </cell>
          <cell r="AL274">
            <v>4.3781999999999996</v>
          </cell>
          <cell r="AM274">
            <v>4.6105</v>
          </cell>
          <cell r="AN274">
            <v>4.3764000000000003</v>
          </cell>
          <cell r="AO274">
            <v>4.3126381329800836</v>
          </cell>
          <cell r="AP274">
            <v>4.3653205018756971</v>
          </cell>
          <cell r="AQ274">
            <v>4.6623954185520686</v>
          </cell>
          <cell r="AR274">
            <v>4.3703899533610473</v>
          </cell>
          <cell r="AS274">
            <v>4.3136645908020075</v>
          </cell>
          <cell r="AT274">
            <v>4.0810094549834384</v>
          </cell>
          <cell r="AU274">
            <v>4.3551815989049985</v>
          </cell>
          <cell r="AV274">
            <v>4.25</v>
          </cell>
          <cell r="AW274">
            <v>4.8374480313039943</v>
          </cell>
          <cell r="AX274">
            <v>4.9831000000000003</v>
          </cell>
          <cell r="AZ274">
            <v>142</v>
          </cell>
          <cell r="BA274">
            <v>142</v>
          </cell>
          <cell r="BC274">
            <v>2030</v>
          </cell>
          <cell r="BD274">
            <v>191</v>
          </cell>
          <cell r="BE274">
            <v>191</v>
          </cell>
        </row>
        <row r="275">
          <cell r="D275">
            <v>47543</v>
          </cell>
          <cell r="E275">
            <v>39.08511</v>
          </cell>
          <cell r="F275">
            <v>40.963320000000003</v>
          </cell>
          <cell r="G275">
            <v>37.76079</v>
          </cell>
          <cell r="H275">
            <v>41.144289999999998</v>
          </cell>
          <cell r="J275">
            <v>40.463320000000003</v>
          </cell>
          <cell r="K275">
            <v>39.463320000000003</v>
          </cell>
          <cell r="L275">
            <v>45.220419999999997</v>
          </cell>
          <cell r="M275">
            <v>32.752690000000001</v>
          </cell>
          <cell r="N275">
            <v>39.952710000000003</v>
          </cell>
          <cell r="O275">
            <v>27.172930000000001</v>
          </cell>
          <cell r="P275">
            <v>31.622430000000001</v>
          </cell>
          <cell r="R275">
            <v>39.452710000000003</v>
          </cell>
          <cell r="S275">
            <v>38.452710000000003</v>
          </cell>
          <cell r="T275">
            <v>48.170110000000001</v>
          </cell>
          <cell r="U275">
            <v>36.298163378196506</v>
          </cell>
          <cell r="V275">
            <v>40.518542786002698</v>
          </cell>
          <cell r="W275">
            <v>33.100991588156127</v>
          </cell>
          <cell r="Y275">
            <v>46.518601197846564</v>
          </cell>
          <cell r="Z275">
            <v>40.018542786002691</v>
          </cell>
          <cell r="AC275">
            <v>4.0919999999999996</v>
          </cell>
          <cell r="AD275">
            <v>4.1492000000000004</v>
          </cell>
          <cell r="AE275">
            <v>3.9489000000000001</v>
          </cell>
          <cell r="AF275">
            <v>3.9346000000000001</v>
          </cell>
          <cell r="AG275">
            <v>4.4926000000000004</v>
          </cell>
          <cell r="AH275">
            <v>3.5912000000000002</v>
          </cell>
          <cell r="AI275">
            <v>4.1492000000000004</v>
          </cell>
          <cell r="AJ275">
            <v>4.1741000000000001</v>
          </cell>
          <cell r="AK275">
            <v>4.3360000000000003</v>
          </cell>
          <cell r="AL275">
            <v>4.1605999999999996</v>
          </cell>
          <cell r="AM275">
            <v>4.3860000000000001</v>
          </cell>
          <cell r="AN275">
            <v>4.1574</v>
          </cell>
          <cell r="AO275">
            <v>4.0976022013877635</v>
          </cell>
          <cell r="AP275">
            <v>4.1477396441245054</v>
          </cell>
          <cell r="AQ275">
            <v>4.2030964177806496</v>
          </cell>
          <cell r="AR275">
            <v>4.1528090956098547</v>
          </cell>
          <cell r="AS275">
            <v>4.0499136945610976</v>
          </cell>
          <cell r="AT275">
            <v>3.9057610358325805</v>
          </cell>
          <cell r="AU275">
            <v>4.1376007411538076</v>
          </cell>
          <cell r="AV275">
            <v>3.9639000000000002</v>
          </cell>
          <cell r="AW275">
            <v>4.2267152332554128</v>
          </cell>
          <cell r="AX275">
            <v>4.3560999999999996</v>
          </cell>
          <cell r="AZ275">
            <v>143</v>
          </cell>
          <cell r="BA275">
            <v>143</v>
          </cell>
          <cell r="BC275">
            <v>2030</v>
          </cell>
          <cell r="BD275">
            <v>192</v>
          </cell>
          <cell r="BE275">
            <v>192</v>
          </cell>
        </row>
        <row r="276">
          <cell r="D276">
            <v>47574</v>
          </cell>
          <cell r="E276">
            <v>36.90025</v>
          </cell>
          <cell r="F276">
            <v>38.657969999999999</v>
          </cell>
          <cell r="G276">
            <v>32.671729999999997</v>
          </cell>
          <cell r="H276">
            <v>36.647829999999999</v>
          </cell>
          <cell r="J276">
            <v>36.907969999999999</v>
          </cell>
          <cell r="K276">
            <v>36.657969999999999</v>
          </cell>
          <cell r="L276">
            <v>36.742370000000001</v>
          </cell>
          <cell r="M276">
            <v>30.71978</v>
          </cell>
          <cell r="N276">
            <v>37.859299999999998</v>
          </cell>
          <cell r="O276">
            <v>24.23265</v>
          </cell>
          <cell r="P276">
            <v>30.30255</v>
          </cell>
          <cell r="R276">
            <v>36.859299999999998</v>
          </cell>
          <cell r="S276">
            <v>36.859299999999998</v>
          </cell>
          <cell r="T276">
            <v>37.315600000000003</v>
          </cell>
          <cell r="U276">
            <v>34.290718222222218</v>
          </cell>
          <cell r="V276">
            <v>38.320753777777782</v>
          </cell>
          <cell r="W276">
            <v>29.108562888888883</v>
          </cell>
          <cell r="Y276">
            <v>36.984400444444454</v>
          </cell>
          <cell r="Z276">
            <v>36.887420444444437</v>
          </cell>
          <cell r="AC276">
            <v>3.8344</v>
          </cell>
          <cell r="AD276">
            <v>3.4195000000000002</v>
          </cell>
          <cell r="AE276">
            <v>3.6484000000000001</v>
          </cell>
          <cell r="AF276">
            <v>3.72</v>
          </cell>
          <cell r="AG276">
            <v>4.4638999999999998</v>
          </cell>
          <cell r="AH276">
            <v>3.2477999999999998</v>
          </cell>
          <cell r="AI276">
            <v>3.8915999999999999</v>
          </cell>
          <cell r="AJ276">
            <v>3.9054000000000002</v>
          </cell>
          <cell r="AK276">
            <v>4.0620000000000003</v>
          </cell>
          <cell r="AL276">
            <v>3.8980000000000001</v>
          </cell>
          <cell r="AM276">
            <v>4.1120000000000001</v>
          </cell>
          <cell r="AN276">
            <v>3.8925999999999998</v>
          </cell>
          <cell r="AO276">
            <v>3.8394789209675317</v>
          </cell>
          <cell r="AP276">
            <v>3.8865615035993106</v>
          </cell>
          <cell r="AQ276">
            <v>3.6696467778767969</v>
          </cell>
          <cell r="AR276">
            <v>3.8916309550846599</v>
          </cell>
          <cell r="AS276">
            <v>3.8301042097715867</v>
          </cell>
          <cell r="AT276">
            <v>3.8027800060222825</v>
          </cell>
          <cell r="AU276">
            <v>3.876422600628612</v>
          </cell>
          <cell r="AV276">
            <v>3.6634000000000002</v>
          </cell>
          <cell r="AW276">
            <v>3.4850748226445778</v>
          </cell>
          <cell r="AX276">
            <v>3.5529000000000002</v>
          </cell>
          <cell r="AZ276">
            <v>144</v>
          </cell>
          <cell r="BA276">
            <v>144</v>
          </cell>
          <cell r="BC276">
            <v>2030</v>
          </cell>
          <cell r="BD276">
            <v>193</v>
          </cell>
          <cell r="BE276">
            <v>193</v>
          </cell>
        </row>
        <row r="277">
          <cell r="D277">
            <v>47604</v>
          </cell>
          <cell r="E277">
            <v>31.251740000000002</v>
          </cell>
          <cell r="F277">
            <v>40.117559999999997</v>
          </cell>
          <cell r="G277">
            <v>24.24803</v>
          </cell>
          <cell r="H277">
            <v>28.574529999999999</v>
          </cell>
          <cell r="J277">
            <v>38.617559999999997</v>
          </cell>
          <cell r="K277">
            <v>38.117559999999997</v>
          </cell>
          <cell r="L277">
            <v>35.165460000000003</v>
          </cell>
          <cell r="M277">
            <v>27.11983</v>
          </cell>
          <cell r="N277">
            <v>38.72119</v>
          </cell>
          <cell r="O277">
            <v>20.11468</v>
          </cell>
          <cell r="P277">
            <v>27.953880000000002</v>
          </cell>
          <cell r="R277">
            <v>37.72119</v>
          </cell>
          <cell r="S277">
            <v>37.22119</v>
          </cell>
          <cell r="T277">
            <v>34.761090000000003</v>
          </cell>
          <cell r="U277">
            <v>29.430145268817206</v>
          </cell>
          <cell r="V277">
            <v>39.501956021505372</v>
          </cell>
          <cell r="W277">
            <v>22.425800430107529</v>
          </cell>
          <cell r="Y277">
            <v>34.987189354838712</v>
          </cell>
          <cell r="Z277">
            <v>38.222386129032259</v>
          </cell>
          <cell r="AC277">
            <v>3.8487</v>
          </cell>
          <cell r="AD277">
            <v>3.4624000000000001</v>
          </cell>
          <cell r="AE277">
            <v>3.6484000000000001</v>
          </cell>
          <cell r="AF277">
            <v>3.7486000000000002</v>
          </cell>
          <cell r="AG277">
            <v>4.4782999999999999</v>
          </cell>
          <cell r="AH277">
            <v>3.2907000000000002</v>
          </cell>
          <cell r="AI277">
            <v>3.9203000000000001</v>
          </cell>
          <cell r="AJ277">
            <v>3.9196</v>
          </cell>
          <cell r="AK277">
            <v>4.0761000000000003</v>
          </cell>
          <cell r="AL277">
            <v>3.9123000000000001</v>
          </cell>
          <cell r="AM277">
            <v>4.1261000000000001</v>
          </cell>
          <cell r="AN277">
            <v>3.9068999999999998</v>
          </cell>
          <cell r="AO277">
            <v>3.8538079695312328</v>
          </cell>
          <cell r="AP277">
            <v>3.9010601348474099</v>
          </cell>
          <cell r="AQ277">
            <v>3.691860900912979</v>
          </cell>
          <cell r="AR277">
            <v>3.9061295863327588</v>
          </cell>
          <cell r="AS277">
            <v>3.8593984840725186</v>
          </cell>
          <cell r="AT277">
            <v>3.7644381411221519</v>
          </cell>
          <cell r="AU277">
            <v>3.8909212318767108</v>
          </cell>
          <cell r="AV277">
            <v>3.6634000000000002</v>
          </cell>
          <cell r="AW277">
            <v>3.5286768147169427</v>
          </cell>
          <cell r="AX277">
            <v>3.5922999999999998</v>
          </cell>
          <cell r="AZ277">
            <v>145</v>
          </cell>
          <cell r="BA277">
            <v>145</v>
          </cell>
          <cell r="BC277">
            <v>2030</v>
          </cell>
          <cell r="BD277">
            <v>194</v>
          </cell>
          <cell r="BE277">
            <v>194</v>
          </cell>
        </row>
        <row r="278">
          <cell r="D278">
            <v>47635</v>
          </cell>
          <cell r="E278">
            <v>38.229039999999998</v>
          </cell>
          <cell r="F278">
            <v>55.605060000000002</v>
          </cell>
          <cell r="G278">
            <v>31.054649999999999</v>
          </cell>
          <cell r="H278">
            <v>36.754649999999998</v>
          </cell>
          <cell r="J278">
            <v>55.105060000000002</v>
          </cell>
          <cell r="K278">
            <v>54.605060000000002</v>
          </cell>
          <cell r="L278">
            <v>46.412660000000002</v>
          </cell>
          <cell r="M278">
            <v>30.694220000000001</v>
          </cell>
          <cell r="N278">
            <v>46.725029999999997</v>
          </cell>
          <cell r="O278">
            <v>23.66977</v>
          </cell>
          <cell r="P278">
            <v>33.030569999999997</v>
          </cell>
          <cell r="R278">
            <v>44.725029999999997</v>
          </cell>
          <cell r="S278">
            <v>44.225029999999997</v>
          </cell>
          <cell r="T278">
            <v>48.140230000000003</v>
          </cell>
          <cell r="U278">
            <v>34.880231111111108</v>
          </cell>
          <cell r="V278">
            <v>51.658380000000001</v>
          </cell>
          <cell r="W278">
            <v>27.772481111111112</v>
          </cell>
          <cell r="Y278">
            <v>47.180468888888896</v>
          </cell>
          <cell r="Z278">
            <v>50.49171333333333</v>
          </cell>
          <cell r="AC278">
            <v>3.9060000000000001</v>
          </cell>
          <cell r="AD278">
            <v>3.6484000000000001</v>
          </cell>
          <cell r="AE278">
            <v>3.7343000000000002</v>
          </cell>
          <cell r="AF278">
            <v>3.8487</v>
          </cell>
          <cell r="AG278">
            <v>4.5640999999999998</v>
          </cell>
          <cell r="AH278">
            <v>3.4767000000000001</v>
          </cell>
          <cell r="AI278">
            <v>3.9918</v>
          </cell>
          <cell r="AJ278">
            <v>3.9786999999999999</v>
          </cell>
          <cell r="AK278">
            <v>4.1360999999999999</v>
          </cell>
          <cell r="AL278">
            <v>3.9704000000000002</v>
          </cell>
          <cell r="AM278">
            <v>4.1860999999999997</v>
          </cell>
          <cell r="AN278">
            <v>3.9653</v>
          </cell>
          <cell r="AO278">
            <v>3.9112243669228448</v>
          </cell>
          <cell r="AP278">
            <v>3.9591560488695126</v>
          </cell>
          <cell r="AQ278">
            <v>3.8326539091539589</v>
          </cell>
          <cell r="AR278">
            <v>3.9642255003548619</v>
          </cell>
          <cell r="AS278">
            <v>3.9619284441257809</v>
          </cell>
          <cell r="AT278">
            <v>3.8319880758807585</v>
          </cell>
          <cell r="AU278">
            <v>3.9490171458988139</v>
          </cell>
          <cell r="AV278">
            <v>3.7492999999999999</v>
          </cell>
          <cell r="AW278">
            <v>3.7177204167090152</v>
          </cell>
          <cell r="AX278">
            <v>3.786</v>
          </cell>
          <cell r="AZ278">
            <v>146</v>
          </cell>
          <cell r="BA278">
            <v>146</v>
          </cell>
          <cell r="BC278">
            <v>2030</v>
          </cell>
          <cell r="BD278">
            <v>195</v>
          </cell>
          <cell r="BE278">
            <v>195</v>
          </cell>
        </row>
        <row r="279">
          <cell r="D279">
            <v>47665</v>
          </cell>
          <cell r="E279">
            <v>79.301150000000007</v>
          </cell>
          <cell r="F279">
            <v>89.557879999999997</v>
          </cell>
          <cell r="G279">
            <v>71.369190000000003</v>
          </cell>
          <cell r="H279">
            <v>73.531490000000005</v>
          </cell>
          <cell r="J279">
            <v>93.307879999999997</v>
          </cell>
          <cell r="K279">
            <v>94.057879999999997</v>
          </cell>
          <cell r="L279">
            <v>72.458780000000004</v>
          </cell>
          <cell r="M279">
            <v>41.647239999999996</v>
          </cell>
          <cell r="N279">
            <v>56.425460000000001</v>
          </cell>
          <cell r="O279">
            <v>33.741120000000002</v>
          </cell>
          <cell r="P279">
            <v>41.57452</v>
          </cell>
          <cell r="R279">
            <v>56.925460000000001</v>
          </cell>
          <cell r="S279">
            <v>57.425460000000001</v>
          </cell>
          <cell r="T279">
            <v>57.985259999999997</v>
          </cell>
          <cell r="U279">
            <v>62.701039139784953</v>
          </cell>
          <cell r="V279">
            <v>74.951114193548378</v>
          </cell>
          <cell r="W279">
            <v>54.780470967741934</v>
          </cell>
          <cell r="Y279">
            <v>66.07798086021505</v>
          </cell>
          <cell r="Z279">
            <v>77.268318494623657</v>
          </cell>
          <cell r="AC279">
            <v>4.0919999999999996</v>
          </cell>
          <cell r="AD279">
            <v>3.7915000000000001</v>
          </cell>
          <cell r="AE279">
            <v>3.863</v>
          </cell>
          <cell r="AF279">
            <v>4.1205999999999996</v>
          </cell>
          <cell r="AG279">
            <v>4.8788999999999998</v>
          </cell>
          <cell r="AH279">
            <v>3.6198000000000001</v>
          </cell>
          <cell r="AI279">
            <v>4.2206999999999999</v>
          </cell>
          <cell r="AJ279">
            <v>4.1684999999999999</v>
          </cell>
          <cell r="AK279">
            <v>4.3277000000000001</v>
          </cell>
          <cell r="AL279">
            <v>4.1581000000000001</v>
          </cell>
          <cell r="AM279">
            <v>4.3776999999999999</v>
          </cell>
          <cell r="AN279">
            <v>4.1538000000000004</v>
          </cell>
          <cell r="AO279">
            <v>4.0976022013877635</v>
          </cell>
          <cell r="AP279">
            <v>4.1477396441245054</v>
          </cell>
          <cell r="AQ279">
            <v>3.9733951362223605</v>
          </cell>
          <cell r="AR279">
            <v>4.1528090956098547</v>
          </cell>
          <cell r="AS279">
            <v>4.2404289050496766</v>
          </cell>
          <cell r="AT279">
            <v>3.9333631637057107</v>
          </cell>
          <cell r="AU279">
            <v>4.1376007411538076</v>
          </cell>
          <cell r="AV279">
            <v>3.8780000000000001</v>
          </cell>
          <cell r="AW279">
            <v>3.8631620266287223</v>
          </cell>
          <cell r="AX279">
            <v>3.9441999999999999</v>
          </cell>
          <cell r="AZ279">
            <v>147</v>
          </cell>
          <cell r="BA279">
            <v>147</v>
          </cell>
          <cell r="BC279">
            <v>2030</v>
          </cell>
          <cell r="BD279">
            <v>196</v>
          </cell>
          <cell r="BE279">
            <v>196</v>
          </cell>
        </row>
        <row r="280">
          <cell r="D280">
            <v>47696</v>
          </cell>
          <cell r="E280">
            <v>92.270989999999998</v>
          </cell>
          <cell r="F280">
            <v>91.799930000000003</v>
          </cell>
          <cell r="G280">
            <v>84.631649999999993</v>
          </cell>
          <cell r="H280">
            <v>85.16525</v>
          </cell>
          <cell r="J280">
            <v>95.799930000000003</v>
          </cell>
          <cell r="K280">
            <v>95.799930000000003</v>
          </cell>
          <cell r="L280">
            <v>74.121830000000003</v>
          </cell>
          <cell r="M280">
            <v>51.706119999999999</v>
          </cell>
          <cell r="N280">
            <v>62.570079999999997</v>
          </cell>
          <cell r="O280">
            <v>42.93806</v>
          </cell>
          <cell r="P280">
            <v>49.388959999999997</v>
          </cell>
          <cell r="R280">
            <v>63.570079999999997</v>
          </cell>
          <cell r="S280">
            <v>63.070079999999997</v>
          </cell>
          <cell r="T280">
            <v>64.234480000000005</v>
          </cell>
          <cell r="U280">
            <v>75.259915483870969</v>
          </cell>
          <cell r="V280">
            <v>79.542250967741936</v>
          </cell>
          <cell r="W280">
            <v>67.147241290322569</v>
          </cell>
          <cell r="Y280">
            <v>69.975521935483869</v>
          </cell>
          <cell r="Z280">
            <v>82.284186451612911</v>
          </cell>
          <cell r="AC280">
            <v>4.1492000000000004</v>
          </cell>
          <cell r="AD280">
            <v>3.8201000000000001</v>
          </cell>
          <cell r="AE280">
            <v>4.0204000000000004</v>
          </cell>
          <cell r="AF280">
            <v>4.1635</v>
          </cell>
          <cell r="AG280">
            <v>4.9218000000000002</v>
          </cell>
          <cell r="AH280">
            <v>3.6484000000000001</v>
          </cell>
          <cell r="AI280">
            <v>4.3494999999999999</v>
          </cell>
          <cell r="AJ280">
            <v>4.2259000000000002</v>
          </cell>
          <cell r="AK280">
            <v>4.3853</v>
          </cell>
          <cell r="AL280">
            <v>4.2153999999999998</v>
          </cell>
          <cell r="AM280">
            <v>4.4352999999999998</v>
          </cell>
          <cell r="AN280">
            <v>4.2111000000000001</v>
          </cell>
          <cell r="AO280">
            <v>4.1549183956425662</v>
          </cell>
          <cell r="AP280">
            <v>4.2057341691169015</v>
          </cell>
          <cell r="AQ280">
            <v>4.0697081172183971</v>
          </cell>
          <cell r="AR280">
            <v>4.2108036206022517</v>
          </cell>
          <cell r="AS280">
            <v>4.2843703165010751</v>
          </cell>
          <cell r="AT280">
            <v>3.9907755896818227</v>
          </cell>
          <cell r="AU280">
            <v>4.1955952661462028</v>
          </cell>
          <cell r="AV280">
            <v>4.0354000000000001</v>
          </cell>
          <cell r="AW280">
            <v>3.8922300213436323</v>
          </cell>
          <cell r="AX280">
            <v>3.9746999999999999</v>
          </cell>
          <cell r="AZ280">
            <v>148</v>
          </cell>
          <cell r="BA280">
            <v>148</v>
          </cell>
          <cell r="BC280">
            <v>2030</v>
          </cell>
          <cell r="BD280">
            <v>197</v>
          </cell>
          <cell r="BE280">
            <v>197</v>
          </cell>
        </row>
        <row r="281">
          <cell r="D281">
            <v>47727</v>
          </cell>
          <cell r="E281">
            <v>45.701509999999999</v>
          </cell>
          <cell r="F281">
            <v>52.230820000000001</v>
          </cell>
          <cell r="G281">
            <v>38.614559999999997</v>
          </cell>
          <cell r="H281">
            <v>40.693460000000002</v>
          </cell>
          <cell r="J281">
            <v>55.230820000000001</v>
          </cell>
          <cell r="K281">
            <v>54.230820000000001</v>
          </cell>
          <cell r="L281">
            <v>40.851520000000001</v>
          </cell>
          <cell r="M281">
            <v>40.766350000000003</v>
          </cell>
          <cell r="N281">
            <v>51.032719999999998</v>
          </cell>
          <cell r="O281">
            <v>32.762819999999998</v>
          </cell>
          <cell r="P281">
            <v>38.967120000000001</v>
          </cell>
          <cell r="R281">
            <v>49.032719999999998</v>
          </cell>
          <cell r="S281">
            <v>49.032719999999998</v>
          </cell>
          <cell r="T281">
            <v>50.606720000000003</v>
          </cell>
          <cell r="U281">
            <v>43.398435333333332</v>
          </cell>
          <cell r="V281">
            <v>51.671706666666672</v>
          </cell>
          <cell r="W281">
            <v>35.883748000000004</v>
          </cell>
          <cell r="Y281">
            <v>45.40394666666667</v>
          </cell>
          <cell r="Z281">
            <v>52.338373333333337</v>
          </cell>
          <cell r="AC281">
            <v>4.1492000000000004</v>
          </cell>
          <cell r="AD281">
            <v>3.4481000000000002</v>
          </cell>
          <cell r="AE281">
            <v>4.0347</v>
          </cell>
          <cell r="AF281">
            <v>4.1492000000000004</v>
          </cell>
          <cell r="AG281">
            <v>4.8502999999999998</v>
          </cell>
          <cell r="AH281">
            <v>3.2764000000000002</v>
          </cell>
          <cell r="AI281">
            <v>4.3066000000000004</v>
          </cell>
          <cell r="AJ281">
            <v>4.2253999999999996</v>
          </cell>
          <cell r="AK281">
            <v>4.3845000000000001</v>
          </cell>
          <cell r="AL281">
            <v>4.2150999999999996</v>
          </cell>
          <cell r="AM281">
            <v>4.4344999999999999</v>
          </cell>
          <cell r="AN281">
            <v>4.2107999999999999</v>
          </cell>
          <cell r="AO281">
            <v>4.1549183956425662</v>
          </cell>
          <cell r="AP281">
            <v>4.2057341691169015</v>
          </cell>
          <cell r="AQ281">
            <v>3.8844868629050513</v>
          </cell>
          <cell r="AR281">
            <v>4.2108036206022517</v>
          </cell>
          <cell r="AS281">
            <v>4.2697231793506099</v>
          </cell>
          <cell r="AT281">
            <v>4.0008127270902341</v>
          </cell>
          <cell r="AU281">
            <v>4.1955952661462028</v>
          </cell>
          <cell r="AV281">
            <v>4.0496999999999996</v>
          </cell>
          <cell r="AW281">
            <v>3.5141428173594877</v>
          </cell>
          <cell r="AX281">
            <v>3.6021000000000001</v>
          </cell>
          <cell r="AZ281">
            <v>149</v>
          </cell>
          <cell r="BA281">
            <v>149</v>
          </cell>
          <cell r="BC281">
            <v>2030</v>
          </cell>
          <cell r="BD281">
            <v>198</v>
          </cell>
          <cell r="BE281">
            <v>198</v>
          </cell>
        </row>
        <row r="282">
          <cell r="D282">
            <v>47757</v>
          </cell>
          <cell r="E282">
            <v>58.575839999999999</v>
          </cell>
          <cell r="F282">
            <v>48.294620000000002</v>
          </cell>
          <cell r="G282">
            <v>58.299799999999998</v>
          </cell>
          <cell r="H282">
            <v>64.265000000000001</v>
          </cell>
          <cell r="J282">
            <v>46.794620000000002</v>
          </cell>
          <cell r="K282">
            <v>46.544620000000002</v>
          </cell>
          <cell r="L282">
            <v>57.329720000000002</v>
          </cell>
          <cell r="M282">
            <v>37.132350000000002</v>
          </cell>
          <cell r="N282">
            <v>44.51361</v>
          </cell>
          <cell r="O282">
            <v>31.422650000000001</v>
          </cell>
          <cell r="P282">
            <v>36.026850000000003</v>
          </cell>
          <cell r="R282">
            <v>42.51361</v>
          </cell>
          <cell r="S282">
            <v>42.51361</v>
          </cell>
          <cell r="T282">
            <v>53.119109999999999</v>
          </cell>
          <cell r="U282">
            <v>49.583408709677414</v>
          </cell>
          <cell r="V282">
            <v>46.709035161290323</v>
          </cell>
          <cell r="W282">
            <v>47.028737096774194</v>
          </cell>
          <cell r="Y282">
            <v>55.563980322580647</v>
          </cell>
          <cell r="Z282">
            <v>44.999357741935484</v>
          </cell>
          <cell r="AC282">
            <v>4.1492000000000004</v>
          </cell>
          <cell r="AD282">
            <v>3.5339999999999998</v>
          </cell>
          <cell r="AE282">
            <v>4.0490000000000004</v>
          </cell>
          <cell r="AF282">
            <v>4.0490000000000004</v>
          </cell>
          <cell r="AG282">
            <v>4.6212999999999997</v>
          </cell>
          <cell r="AH282">
            <v>3.2621000000000002</v>
          </cell>
          <cell r="AI282">
            <v>4.2492999999999999</v>
          </cell>
          <cell r="AJ282">
            <v>4.2230999999999996</v>
          </cell>
          <cell r="AK282">
            <v>4.3811</v>
          </cell>
          <cell r="AL282">
            <v>4.2141000000000002</v>
          </cell>
          <cell r="AM282">
            <v>4.4310999999999998</v>
          </cell>
          <cell r="AN282">
            <v>4.2092999999999998</v>
          </cell>
          <cell r="AO282">
            <v>4.1549183956425662</v>
          </cell>
          <cell r="AP282">
            <v>4.2057341691169015</v>
          </cell>
          <cell r="AQ282">
            <v>3.9363715978287228</v>
          </cell>
          <cell r="AR282">
            <v>4.2108036206022517</v>
          </cell>
          <cell r="AS282">
            <v>4.167090791764827</v>
          </cell>
          <cell r="AT282">
            <v>4.0811098263575225</v>
          </cell>
          <cell r="AU282">
            <v>4.1955952661462028</v>
          </cell>
          <cell r="AV282">
            <v>4.0640000000000001</v>
          </cell>
          <cell r="AW282">
            <v>3.6014484378493745</v>
          </cell>
          <cell r="AX282">
            <v>3.6855000000000002</v>
          </cell>
          <cell r="AZ282">
            <v>150</v>
          </cell>
          <cell r="BA282">
            <v>150</v>
          </cell>
          <cell r="BC282">
            <v>2030</v>
          </cell>
          <cell r="BD282">
            <v>199</v>
          </cell>
          <cell r="BE282">
            <v>199</v>
          </cell>
        </row>
        <row r="283">
          <cell r="D283">
            <v>47788</v>
          </cell>
          <cell r="E283">
            <v>44.741579999999999</v>
          </cell>
          <cell r="F283">
            <v>44.871450000000003</v>
          </cell>
          <cell r="G283">
            <v>42.812530000000002</v>
          </cell>
          <cell r="H283">
            <v>45.483429999999998</v>
          </cell>
          <cell r="J283">
            <v>42.871450000000003</v>
          </cell>
          <cell r="K283">
            <v>42.871450000000003</v>
          </cell>
          <cell r="L283">
            <v>52.819850000000002</v>
          </cell>
          <cell r="M283">
            <v>34.715000000000003</v>
          </cell>
          <cell r="N283">
            <v>41.297400000000003</v>
          </cell>
          <cell r="O283">
            <v>28.801359999999999</v>
          </cell>
          <cell r="P283">
            <v>32.360660000000003</v>
          </cell>
          <cell r="R283">
            <v>40.047400000000003</v>
          </cell>
          <cell r="S283">
            <v>39.297400000000003</v>
          </cell>
          <cell r="T283">
            <v>48.072699999999998</v>
          </cell>
          <cell r="U283">
            <v>40.277596393897362</v>
          </cell>
          <cell r="V283">
            <v>43.280229403606107</v>
          </cell>
          <cell r="W283">
            <v>36.574547239944522</v>
          </cell>
          <cell r="Y283">
            <v>50.706347711511789</v>
          </cell>
          <cell r="Z283">
            <v>41.61414063800278</v>
          </cell>
          <cell r="AC283">
            <v>4.2350000000000003</v>
          </cell>
          <cell r="AD283">
            <v>4.5212000000000003</v>
          </cell>
          <cell r="AE283">
            <v>4.1492000000000004</v>
          </cell>
          <cell r="AF283">
            <v>4.0919999999999996</v>
          </cell>
          <cell r="AG283">
            <v>4.5354999999999999</v>
          </cell>
          <cell r="AH283">
            <v>3.6198000000000001</v>
          </cell>
          <cell r="AI283">
            <v>4.3352000000000004</v>
          </cell>
          <cell r="AJ283">
            <v>4.3173000000000004</v>
          </cell>
          <cell r="AK283">
            <v>4.4793000000000003</v>
          </cell>
          <cell r="AL283">
            <v>4.3037000000000001</v>
          </cell>
          <cell r="AM283">
            <v>4.5293000000000001</v>
          </cell>
          <cell r="AN283">
            <v>4.3006000000000002</v>
          </cell>
          <cell r="AO283">
            <v>4.240892687024771</v>
          </cell>
          <cell r="AP283">
            <v>4.2927259566054952</v>
          </cell>
          <cell r="AQ283">
            <v>4.4994400684474849</v>
          </cell>
          <cell r="AR283">
            <v>4.2977954080908454</v>
          </cell>
          <cell r="AS283">
            <v>4.2111346307487452</v>
          </cell>
          <cell r="AT283">
            <v>3.9991064137308037</v>
          </cell>
          <cell r="AU283">
            <v>4.2825870536347965</v>
          </cell>
          <cell r="AV283">
            <v>4.1642000000000001</v>
          </cell>
          <cell r="AW283">
            <v>4.6048024372395568</v>
          </cell>
          <cell r="AX283">
            <v>4.7389999999999999</v>
          </cell>
          <cell r="AZ283">
            <v>151</v>
          </cell>
          <cell r="BA283">
            <v>151</v>
          </cell>
          <cell r="BC283">
            <v>2030</v>
          </cell>
          <cell r="BD283">
            <v>200</v>
          </cell>
          <cell r="BE283">
            <v>200</v>
          </cell>
        </row>
        <row r="284">
          <cell r="D284">
            <v>47818</v>
          </cell>
          <cell r="E284">
            <v>59.157960000000003</v>
          </cell>
          <cell r="F284">
            <v>47.33325</v>
          </cell>
          <cell r="G284">
            <v>58.939430000000002</v>
          </cell>
          <cell r="H284">
            <v>59.312629999999999</v>
          </cell>
          <cell r="J284">
            <v>44.83325</v>
          </cell>
          <cell r="K284">
            <v>45.33325</v>
          </cell>
          <cell r="L284">
            <v>57.08325</v>
          </cell>
          <cell r="M284">
            <v>41.202820000000003</v>
          </cell>
          <cell r="N284">
            <v>44.5441</v>
          </cell>
          <cell r="O284">
            <v>36.455039999999997</v>
          </cell>
          <cell r="P284">
            <v>38.416240000000002</v>
          </cell>
          <cell r="R284">
            <v>42.5441</v>
          </cell>
          <cell r="S284">
            <v>42.5441</v>
          </cell>
          <cell r="T284">
            <v>54.809899999999999</v>
          </cell>
          <cell r="U284">
            <v>50.856121075268817</v>
          </cell>
          <cell r="V284">
            <v>46.043643010752689</v>
          </cell>
          <cell r="W284">
            <v>48.543421720430104</v>
          </cell>
          <cell r="Y284">
            <v>56.032131182795695</v>
          </cell>
          <cell r="Z284">
            <v>43.774825806451609</v>
          </cell>
          <cell r="AC284">
            <v>4.4926000000000004</v>
          </cell>
          <cell r="AD284">
            <v>5.4941000000000004</v>
          </cell>
          <cell r="AE284">
            <v>4.4210000000000003</v>
          </cell>
          <cell r="AF284">
            <v>4.4210000000000003</v>
          </cell>
          <cell r="AG284">
            <v>4.7644000000000002</v>
          </cell>
          <cell r="AH284">
            <v>3.9489000000000001</v>
          </cell>
          <cell r="AI284">
            <v>4.7358000000000002</v>
          </cell>
          <cell r="AJ284">
            <v>4.5811999999999999</v>
          </cell>
          <cell r="AK284">
            <v>4.7462</v>
          </cell>
          <cell r="AL284">
            <v>4.5640999999999998</v>
          </cell>
          <cell r="AM284">
            <v>4.7961999999999998</v>
          </cell>
          <cell r="AN284">
            <v>4.5621999999999998</v>
          </cell>
          <cell r="AO284">
            <v>4.4990159674450032</v>
          </cell>
          <cell r="AP284">
            <v>4.5539040971306903</v>
          </cell>
          <cell r="AQ284">
            <v>5.1439603235322497</v>
          </cell>
          <cell r="AR284">
            <v>4.5589735486160405</v>
          </cell>
          <cell r="AS284">
            <v>4.548121212741985</v>
          </cell>
          <cell r="AT284">
            <v>4.2250423767941383</v>
          </cell>
          <cell r="AU284">
            <v>4.5437651941599917</v>
          </cell>
          <cell r="AV284">
            <v>4.4359999999999999</v>
          </cell>
          <cell r="AW284">
            <v>5.5936224392722842</v>
          </cell>
          <cell r="AX284">
            <v>5.742</v>
          </cell>
          <cell r="AZ284">
            <v>152</v>
          </cell>
          <cell r="BA284">
            <v>152</v>
          </cell>
          <cell r="BC284">
            <v>2030</v>
          </cell>
          <cell r="BD284">
            <v>201</v>
          </cell>
          <cell r="BE284">
            <v>201</v>
          </cell>
        </row>
        <row r="285">
          <cell r="D285">
            <v>47849</v>
          </cell>
          <cell r="E285">
            <v>54.433039999999998</v>
          </cell>
          <cell r="F285">
            <v>48.459949999999999</v>
          </cell>
          <cell r="G285">
            <v>54.387729999999998</v>
          </cell>
          <cell r="H285">
            <v>54.270530000000001</v>
          </cell>
          <cell r="J285">
            <v>46.459949999999999</v>
          </cell>
          <cell r="K285">
            <v>46.459949999999999</v>
          </cell>
          <cell r="L285">
            <v>60.503149999999998</v>
          </cell>
          <cell r="M285">
            <v>39.210090000000001</v>
          </cell>
          <cell r="N285">
            <v>45.395359999999997</v>
          </cell>
          <cell r="O285">
            <v>33.929189999999998</v>
          </cell>
          <cell r="P285">
            <v>37.929090000000002</v>
          </cell>
          <cell r="R285">
            <v>43.895359999999997</v>
          </cell>
          <cell r="S285">
            <v>43.395359999999997</v>
          </cell>
          <cell r="T285">
            <v>58.856659999999998</v>
          </cell>
          <cell r="U285">
            <v>47.721846989247311</v>
          </cell>
          <cell r="V285">
            <v>47.108894193548387</v>
          </cell>
          <cell r="W285">
            <v>45.368373655913977</v>
          </cell>
          <cell r="Y285">
            <v>59.777278064516125</v>
          </cell>
          <cell r="Z285">
            <v>45.329324301075268</v>
          </cell>
          <cell r="AC285">
            <v>4.5475000000000003</v>
          </cell>
          <cell r="AD285">
            <v>5.5271999999999997</v>
          </cell>
          <cell r="AE285">
            <v>4.4744000000000002</v>
          </cell>
          <cell r="AF285">
            <v>4.5037000000000003</v>
          </cell>
          <cell r="AG285">
            <v>4.7815000000000003</v>
          </cell>
          <cell r="AH285">
            <v>3.9773000000000001</v>
          </cell>
          <cell r="AI285">
            <v>4.8254000000000001</v>
          </cell>
          <cell r="AJ285">
            <v>4.6383999999999999</v>
          </cell>
          <cell r="AK285">
            <v>4.8045</v>
          </cell>
          <cell r="AL285">
            <v>4.6200999999999999</v>
          </cell>
          <cell r="AM285">
            <v>4.8544999999999998</v>
          </cell>
          <cell r="AN285">
            <v>4.6186999999999996</v>
          </cell>
          <cell r="AO285">
            <v>4.5540274895531967</v>
          </cell>
          <cell r="AP285">
            <v>4.6095666744398249</v>
          </cell>
          <cell r="AQ285">
            <v>5.188751037812664</v>
          </cell>
          <cell r="AR285">
            <v>4.6146361259251751</v>
          </cell>
          <cell r="AS285">
            <v>4.6328287821366381</v>
          </cell>
          <cell r="AT285">
            <v>4.3353505169125759</v>
          </cell>
          <cell r="AU285">
            <v>4.5994277714691272</v>
          </cell>
          <cell r="AV285">
            <v>4.4893999999999998</v>
          </cell>
          <cell r="AW285">
            <v>5.6272640695192599</v>
          </cell>
          <cell r="AX285">
            <v>5.7763</v>
          </cell>
          <cell r="AZ285">
            <v>153</v>
          </cell>
          <cell r="BA285">
            <v>153</v>
          </cell>
          <cell r="BC285">
            <v>2031</v>
          </cell>
          <cell r="BD285">
            <v>202</v>
          </cell>
          <cell r="BE285">
            <v>202</v>
          </cell>
        </row>
        <row r="286">
          <cell r="D286">
            <v>47880</v>
          </cell>
          <cell r="E286">
            <v>55.751550000000002</v>
          </cell>
          <cell r="F286">
            <v>48.358699999999999</v>
          </cell>
          <cell r="G286">
            <v>55.791249999999998</v>
          </cell>
          <cell r="H286">
            <v>58.463949999999997</v>
          </cell>
          <cell r="J286">
            <v>47.358699999999999</v>
          </cell>
          <cell r="K286">
            <v>46.858699999999999</v>
          </cell>
          <cell r="L286">
            <v>64.398799999999994</v>
          </cell>
          <cell r="M286">
            <v>40.790770000000002</v>
          </cell>
          <cell r="N286">
            <v>47.556150000000002</v>
          </cell>
          <cell r="O286">
            <v>36.901009999999999</v>
          </cell>
          <cell r="P286">
            <v>41.094610000000003</v>
          </cell>
          <cell r="R286">
            <v>46.056150000000002</v>
          </cell>
          <cell r="S286">
            <v>45.056150000000002</v>
          </cell>
          <cell r="T286">
            <v>66.89085</v>
          </cell>
          <cell r="U286">
            <v>49.339787142857141</v>
          </cell>
          <cell r="V286">
            <v>48.014749999999999</v>
          </cell>
          <cell r="W286">
            <v>47.695432857142855</v>
          </cell>
          <cell r="Y286">
            <v>65.466821428571421</v>
          </cell>
          <cell r="Z286">
            <v>46.800464285714291</v>
          </cell>
          <cell r="AC286">
            <v>4.5183</v>
          </cell>
          <cell r="AD286">
            <v>5.4833999999999996</v>
          </cell>
          <cell r="AE286">
            <v>4.4306000000000001</v>
          </cell>
          <cell r="AF286">
            <v>4.4013</v>
          </cell>
          <cell r="AG286">
            <v>4.8106999999999998</v>
          </cell>
          <cell r="AH286">
            <v>4.0065</v>
          </cell>
          <cell r="AI286">
            <v>4.6938000000000004</v>
          </cell>
          <cell r="AJ286">
            <v>4.6071</v>
          </cell>
          <cell r="AK286">
            <v>4.7721999999999998</v>
          </cell>
          <cell r="AL286">
            <v>4.5899000000000001</v>
          </cell>
          <cell r="AM286">
            <v>4.8221999999999996</v>
          </cell>
          <cell r="AN286">
            <v>4.5880999999999998</v>
          </cell>
          <cell r="AO286">
            <v>4.524768173604941</v>
          </cell>
          <cell r="AP286">
            <v>4.5799610777653861</v>
          </cell>
          <cell r="AQ286">
            <v>5.143390730633886</v>
          </cell>
          <cell r="AR286">
            <v>4.5850305292507354</v>
          </cell>
          <cell r="AS286">
            <v>4.5279429888353988</v>
          </cell>
          <cell r="AT286">
            <v>4.2934956539195026</v>
          </cell>
          <cell r="AU286">
            <v>4.5698221747946874</v>
          </cell>
          <cell r="AV286">
            <v>4.4455999999999998</v>
          </cell>
          <cell r="AW286">
            <v>5.5827473503404814</v>
          </cell>
          <cell r="AX286">
            <v>5.7163000000000004</v>
          </cell>
          <cell r="AZ286">
            <v>154</v>
          </cell>
          <cell r="BA286">
            <v>154</v>
          </cell>
          <cell r="BC286">
            <v>2031</v>
          </cell>
          <cell r="BD286">
            <v>203</v>
          </cell>
          <cell r="BE286">
            <v>203</v>
          </cell>
        </row>
        <row r="287">
          <cell r="D287">
            <v>47908</v>
          </cell>
          <cell r="E287">
            <v>40.830599999999997</v>
          </cell>
          <cell r="F287">
            <v>43.996980000000001</v>
          </cell>
          <cell r="G287">
            <v>39.635800000000003</v>
          </cell>
          <cell r="H287">
            <v>43.019300000000001</v>
          </cell>
          <cell r="J287">
            <v>43.496980000000001</v>
          </cell>
          <cell r="K287">
            <v>42.496980000000001</v>
          </cell>
          <cell r="L287">
            <v>48.254179999999998</v>
          </cell>
          <cell r="M287">
            <v>34.520690000000002</v>
          </cell>
          <cell r="N287">
            <v>43.891579999999998</v>
          </cell>
          <cell r="O287">
            <v>28.884720000000002</v>
          </cell>
          <cell r="P287">
            <v>33.334220000000002</v>
          </cell>
          <cell r="R287">
            <v>43.391579999999998</v>
          </cell>
          <cell r="S287">
            <v>42.391579999999998</v>
          </cell>
          <cell r="T287">
            <v>52.108980000000003</v>
          </cell>
          <cell r="U287">
            <v>38.05356020188426</v>
          </cell>
          <cell r="V287">
            <v>43.950592651413189</v>
          </cell>
          <cell r="W287">
            <v>34.904167213997312</v>
          </cell>
          <cell r="Y287">
            <v>49.950707052489904</v>
          </cell>
          <cell r="Z287">
            <v>43.450592651413189</v>
          </cell>
          <cell r="AC287">
            <v>4.3136000000000001</v>
          </cell>
          <cell r="AD287">
            <v>4.4598000000000004</v>
          </cell>
          <cell r="AE287">
            <v>4.1527000000000003</v>
          </cell>
          <cell r="AF287">
            <v>4.1966000000000001</v>
          </cell>
          <cell r="AG287">
            <v>4.7229999999999999</v>
          </cell>
          <cell r="AH287">
            <v>3.831</v>
          </cell>
          <cell r="AI287">
            <v>4.3720999999999997</v>
          </cell>
          <cell r="AJ287">
            <v>4.3956999999999997</v>
          </cell>
          <cell r="AK287">
            <v>4.5575999999999999</v>
          </cell>
          <cell r="AL287">
            <v>4.3822000000000001</v>
          </cell>
          <cell r="AM287">
            <v>4.6075999999999997</v>
          </cell>
          <cell r="AN287">
            <v>4.3789999999999996</v>
          </cell>
          <cell r="AO287">
            <v>4.3196523525567212</v>
          </cell>
          <cell r="AP287">
            <v>4.372417733955186</v>
          </cell>
          <cell r="AQ287">
            <v>4.4694587695245254</v>
          </cell>
          <cell r="AR287">
            <v>4.3774871854405353</v>
          </cell>
          <cell r="AS287">
            <v>4.3182738297654408</v>
          </cell>
          <cell r="AT287">
            <v>4.1281840008029702</v>
          </cell>
          <cell r="AU287">
            <v>4.3622788309844882</v>
          </cell>
          <cell r="AV287">
            <v>4.1677</v>
          </cell>
          <cell r="AW287">
            <v>4.5423977213131419</v>
          </cell>
          <cell r="AX287">
            <v>4.6666999999999996</v>
          </cell>
          <cell r="AZ287">
            <v>155</v>
          </cell>
          <cell r="BA287">
            <v>155</v>
          </cell>
          <cell r="BC287">
            <v>2031</v>
          </cell>
          <cell r="BD287">
            <v>204</v>
          </cell>
          <cell r="BE287">
            <v>204</v>
          </cell>
        </row>
        <row r="288">
          <cell r="D288">
            <v>47939</v>
          </cell>
          <cell r="E288">
            <v>38.538229999999999</v>
          </cell>
          <cell r="F288">
            <v>41.71913</v>
          </cell>
          <cell r="G288">
            <v>34.5503</v>
          </cell>
          <cell r="H288">
            <v>38.526400000000002</v>
          </cell>
          <cell r="J288">
            <v>39.96913</v>
          </cell>
          <cell r="K288">
            <v>39.71913</v>
          </cell>
          <cell r="L288">
            <v>39.803530000000002</v>
          </cell>
          <cell r="M288">
            <v>32.15728</v>
          </cell>
          <cell r="N288">
            <v>42.522820000000003</v>
          </cell>
          <cell r="O288">
            <v>25.74727</v>
          </cell>
          <cell r="P288">
            <v>31.817170000000001</v>
          </cell>
          <cell r="R288">
            <v>41.522820000000003</v>
          </cell>
          <cell r="S288">
            <v>41.522820000000003</v>
          </cell>
          <cell r="T288">
            <v>41.979019999999998</v>
          </cell>
          <cell r="U288">
            <v>35.844051111111106</v>
          </cell>
          <cell r="V288">
            <v>42.058465777777784</v>
          </cell>
          <cell r="W288">
            <v>30.833465111111106</v>
          </cell>
          <cell r="Y288">
            <v>40.722070222222222</v>
          </cell>
          <cell r="Z288">
            <v>40.625132444444439</v>
          </cell>
          <cell r="AC288">
            <v>4.0358000000000001</v>
          </cell>
          <cell r="AD288">
            <v>3.6993999999999998</v>
          </cell>
          <cell r="AE288">
            <v>3.7871999999999999</v>
          </cell>
          <cell r="AF288">
            <v>3.9918999999999998</v>
          </cell>
          <cell r="AG288">
            <v>4.6791</v>
          </cell>
          <cell r="AH288">
            <v>3.4801000000000002</v>
          </cell>
          <cell r="AI288">
            <v>4.1089000000000002</v>
          </cell>
          <cell r="AJ288">
            <v>4.1067999999999998</v>
          </cell>
          <cell r="AK288">
            <v>4.2633999999999999</v>
          </cell>
          <cell r="AL288">
            <v>4.0994000000000002</v>
          </cell>
          <cell r="AM288">
            <v>4.3133999999999997</v>
          </cell>
          <cell r="AN288">
            <v>4.0940000000000003</v>
          </cell>
          <cell r="AO288">
            <v>4.0412880385010519</v>
          </cell>
          <cell r="AP288">
            <v>4.0907590094291804</v>
          </cell>
          <cell r="AQ288">
            <v>3.8864545474630345</v>
          </cell>
          <cell r="AR288">
            <v>4.0958284609145288</v>
          </cell>
          <cell r="AS288">
            <v>4.1086046706954829</v>
          </cell>
          <cell r="AT288">
            <v>4.0049279534276829</v>
          </cell>
          <cell r="AU288">
            <v>4.0806201064584817</v>
          </cell>
          <cell r="AV288">
            <v>3.8022</v>
          </cell>
          <cell r="AW288">
            <v>3.769554952739099</v>
          </cell>
          <cell r="AX288">
            <v>3.8328000000000002</v>
          </cell>
          <cell r="AZ288">
            <v>156</v>
          </cell>
          <cell r="BA288">
            <v>156</v>
          </cell>
          <cell r="BC288">
            <v>2031</v>
          </cell>
          <cell r="BD288">
            <v>205</v>
          </cell>
          <cell r="BE288">
            <v>205</v>
          </cell>
        </row>
        <row r="289">
          <cell r="D289">
            <v>47969</v>
          </cell>
          <cell r="E289">
            <v>32.720480000000002</v>
          </cell>
          <cell r="F289">
            <v>45.247439999999997</v>
          </cell>
          <cell r="G289">
            <v>25.521650000000001</v>
          </cell>
          <cell r="H289">
            <v>29.848050000000001</v>
          </cell>
          <cell r="J289">
            <v>43.747439999999997</v>
          </cell>
          <cell r="K289">
            <v>43.247439999999997</v>
          </cell>
          <cell r="L289">
            <v>40.295340000000003</v>
          </cell>
          <cell r="M289">
            <v>28.140619999999998</v>
          </cell>
          <cell r="N289">
            <v>46.936630000000001</v>
          </cell>
          <cell r="O289">
            <v>20.961539999999999</v>
          </cell>
          <cell r="P289">
            <v>28.800740000000001</v>
          </cell>
          <cell r="R289">
            <v>45.936630000000001</v>
          </cell>
          <cell r="S289">
            <v>45.436630000000001</v>
          </cell>
          <cell r="T289">
            <v>42.976430000000001</v>
          </cell>
          <cell r="U289">
            <v>30.701401935483872</v>
          </cell>
          <cell r="V289">
            <v>45.992136666666667</v>
          </cell>
          <cell r="W289">
            <v>23.511278924731183</v>
          </cell>
          <cell r="Y289">
            <v>41.477325913978504</v>
          </cell>
          <cell r="Z289">
            <v>44.712566774193547</v>
          </cell>
          <cell r="AC289">
            <v>4.1527000000000003</v>
          </cell>
          <cell r="AD289">
            <v>3.641</v>
          </cell>
          <cell r="AE289">
            <v>3.831</v>
          </cell>
          <cell r="AF289">
            <v>4.0210999999999997</v>
          </cell>
          <cell r="AG289">
            <v>4.7084000000000001</v>
          </cell>
          <cell r="AH289">
            <v>3.4801000000000002</v>
          </cell>
          <cell r="AI289">
            <v>4.2257999999999996</v>
          </cell>
          <cell r="AJ289">
            <v>4.2236000000000002</v>
          </cell>
          <cell r="AK289">
            <v>4.3800999999999997</v>
          </cell>
          <cell r="AL289">
            <v>4.2163000000000004</v>
          </cell>
          <cell r="AM289">
            <v>4.4301000000000004</v>
          </cell>
          <cell r="AN289">
            <v>4.2108999999999996</v>
          </cell>
          <cell r="AO289">
            <v>4.158425505430885</v>
          </cell>
          <cell r="AP289">
            <v>4.2092827851566454</v>
          </cell>
          <cell r="AQ289">
            <v>3.8788944962665721</v>
          </cell>
          <cell r="AR289">
            <v>4.2143522366419957</v>
          </cell>
          <cell r="AS289">
            <v>4.1385135101915393</v>
          </cell>
          <cell r="AT289">
            <v>4.0695671183378499</v>
          </cell>
          <cell r="AU289">
            <v>4.1991438821859477</v>
          </cell>
          <cell r="AV289">
            <v>3.8460000000000001</v>
          </cell>
          <cell r="AW289">
            <v>3.7101993271673952</v>
          </cell>
          <cell r="AX289">
            <v>3.7709000000000001</v>
          </cell>
          <cell r="AZ289">
            <v>157</v>
          </cell>
          <cell r="BA289">
            <v>157</v>
          </cell>
          <cell r="BC289">
            <v>2031</v>
          </cell>
          <cell r="BD289">
            <v>206</v>
          </cell>
          <cell r="BE289">
            <v>206</v>
          </cell>
        </row>
        <row r="290">
          <cell r="D290">
            <v>48000</v>
          </cell>
          <cell r="E290">
            <v>40.98854</v>
          </cell>
          <cell r="F290">
            <v>60.975250000000003</v>
          </cell>
          <cell r="G290">
            <v>33.619509999999998</v>
          </cell>
          <cell r="H290">
            <v>39.319510000000001</v>
          </cell>
          <cell r="J290">
            <v>60.475250000000003</v>
          </cell>
          <cell r="K290">
            <v>59.975250000000003</v>
          </cell>
          <cell r="L290">
            <v>51.782850000000003</v>
          </cell>
          <cell r="M290">
            <v>31.755199999999999</v>
          </cell>
          <cell r="N290">
            <v>52.449339999999999</v>
          </cell>
          <cell r="O290">
            <v>24.568539999999999</v>
          </cell>
          <cell r="P290">
            <v>33.929340000000003</v>
          </cell>
          <cell r="R290">
            <v>50.449339999999999</v>
          </cell>
          <cell r="S290">
            <v>49.949339999999999</v>
          </cell>
          <cell r="T290">
            <v>53.864539999999998</v>
          </cell>
          <cell r="U290">
            <v>36.884833333333333</v>
          </cell>
          <cell r="V290">
            <v>57.185956666666669</v>
          </cell>
          <cell r="W290">
            <v>29.596856666666664</v>
          </cell>
          <cell r="Y290">
            <v>52.708045555555557</v>
          </cell>
          <cell r="Z290">
            <v>56.019289999999998</v>
          </cell>
          <cell r="AC290">
            <v>4.1820000000000004</v>
          </cell>
          <cell r="AD290">
            <v>3.8603000000000001</v>
          </cell>
          <cell r="AE290">
            <v>3.8456999999999999</v>
          </cell>
          <cell r="AF290">
            <v>4.0796000000000001</v>
          </cell>
          <cell r="AG290">
            <v>4.7668999999999997</v>
          </cell>
          <cell r="AH290">
            <v>3.6848000000000001</v>
          </cell>
          <cell r="AI290">
            <v>4.2843</v>
          </cell>
          <cell r="AJ290">
            <v>4.2546999999999997</v>
          </cell>
          <cell r="AK290">
            <v>4.4120999999999997</v>
          </cell>
          <cell r="AL290">
            <v>4.2464000000000004</v>
          </cell>
          <cell r="AM290">
            <v>4.4621000000000004</v>
          </cell>
          <cell r="AN290">
            <v>4.2412999999999998</v>
          </cell>
          <cell r="AO290">
            <v>4.18778502451595</v>
          </cell>
          <cell r="AP290">
            <v>4.2389897708607922</v>
          </cell>
          <cell r="AQ290">
            <v>4.0000624401002947</v>
          </cell>
          <cell r="AR290">
            <v>4.2440592223461424</v>
          </cell>
          <cell r="AS290">
            <v>4.1984336167161729</v>
          </cell>
          <cell r="AT290">
            <v>4.1090130683529056</v>
          </cell>
          <cell r="AU290">
            <v>4.2288508678900945</v>
          </cell>
          <cell r="AV290">
            <v>3.8607</v>
          </cell>
          <cell r="AW290">
            <v>3.9330878320967577</v>
          </cell>
          <cell r="AX290">
            <v>3.9977999999999998</v>
          </cell>
          <cell r="AZ290">
            <v>158</v>
          </cell>
          <cell r="BA290">
            <v>158</v>
          </cell>
          <cell r="BC290">
            <v>2031</v>
          </cell>
          <cell r="BD290">
            <v>207</v>
          </cell>
          <cell r="BE290">
            <v>207</v>
          </cell>
        </row>
        <row r="291">
          <cell r="D291">
            <v>48030</v>
          </cell>
          <cell r="E291">
            <v>82.877780000000001</v>
          </cell>
          <cell r="F291">
            <v>95.792699999999996</v>
          </cell>
          <cell r="G291">
            <v>74.775049999999993</v>
          </cell>
          <cell r="H291">
            <v>76.937349999999995</v>
          </cell>
          <cell r="J291">
            <v>99.542699999999996</v>
          </cell>
          <cell r="K291">
            <v>100.2927</v>
          </cell>
          <cell r="L291">
            <v>78.693600000000004</v>
          </cell>
          <cell r="M291">
            <v>43.380040000000001</v>
          </cell>
          <cell r="N291">
            <v>61.558639999999997</v>
          </cell>
          <cell r="O291">
            <v>35.290759999999999</v>
          </cell>
          <cell r="P291">
            <v>43.124160000000003</v>
          </cell>
          <cell r="R291">
            <v>62.058639999999997</v>
          </cell>
          <cell r="S291">
            <v>62.558639999999997</v>
          </cell>
          <cell r="T291">
            <v>63.11844</v>
          </cell>
          <cell r="U291">
            <v>65.464797849462371</v>
          </cell>
          <cell r="V291">
            <v>80.700264946236544</v>
          </cell>
          <cell r="W291">
            <v>57.367997419354829</v>
          </cell>
          <cell r="Y291">
            <v>71.827131612903216</v>
          </cell>
          <cell r="Z291">
            <v>83.017469247311823</v>
          </cell>
          <cell r="AC291">
            <v>4.4306000000000001</v>
          </cell>
          <cell r="AD291">
            <v>3.9333999999999998</v>
          </cell>
          <cell r="AE291">
            <v>4.1380999999999997</v>
          </cell>
          <cell r="AF291">
            <v>4.4013</v>
          </cell>
          <cell r="AG291">
            <v>5.1032000000000002</v>
          </cell>
          <cell r="AH291">
            <v>3.7578999999999998</v>
          </cell>
          <cell r="AI291">
            <v>4.5768000000000004</v>
          </cell>
          <cell r="AJ291">
            <v>4.5071000000000003</v>
          </cell>
          <cell r="AK291">
            <v>4.6662999999999997</v>
          </cell>
          <cell r="AL291">
            <v>4.4966999999999997</v>
          </cell>
          <cell r="AM291">
            <v>4.7163000000000004</v>
          </cell>
          <cell r="AN291">
            <v>4.4923999999999999</v>
          </cell>
          <cell r="AO291">
            <v>4.4368900226233636</v>
          </cell>
          <cell r="AP291">
            <v>4.4910428987123598</v>
          </cell>
          <cell r="AQ291">
            <v>4.1893226258747633</v>
          </cell>
          <cell r="AR291">
            <v>4.4961123501977092</v>
          </cell>
          <cell r="AS291">
            <v>4.5279429888353988</v>
          </cell>
          <cell r="AT291">
            <v>4.2732206363545115</v>
          </cell>
          <cell r="AU291">
            <v>4.4809039957416612</v>
          </cell>
          <cell r="AV291">
            <v>4.1531000000000002</v>
          </cell>
          <cell r="AW291">
            <v>4.0073840004065451</v>
          </cell>
          <cell r="AX291">
            <v>4.0861000000000001</v>
          </cell>
          <cell r="AZ291">
            <v>159</v>
          </cell>
          <cell r="BA291">
            <v>159</v>
          </cell>
          <cell r="BC291">
            <v>2031</v>
          </cell>
          <cell r="BD291">
            <v>208</v>
          </cell>
          <cell r="BE291">
            <v>208</v>
          </cell>
        </row>
        <row r="292">
          <cell r="D292">
            <v>48061</v>
          </cell>
          <cell r="E292">
            <v>89.318240000000003</v>
          </cell>
          <cell r="F292">
            <v>92.721620000000001</v>
          </cell>
          <cell r="G292">
            <v>81.471109999999996</v>
          </cell>
          <cell r="H292">
            <v>82.004710000000003</v>
          </cell>
          <cell r="J292">
            <v>96.721620000000001</v>
          </cell>
          <cell r="K292">
            <v>96.721620000000001</v>
          </cell>
          <cell r="L292">
            <v>75.043520000000001</v>
          </cell>
          <cell r="M292">
            <v>53.598190000000002</v>
          </cell>
          <cell r="N292">
            <v>68.054569999999998</v>
          </cell>
          <cell r="O292">
            <v>44.736499999999999</v>
          </cell>
          <cell r="P292">
            <v>51.187399999999997</v>
          </cell>
          <cell r="R292">
            <v>69.054569999999998</v>
          </cell>
          <cell r="S292">
            <v>68.554569999999998</v>
          </cell>
          <cell r="T292">
            <v>69.718969999999999</v>
          </cell>
          <cell r="U292">
            <v>73.570691075268826</v>
          </cell>
          <cell r="V292">
            <v>81.846899032258065</v>
          </cell>
          <cell r="W292">
            <v>65.27628193548388</v>
          </cell>
          <cell r="Y292">
            <v>72.696137741935487</v>
          </cell>
          <cell r="Z292">
            <v>84.524318387096784</v>
          </cell>
          <cell r="AC292">
            <v>4.5183</v>
          </cell>
          <cell r="AD292">
            <v>3.9626000000000001</v>
          </cell>
          <cell r="AE292">
            <v>4.3720999999999997</v>
          </cell>
          <cell r="AF292">
            <v>4.4744000000000002</v>
          </cell>
          <cell r="AG292">
            <v>5.1470000000000002</v>
          </cell>
          <cell r="AH292">
            <v>3.7871999999999999</v>
          </cell>
          <cell r="AI292">
            <v>4.7229999999999999</v>
          </cell>
          <cell r="AJ292">
            <v>4.5951000000000004</v>
          </cell>
          <cell r="AK292">
            <v>4.7544000000000004</v>
          </cell>
          <cell r="AL292">
            <v>4.5845000000000002</v>
          </cell>
          <cell r="AM292">
            <v>4.8044000000000002</v>
          </cell>
          <cell r="AN292">
            <v>4.5801999999999996</v>
          </cell>
          <cell r="AO292">
            <v>4.524768173604941</v>
          </cell>
          <cell r="AP292">
            <v>4.5799610777653861</v>
          </cell>
          <cell r="AQ292">
            <v>4.325610672101412</v>
          </cell>
          <cell r="AR292">
            <v>4.5850305292507354</v>
          </cell>
          <cell r="AS292">
            <v>4.602817515108061</v>
          </cell>
          <cell r="AT292">
            <v>4.361246331426277</v>
          </cell>
          <cell r="AU292">
            <v>4.5698221747946874</v>
          </cell>
          <cell r="AV292">
            <v>4.3871000000000002</v>
          </cell>
          <cell r="AW292">
            <v>4.0370618131923974</v>
          </cell>
          <cell r="AX292">
            <v>4.1172000000000004</v>
          </cell>
          <cell r="AZ292">
            <v>160</v>
          </cell>
          <cell r="BA292">
            <v>160</v>
          </cell>
          <cell r="BC292">
            <v>2031</v>
          </cell>
          <cell r="BD292">
            <v>209</v>
          </cell>
          <cell r="BE292">
            <v>209</v>
          </cell>
        </row>
        <row r="293">
          <cell r="D293">
            <v>48092</v>
          </cell>
          <cell r="E293">
            <v>46.752049999999997</v>
          </cell>
          <cell r="F293">
            <v>55.418050000000001</v>
          </cell>
          <cell r="G293">
            <v>39.5672</v>
          </cell>
          <cell r="H293">
            <v>41.646099999999997</v>
          </cell>
          <cell r="J293">
            <v>58.418050000000001</v>
          </cell>
          <cell r="K293">
            <v>57.418050000000001</v>
          </cell>
          <cell r="L293">
            <v>44.03875</v>
          </cell>
          <cell r="M293">
            <v>41.371810000000004</v>
          </cell>
          <cell r="N293">
            <v>54.276739999999997</v>
          </cell>
          <cell r="O293">
            <v>33.265500000000003</v>
          </cell>
          <cell r="P293">
            <v>39.469700000000003</v>
          </cell>
          <cell r="R293">
            <v>52.276739999999997</v>
          </cell>
          <cell r="S293">
            <v>52.276739999999997</v>
          </cell>
          <cell r="T293">
            <v>53.850740000000002</v>
          </cell>
          <cell r="U293">
            <v>44.360832222222221</v>
          </cell>
          <cell r="V293">
            <v>54.910801111111113</v>
          </cell>
          <cell r="W293">
            <v>36.766444444444446</v>
          </cell>
          <cell r="Y293">
            <v>48.399634444444445</v>
          </cell>
          <cell r="Z293">
            <v>55.688578888888891</v>
          </cell>
          <cell r="AC293">
            <v>4.4598000000000004</v>
          </cell>
          <cell r="AD293">
            <v>3.5825</v>
          </cell>
          <cell r="AE293">
            <v>4.2990000000000004</v>
          </cell>
          <cell r="AF293">
            <v>4.4598000000000004</v>
          </cell>
          <cell r="AG293">
            <v>5.0593000000000004</v>
          </cell>
          <cell r="AH293">
            <v>3.407</v>
          </cell>
          <cell r="AI293">
            <v>4.6059999999999999</v>
          </cell>
          <cell r="AJ293">
            <v>4.5359999999999996</v>
          </cell>
          <cell r="AK293">
            <v>4.6951000000000001</v>
          </cell>
          <cell r="AL293">
            <v>4.5258000000000003</v>
          </cell>
          <cell r="AM293">
            <v>4.7450999999999999</v>
          </cell>
          <cell r="AN293">
            <v>4.5213999999999999</v>
          </cell>
          <cell r="AO293">
            <v>4.4661493385716193</v>
          </cell>
          <cell r="AP293">
            <v>4.5206484953867987</v>
          </cell>
          <cell r="AQ293">
            <v>4.090938397975588</v>
          </cell>
          <cell r="AR293">
            <v>4.5257179468721489</v>
          </cell>
          <cell r="AS293">
            <v>4.5878630953600332</v>
          </cell>
          <cell r="AT293">
            <v>4.312566214995484</v>
          </cell>
          <cell r="AU293">
            <v>4.5105095924161009</v>
          </cell>
          <cell r="AV293">
            <v>4.3140000000000001</v>
          </cell>
          <cell r="AW293">
            <v>3.6507420652505336</v>
          </cell>
          <cell r="AX293">
            <v>3.7364000000000002</v>
          </cell>
          <cell r="AZ293">
            <v>161</v>
          </cell>
          <cell r="BA293">
            <v>161</v>
          </cell>
          <cell r="BC293">
            <v>2031</v>
          </cell>
          <cell r="BD293">
            <v>210</v>
          </cell>
          <cell r="BE293">
            <v>210</v>
          </cell>
        </row>
        <row r="294">
          <cell r="D294">
            <v>48122</v>
          </cell>
          <cell r="E294">
            <v>51.45635</v>
          </cell>
          <cell r="F294">
            <v>50.138179999999998</v>
          </cell>
          <cell r="G294">
            <v>49.03237</v>
          </cell>
          <cell r="H294">
            <v>54.997570000000003</v>
          </cell>
          <cell r="J294">
            <v>48.638179999999998</v>
          </cell>
          <cell r="K294">
            <v>48.388179999999998</v>
          </cell>
          <cell r="L294">
            <v>59.173279999999998</v>
          </cell>
          <cell r="M294">
            <v>36.845260000000003</v>
          </cell>
          <cell r="N294">
            <v>47.505009999999999</v>
          </cell>
          <cell r="O294">
            <v>30.16048</v>
          </cell>
          <cell r="P294">
            <v>34.764780000000002</v>
          </cell>
          <cell r="R294">
            <v>45.505009999999999</v>
          </cell>
          <cell r="S294">
            <v>45.505009999999999</v>
          </cell>
          <cell r="T294">
            <v>56.110509999999998</v>
          </cell>
          <cell r="U294">
            <v>45.329118709677417</v>
          </cell>
          <cell r="V294">
            <v>49.033947419354838</v>
          </cell>
          <cell r="W294">
            <v>41.118351612903226</v>
          </cell>
          <cell r="Y294">
            <v>57.888892580645162</v>
          </cell>
          <cell r="Z294">
            <v>47.324270000000006</v>
          </cell>
          <cell r="AC294">
            <v>4.4013</v>
          </cell>
          <cell r="AD294">
            <v>3.7871999999999999</v>
          </cell>
          <cell r="AE294">
            <v>4.2990000000000004</v>
          </cell>
          <cell r="AF294">
            <v>4.3281999999999998</v>
          </cell>
          <cell r="AG294">
            <v>4.8985000000000003</v>
          </cell>
          <cell r="AH294">
            <v>3.5093000000000001</v>
          </cell>
          <cell r="AI294">
            <v>4.4889999999999999</v>
          </cell>
          <cell r="AJ294">
            <v>4.4752999999999998</v>
          </cell>
          <cell r="AK294">
            <v>4.6333000000000002</v>
          </cell>
          <cell r="AL294">
            <v>4.4663000000000004</v>
          </cell>
          <cell r="AM294">
            <v>4.6833</v>
          </cell>
          <cell r="AN294">
            <v>4.4614000000000003</v>
          </cell>
          <cell r="AO294">
            <v>4.4075305035382986</v>
          </cell>
          <cell r="AP294">
            <v>4.4613359130082131</v>
          </cell>
          <cell r="AQ294">
            <v>4.1969344582438053</v>
          </cell>
          <cell r="AR294">
            <v>4.4664053644935615</v>
          </cell>
          <cell r="AS294">
            <v>4.4530684625627366</v>
          </cell>
          <cell r="AT294">
            <v>4.3341460604235671</v>
          </cell>
          <cell r="AU294">
            <v>4.4511970100375144</v>
          </cell>
          <cell r="AV294">
            <v>4.3140000000000001</v>
          </cell>
          <cell r="AW294">
            <v>3.8587916637869699</v>
          </cell>
          <cell r="AX294">
            <v>3.9386999999999999</v>
          </cell>
          <cell r="AZ294">
            <v>162</v>
          </cell>
          <cell r="BA294">
            <v>162</v>
          </cell>
          <cell r="BC294">
            <v>2031</v>
          </cell>
          <cell r="BD294">
            <v>211</v>
          </cell>
          <cell r="BE294">
            <v>211</v>
          </cell>
        </row>
        <row r="295">
          <cell r="D295">
            <v>48153</v>
          </cell>
          <cell r="E295">
            <v>47.845930000000003</v>
          </cell>
          <cell r="F295">
            <v>49.410879999999999</v>
          </cell>
          <cell r="G295">
            <v>46.381839999999997</v>
          </cell>
          <cell r="H295">
            <v>49.05274</v>
          </cell>
          <cell r="J295">
            <v>47.410879999999999</v>
          </cell>
          <cell r="K295">
            <v>47.410879999999999</v>
          </cell>
          <cell r="L295">
            <v>57.359380000000002</v>
          </cell>
          <cell r="M295">
            <v>38.01032</v>
          </cell>
          <cell r="N295">
            <v>47.90354</v>
          </cell>
          <cell r="O295">
            <v>32.014699999999998</v>
          </cell>
          <cell r="P295">
            <v>35.573999999999998</v>
          </cell>
          <cell r="R295">
            <v>46.65354</v>
          </cell>
          <cell r="S295">
            <v>45.90354</v>
          </cell>
          <cell r="T295">
            <v>54.678840000000001</v>
          </cell>
          <cell r="U295">
            <v>43.248703134535369</v>
          </cell>
          <cell r="V295">
            <v>48.706339667128987</v>
          </cell>
          <cell r="W295">
            <v>39.66654710124827</v>
          </cell>
          <cell r="Y295">
            <v>56.106478502080442</v>
          </cell>
          <cell r="Z295">
            <v>47.056894452149791</v>
          </cell>
          <cell r="AC295">
            <v>4.5914000000000001</v>
          </cell>
          <cell r="AD295">
            <v>4.8692000000000002</v>
          </cell>
          <cell r="AE295">
            <v>4.4889999999999999</v>
          </cell>
          <cell r="AF295">
            <v>4.4306000000000001</v>
          </cell>
          <cell r="AG295">
            <v>4.9569999999999999</v>
          </cell>
          <cell r="AH295">
            <v>4.0503999999999998</v>
          </cell>
          <cell r="AI295">
            <v>4.6645000000000003</v>
          </cell>
          <cell r="AJ295">
            <v>4.6737000000000002</v>
          </cell>
          <cell r="AK295">
            <v>4.8356000000000003</v>
          </cell>
          <cell r="AL295">
            <v>4.6600999999999999</v>
          </cell>
          <cell r="AM295">
            <v>4.8856000000000002</v>
          </cell>
          <cell r="AN295">
            <v>4.6569000000000003</v>
          </cell>
          <cell r="AO295">
            <v>4.5980166666123896</v>
          </cell>
          <cell r="AP295">
            <v>4.6540764584811916</v>
          </cell>
          <cell r="AQ295">
            <v>4.8555909734425038</v>
          </cell>
          <cell r="AR295">
            <v>4.6591459099665418</v>
          </cell>
          <cell r="AS295">
            <v>4.5579542558639758</v>
          </cell>
          <cell r="AT295">
            <v>4.3568299909665757</v>
          </cell>
          <cell r="AU295">
            <v>4.6439375555104938</v>
          </cell>
          <cell r="AV295">
            <v>4.5039999999999996</v>
          </cell>
          <cell r="AW295">
            <v>4.9584969183860146</v>
          </cell>
          <cell r="AX295">
            <v>5.0871000000000004</v>
          </cell>
          <cell r="AZ295">
            <v>163</v>
          </cell>
          <cell r="BA295">
            <v>163</v>
          </cell>
          <cell r="BC295">
            <v>2031</v>
          </cell>
          <cell r="BD295">
            <v>212</v>
          </cell>
          <cell r="BE295">
            <v>212</v>
          </cell>
        </row>
        <row r="296">
          <cell r="D296">
            <v>48183</v>
          </cell>
          <cell r="E296">
            <v>63.574179999999998</v>
          </cell>
          <cell r="F296">
            <v>52.602400000000003</v>
          </cell>
          <cell r="G296">
            <v>63.387509999999999</v>
          </cell>
          <cell r="H296">
            <v>63.760710000000003</v>
          </cell>
          <cell r="J296">
            <v>50.102400000000003</v>
          </cell>
          <cell r="K296">
            <v>50.602400000000003</v>
          </cell>
          <cell r="L296">
            <v>62.352400000000003</v>
          </cell>
          <cell r="M296">
            <v>43.214649999999999</v>
          </cell>
          <cell r="N296">
            <v>52.302990000000001</v>
          </cell>
          <cell r="O296">
            <v>37.995040000000003</v>
          </cell>
          <cell r="P296">
            <v>39.956240000000001</v>
          </cell>
          <cell r="R296">
            <v>50.302990000000001</v>
          </cell>
          <cell r="S296">
            <v>50.302990000000001</v>
          </cell>
          <cell r="T296">
            <v>62.56879</v>
          </cell>
          <cell r="U296">
            <v>54.598473225806444</v>
          </cell>
          <cell r="V296">
            <v>52.470402043010751</v>
          </cell>
          <cell r="W296">
            <v>52.192980215053758</v>
          </cell>
          <cell r="Y296">
            <v>62.447797741935489</v>
          </cell>
          <cell r="Z296">
            <v>50.190832150537638</v>
          </cell>
          <cell r="AC296">
            <v>4.84</v>
          </cell>
          <cell r="AD296">
            <v>5.3517999999999999</v>
          </cell>
          <cell r="AE296">
            <v>4.7668999999999997</v>
          </cell>
          <cell r="AF296">
            <v>4.7229999999999999</v>
          </cell>
          <cell r="AG296">
            <v>5.1323999999999996</v>
          </cell>
          <cell r="AH296">
            <v>4.2990000000000004</v>
          </cell>
          <cell r="AI296">
            <v>5.0446999999999997</v>
          </cell>
          <cell r="AJ296">
            <v>4.9286000000000003</v>
          </cell>
          <cell r="AK296">
            <v>5.0936000000000003</v>
          </cell>
          <cell r="AL296">
            <v>4.9116</v>
          </cell>
          <cell r="AM296">
            <v>5.1436000000000002</v>
          </cell>
          <cell r="AN296">
            <v>4.9097</v>
          </cell>
          <cell r="AO296">
            <v>4.8471216647198032</v>
          </cell>
          <cell r="AP296">
            <v>4.9061295863327592</v>
          </cell>
          <cell r="AQ296">
            <v>5.2493867909021041</v>
          </cell>
          <cell r="AR296">
            <v>4.9111990378181085</v>
          </cell>
          <cell r="AS296">
            <v>4.8574523609546247</v>
          </cell>
          <cell r="AT296">
            <v>4.5737325303623404</v>
          </cell>
          <cell r="AU296">
            <v>4.8959906833620606</v>
          </cell>
          <cell r="AV296">
            <v>4.7819000000000003</v>
          </cell>
          <cell r="AW296">
            <v>5.4489939201138329</v>
          </cell>
          <cell r="AX296">
            <v>5.5997000000000003</v>
          </cell>
          <cell r="AZ296">
            <v>164</v>
          </cell>
          <cell r="BA296">
            <v>164</v>
          </cell>
          <cell r="BC296">
            <v>2031</v>
          </cell>
          <cell r="BD296">
            <v>213</v>
          </cell>
          <cell r="BE296">
            <v>213</v>
          </cell>
        </row>
        <row r="297">
          <cell r="D297">
            <v>48214</v>
          </cell>
          <cell r="E297">
            <v>56.060499999999998</v>
          </cell>
          <cell r="F297">
            <v>53.312980000000003</v>
          </cell>
          <cell r="G297">
            <v>55.888449999999999</v>
          </cell>
          <cell r="H297">
            <v>55.771250000000002</v>
          </cell>
          <cell r="J297">
            <v>51.312980000000003</v>
          </cell>
          <cell r="K297">
            <v>51.312980000000003</v>
          </cell>
          <cell r="L297">
            <v>65.356080000000006</v>
          </cell>
          <cell r="M297">
            <v>41.750439999999998</v>
          </cell>
          <cell r="N297">
            <v>51.530149999999999</v>
          </cell>
          <cell r="O297">
            <v>36.344729999999998</v>
          </cell>
          <cell r="P297">
            <v>40.344630000000002</v>
          </cell>
          <cell r="R297">
            <v>50.030149999999999</v>
          </cell>
          <cell r="S297">
            <v>49.530149999999999</v>
          </cell>
          <cell r="T297">
            <v>64.991349999999997</v>
          </cell>
          <cell r="U297">
            <v>49.751763870967743</v>
          </cell>
          <cell r="V297">
            <v>52.527001182795701</v>
          </cell>
          <cell r="W297">
            <v>47.272401397849457</v>
          </cell>
          <cell r="Y297">
            <v>65.195285053763442</v>
          </cell>
          <cell r="Z297">
            <v>50.747431290322588</v>
          </cell>
          <cell r="AC297">
            <v>4.8716999999999997</v>
          </cell>
          <cell r="AD297">
            <v>5.4246999999999996</v>
          </cell>
          <cell r="AE297">
            <v>4.7969999999999997</v>
          </cell>
          <cell r="AF297">
            <v>4.7671000000000001</v>
          </cell>
          <cell r="AG297">
            <v>5.1557000000000004</v>
          </cell>
          <cell r="AH297">
            <v>4.3785999999999996</v>
          </cell>
          <cell r="AI297">
            <v>5.1108000000000002</v>
          </cell>
          <cell r="AJ297">
            <v>4.9626000000000001</v>
          </cell>
          <cell r="AK297">
            <v>5.1287000000000003</v>
          </cell>
          <cell r="AL297">
            <v>4.9443000000000001</v>
          </cell>
          <cell r="AM297">
            <v>5.1787000000000001</v>
          </cell>
          <cell r="AN297">
            <v>4.9428999999999998</v>
          </cell>
          <cell r="AO297">
            <v>4.8788860590882868</v>
          </cell>
          <cell r="AP297">
            <v>4.9382699087498736</v>
          </cell>
          <cell r="AQ297">
            <v>5.3027213986579733</v>
          </cell>
          <cell r="AR297">
            <v>4.943339360235222</v>
          </cell>
          <cell r="AS297">
            <v>4.9026229027962716</v>
          </cell>
          <cell r="AT297">
            <v>4.6607545116932654</v>
          </cell>
          <cell r="AU297">
            <v>4.928131005779175</v>
          </cell>
          <cell r="AV297">
            <v>4.8120000000000003</v>
          </cell>
          <cell r="AW297">
            <v>5.523086815733306</v>
          </cell>
          <cell r="AX297">
            <v>5.6737000000000002</v>
          </cell>
          <cell r="AZ297">
            <v>165</v>
          </cell>
          <cell r="BA297">
            <v>165</v>
          </cell>
          <cell r="BC297">
            <v>2032</v>
          </cell>
          <cell r="BD297">
            <v>214</v>
          </cell>
          <cell r="BE297">
            <v>214</v>
          </cell>
        </row>
        <row r="298">
          <cell r="D298">
            <v>48245</v>
          </cell>
          <cell r="E298">
            <v>57.320270000000001</v>
          </cell>
          <cell r="F298">
            <v>50.555390000000003</v>
          </cell>
          <cell r="G298">
            <v>57.385660000000001</v>
          </cell>
          <cell r="H298">
            <v>60.058259999999997</v>
          </cell>
          <cell r="J298">
            <v>49.555390000000003</v>
          </cell>
          <cell r="K298">
            <v>49.055390000000003</v>
          </cell>
          <cell r="L298">
            <v>66.595489999999998</v>
          </cell>
          <cell r="M298">
            <v>42.298099999999998</v>
          </cell>
          <cell r="N298">
            <v>48.418080000000003</v>
          </cell>
          <cell r="O298">
            <v>38.303330000000003</v>
          </cell>
          <cell r="P298">
            <v>42.496830000000003</v>
          </cell>
          <cell r="R298">
            <v>46.918080000000003</v>
          </cell>
          <cell r="S298">
            <v>45.918080000000003</v>
          </cell>
          <cell r="T298">
            <v>67.752780000000001</v>
          </cell>
          <cell r="U298">
            <v>50.58619379310344</v>
          </cell>
          <cell r="V298">
            <v>49.597285517241382</v>
          </cell>
          <cell r="W298">
            <v>48.831512068965523</v>
          </cell>
          <cell r="Y298">
            <v>67.114275172413784</v>
          </cell>
          <cell r="Z298">
            <v>48.373147586206905</v>
          </cell>
          <cell r="AC298">
            <v>4.7969999999999997</v>
          </cell>
          <cell r="AD298">
            <v>5.3051000000000004</v>
          </cell>
          <cell r="AE298">
            <v>4.7073999999999998</v>
          </cell>
          <cell r="AF298">
            <v>4.6326000000000001</v>
          </cell>
          <cell r="AG298">
            <v>5.1856</v>
          </cell>
          <cell r="AH298">
            <v>4.3935000000000004</v>
          </cell>
          <cell r="AI298">
            <v>4.9016000000000002</v>
          </cell>
          <cell r="AJ298">
            <v>4.8859000000000004</v>
          </cell>
          <cell r="AK298">
            <v>5.0509000000000004</v>
          </cell>
          <cell r="AL298">
            <v>4.8686999999999996</v>
          </cell>
          <cell r="AM298">
            <v>5.1009000000000002</v>
          </cell>
          <cell r="AN298">
            <v>4.8667999999999996</v>
          </cell>
          <cell r="AO298">
            <v>4.8040343158918919</v>
          </cell>
          <cell r="AP298">
            <v>4.8625323035587549</v>
          </cell>
          <cell r="AQ298">
            <v>5.1943951856237227</v>
          </cell>
          <cell r="AR298">
            <v>4.8676017550441042</v>
          </cell>
          <cell r="AS298">
            <v>4.7648578715558738</v>
          </cell>
          <cell r="AT298">
            <v>4.5732306734919197</v>
          </cell>
          <cell r="AU298">
            <v>4.8523934005880562</v>
          </cell>
          <cell r="AV298">
            <v>4.7224000000000004</v>
          </cell>
          <cell r="AW298">
            <v>5.401529746925501</v>
          </cell>
          <cell r="AX298">
            <v>5.5381</v>
          </cell>
          <cell r="AZ298">
            <v>166</v>
          </cell>
          <cell r="BA298">
            <v>166</v>
          </cell>
          <cell r="BC298">
            <v>2032</v>
          </cell>
          <cell r="BD298">
            <v>215</v>
          </cell>
          <cell r="BE298">
            <v>215</v>
          </cell>
        </row>
        <row r="299">
          <cell r="D299">
            <v>48274</v>
          </cell>
          <cell r="E299">
            <v>43.451790000000003</v>
          </cell>
          <cell r="F299">
            <v>48.549729999999997</v>
          </cell>
          <cell r="G299">
            <v>41.936050000000002</v>
          </cell>
          <cell r="H299">
            <v>45.31955</v>
          </cell>
          <cell r="J299">
            <v>48.049729999999997</v>
          </cell>
          <cell r="K299">
            <v>47.049729999999997</v>
          </cell>
          <cell r="L299">
            <v>52.806930000000001</v>
          </cell>
          <cell r="M299">
            <v>37.139380000000003</v>
          </cell>
          <cell r="N299">
            <v>49.839170000000003</v>
          </cell>
          <cell r="O299">
            <v>30.936319999999998</v>
          </cell>
          <cell r="P299">
            <v>35.385820000000002</v>
          </cell>
          <cell r="R299">
            <v>49.339170000000003</v>
          </cell>
          <cell r="S299">
            <v>48.339170000000003</v>
          </cell>
          <cell r="T299">
            <v>58.056570000000001</v>
          </cell>
          <cell r="U299">
            <v>40.809583391655451</v>
          </cell>
          <cell r="V299">
            <v>49.089455222072679</v>
          </cell>
          <cell r="W299">
            <v>37.331856150740236</v>
          </cell>
          <cell r="Y299">
            <v>55.004289407806191</v>
          </cell>
          <cell r="Z299">
            <v>48.589455222072679</v>
          </cell>
          <cell r="AC299">
            <v>4.6775000000000002</v>
          </cell>
          <cell r="AD299">
            <v>4.7671000000000001</v>
          </cell>
          <cell r="AE299">
            <v>4.5430000000000001</v>
          </cell>
          <cell r="AF299">
            <v>4.5579000000000001</v>
          </cell>
          <cell r="AG299">
            <v>5.1706000000000003</v>
          </cell>
          <cell r="AH299">
            <v>4.1543999999999999</v>
          </cell>
          <cell r="AI299">
            <v>4.7522000000000002</v>
          </cell>
          <cell r="AJ299">
            <v>4.7595999999999998</v>
          </cell>
          <cell r="AK299">
            <v>4.9215</v>
          </cell>
          <cell r="AL299">
            <v>4.7461000000000002</v>
          </cell>
          <cell r="AM299">
            <v>4.9714999999999998</v>
          </cell>
          <cell r="AN299">
            <v>4.7428999999999997</v>
          </cell>
          <cell r="AO299">
            <v>4.6842915674050216</v>
          </cell>
          <cell r="AP299">
            <v>4.7413724130589063</v>
          </cell>
          <cell r="AQ299">
            <v>4.8306842294322401</v>
          </cell>
          <cell r="AR299">
            <v>4.7464418645442565</v>
          </cell>
          <cell r="AS299">
            <v>4.6883445047628802</v>
          </cell>
          <cell r="AT299">
            <v>4.4934354310950511</v>
          </cell>
          <cell r="AU299">
            <v>4.7312335100882086</v>
          </cell>
          <cell r="AV299">
            <v>4.5579999999999998</v>
          </cell>
          <cell r="AW299">
            <v>4.8547262099806892</v>
          </cell>
          <cell r="AX299">
            <v>4.9741</v>
          </cell>
          <cell r="AZ299">
            <v>167</v>
          </cell>
          <cell r="BA299">
            <v>167</v>
          </cell>
          <cell r="BC299">
            <v>2032</v>
          </cell>
          <cell r="BD299">
            <v>216</v>
          </cell>
          <cell r="BE299">
            <v>216</v>
          </cell>
        </row>
        <row r="300">
          <cell r="D300">
            <v>48305</v>
          </cell>
          <cell r="E300">
            <v>43.454749999999997</v>
          </cell>
          <cell r="F300">
            <v>46.486980000000003</v>
          </cell>
          <cell r="G300">
            <v>42.598979999999997</v>
          </cell>
          <cell r="H300">
            <v>46.57508</v>
          </cell>
          <cell r="J300">
            <v>44.736980000000003</v>
          </cell>
          <cell r="K300">
            <v>44.486980000000003</v>
          </cell>
          <cell r="L300">
            <v>44.571379999999998</v>
          </cell>
          <cell r="M300">
            <v>35.359340000000003</v>
          </cell>
          <cell r="N300">
            <v>48.625149999999998</v>
          </cell>
          <cell r="O300">
            <v>29.58916</v>
          </cell>
          <cell r="P300">
            <v>35.659059999999997</v>
          </cell>
          <cell r="R300">
            <v>47.625149999999998</v>
          </cell>
          <cell r="S300">
            <v>47.625149999999998</v>
          </cell>
          <cell r="T300">
            <v>48.081449999999997</v>
          </cell>
          <cell r="U300">
            <v>40.036687999999998</v>
          </cell>
          <cell r="V300">
            <v>47.389762888888896</v>
          </cell>
          <cell r="W300">
            <v>37.105944888888885</v>
          </cell>
          <cell r="Y300">
            <v>46.053409555555554</v>
          </cell>
          <cell r="Z300">
            <v>45.956429555555552</v>
          </cell>
          <cell r="AC300">
            <v>4.3338000000000001</v>
          </cell>
          <cell r="AD300">
            <v>3.8256999999999999</v>
          </cell>
          <cell r="AE300">
            <v>4.1694000000000004</v>
          </cell>
          <cell r="AF300">
            <v>4.2590000000000003</v>
          </cell>
          <cell r="AG300">
            <v>5.0061999999999998</v>
          </cell>
          <cell r="AH300">
            <v>3.6463000000000001</v>
          </cell>
          <cell r="AI300">
            <v>4.4085000000000001</v>
          </cell>
          <cell r="AJ300">
            <v>4.4047999999999998</v>
          </cell>
          <cell r="AK300">
            <v>4.5613999999999999</v>
          </cell>
          <cell r="AL300">
            <v>4.3974000000000002</v>
          </cell>
          <cell r="AM300">
            <v>4.6113999999999997</v>
          </cell>
          <cell r="AN300">
            <v>4.3920000000000003</v>
          </cell>
          <cell r="AO300">
            <v>4.3398933861921583</v>
          </cell>
          <cell r="AP300">
            <v>4.3928983179559973</v>
          </cell>
          <cell r="AQ300">
            <v>4.1497618100247795</v>
          </cell>
          <cell r="AR300">
            <v>4.3979677694413466</v>
          </cell>
          <cell r="AS300">
            <v>4.3821886100583836</v>
          </cell>
          <cell r="AT300">
            <v>4.3040346481983338</v>
          </cell>
          <cell r="AU300">
            <v>4.3827594149852995</v>
          </cell>
          <cell r="AV300">
            <v>4.1844000000000001</v>
          </cell>
          <cell r="AW300">
            <v>3.897921656672426</v>
          </cell>
          <cell r="AX300">
            <v>3.9590000000000001</v>
          </cell>
          <cell r="AZ300">
            <v>168</v>
          </cell>
          <cell r="BA300">
            <v>168</v>
          </cell>
          <cell r="BC300">
            <v>2032</v>
          </cell>
          <cell r="BD300">
            <v>217</v>
          </cell>
          <cell r="BE300">
            <v>217</v>
          </cell>
        </row>
        <row r="301">
          <cell r="D301">
            <v>48335</v>
          </cell>
          <cell r="E301">
            <v>33.879100000000001</v>
          </cell>
          <cell r="F301">
            <v>45.7819</v>
          </cell>
          <cell r="G301">
            <v>26.677430000000001</v>
          </cell>
          <cell r="H301">
            <v>31.003830000000001</v>
          </cell>
          <cell r="J301">
            <v>44.2819</v>
          </cell>
          <cell r="K301">
            <v>43.7819</v>
          </cell>
          <cell r="L301">
            <v>40.829799999999999</v>
          </cell>
          <cell r="M301">
            <v>29.7012</v>
          </cell>
          <cell r="N301">
            <v>45.54927</v>
          </cell>
          <cell r="O301">
            <v>22.478760000000001</v>
          </cell>
          <cell r="P301">
            <v>30.317959999999999</v>
          </cell>
          <cell r="R301">
            <v>44.54927</v>
          </cell>
          <cell r="S301">
            <v>44.04927</v>
          </cell>
          <cell r="T301">
            <v>41.589170000000003</v>
          </cell>
          <cell r="U301">
            <v>31.947382795698925</v>
          </cell>
          <cell r="V301">
            <v>45.674339892473121</v>
          </cell>
          <cell r="W301">
            <v>24.73610946236559</v>
          </cell>
          <cell r="Y301">
            <v>41.180906559139785</v>
          </cell>
          <cell r="Z301">
            <v>44.405522688172042</v>
          </cell>
          <cell r="AC301">
            <v>4.3487</v>
          </cell>
          <cell r="AD301">
            <v>3.8107000000000002</v>
          </cell>
          <cell r="AE301">
            <v>4.1843000000000004</v>
          </cell>
          <cell r="AF301">
            <v>4.3038999999999996</v>
          </cell>
          <cell r="AG301">
            <v>5.0361000000000002</v>
          </cell>
          <cell r="AH301">
            <v>3.6164000000000001</v>
          </cell>
          <cell r="AI301">
            <v>4.4383999999999997</v>
          </cell>
          <cell r="AJ301">
            <v>4.4196</v>
          </cell>
          <cell r="AK301">
            <v>4.5761000000000003</v>
          </cell>
          <cell r="AL301">
            <v>4.4123000000000001</v>
          </cell>
          <cell r="AM301">
            <v>4.6261000000000001</v>
          </cell>
          <cell r="AN301">
            <v>4.4067999999999996</v>
          </cell>
          <cell r="AO301">
            <v>4.3548236535767142</v>
          </cell>
          <cell r="AP301">
            <v>4.4080052833823382</v>
          </cell>
          <cell r="AQ301">
            <v>4.1497100288522004</v>
          </cell>
          <cell r="AR301">
            <v>4.4130747348676875</v>
          </cell>
          <cell r="AS301">
            <v>4.4281785721601965</v>
          </cell>
          <cell r="AT301">
            <v>4.2662950115427085</v>
          </cell>
          <cell r="AU301">
            <v>4.3978663804116396</v>
          </cell>
          <cell r="AV301">
            <v>4.1993</v>
          </cell>
          <cell r="AW301">
            <v>3.8826762048988721</v>
          </cell>
          <cell r="AX301">
            <v>3.9405999999999999</v>
          </cell>
          <cell r="AZ301">
            <v>169</v>
          </cell>
          <cell r="BA301">
            <v>169</v>
          </cell>
          <cell r="BC301">
            <v>2032</v>
          </cell>
          <cell r="BD301">
            <v>218</v>
          </cell>
          <cell r="BE301">
            <v>218</v>
          </cell>
        </row>
        <row r="302">
          <cell r="D302">
            <v>48366</v>
          </cell>
          <cell r="E302">
            <v>44.353569999999998</v>
          </cell>
          <cell r="F302">
            <v>65.440119999999993</v>
          </cell>
          <cell r="G302">
            <v>36.787509999999997</v>
          </cell>
          <cell r="H302">
            <v>42.48751</v>
          </cell>
          <cell r="J302">
            <v>64.940119999999993</v>
          </cell>
          <cell r="K302">
            <v>64.440119999999993</v>
          </cell>
          <cell r="L302">
            <v>56.247819999999997</v>
          </cell>
          <cell r="M302">
            <v>33.78443</v>
          </cell>
          <cell r="N302">
            <v>55.923389999999998</v>
          </cell>
          <cell r="O302">
            <v>26.41319</v>
          </cell>
          <cell r="P302">
            <v>35.773989999999998</v>
          </cell>
          <cell r="R302">
            <v>53.923389999999998</v>
          </cell>
          <cell r="S302">
            <v>53.423389999999998</v>
          </cell>
          <cell r="T302">
            <v>57.338590000000003</v>
          </cell>
          <cell r="U302">
            <v>39.89104422222222</v>
          </cell>
          <cell r="V302">
            <v>61.421945111111107</v>
          </cell>
          <cell r="W302">
            <v>32.407241555555558</v>
          </cell>
          <cell r="Y302">
            <v>56.708367333333335</v>
          </cell>
          <cell r="Z302">
            <v>60.288611777777774</v>
          </cell>
          <cell r="AC302">
            <v>4.3785999999999996</v>
          </cell>
          <cell r="AD302">
            <v>4.0349000000000004</v>
          </cell>
          <cell r="AE302">
            <v>4.2141999999999999</v>
          </cell>
          <cell r="AF302">
            <v>4.3785999999999996</v>
          </cell>
          <cell r="AG302">
            <v>5.0659999999999998</v>
          </cell>
          <cell r="AH302">
            <v>3.8405999999999998</v>
          </cell>
          <cell r="AI302">
            <v>4.4832000000000001</v>
          </cell>
          <cell r="AJ302">
            <v>4.4512999999999998</v>
          </cell>
          <cell r="AK302">
            <v>4.6087999999999996</v>
          </cell>
          <cell r="AL302">
            <v>4.4429999999999996</v>
          </cell>
          <cell r="AM302">
            <v>4.6588000000000003</v>
          </cell>
          <cell r="AN302">
            <v>4.4379</v>
          </cell>
          <cell r="AO302">
            <v>4.3847843914826337</v>
          </cell>
          <cell r="AP302">
            <v>4.4383206032647262</v>
          </cell>
          <cell r="AQ302">
            <v>4.2812859883742052</v>
          </cell>
          <cell r="AR302">
            <v>4.4433900547500755</v>
          </cell>
          <cell r="AS302">
            <v>4.5046919389531901</v>
          </cell>
          <cell r="AT302">
            <v>4.3063431898022682</v>
          </cell>
          <cell r="AU302">
            <v>4.4281817002940285</v>
          </cell>
          <cell r="AV302">
            <v>4.2291999999999996</v>
          </cell>
          <cell r="AW302">
            <v>4.110544890740929</v>
          </cell>
          <cell r="AX302">
            <v>4.1723999999999997</v>
          </cell>
          <cell r="AZ302">
            <v>170</v>
          </cell>
          <cell r="BA302">
            <v>170</v>
          </cell>
          <cell r="BC302">
            <v>2032</v>
          </cell>
          <cell r="BD302">
            <v>219</v>
          </cell>
          <cell r="BE302">
            <v>219</v>
          </cell>
        </row>
        <row r="303">
          <cell r="D303">
            <v>48396</v>
          </cell>
          <cell r="E303">
            <v>78.743930000000006</v>
          </cell>
          <cell r="F303">
            <v>93.780649999999994</v>
          </cell>
          <cell r="G303">
            <v>70.567930000000004</v>
          </cell>
          <cell r="H303">
            <v>72.730230000000006</v>
          </cell>
          <cell r="J303">
            <v>97.530649999999994</v>
          </cell>
          <cell r="K303">
            <v>98.280649999999994</v>
          </cell>
          <cell r="L303">
            <v>76.681550000000001</v>
          </cell>
          <cell r="M303">
            <v>44.325229999999998</v>
          </cell>
          <cell r="N303">
            <v>63.366239999999998</v>
          </cell>
          <cell r="O303">
            <v>35.966290000000001</v>
          </cell>
          <cell r="P303">
            <v>43.799689999999998</v>
          </cell>
          <cell r="R303">
            <v>63.866239999999998</v>
          </cell>
          <cell r="S303">
            <v>64.366240000000005</v>
          </cell>
          <cell r="T303">
            <v>64.92604</v>
          </cell>
          <cell r="U303">
            <v>63.570094516129025</v>
          </cell>
          <cell r="V303">
            <v>80.372146666666666</v>
          </cell>
          <cell r="W303">
            <v>55.313443548387099</v>
          </cell>
          <cell r="Y303">
            <v>71.499013333333338</v>
          </cell>
          <cell r="Z303">
            <v>82.68935096774193</v>
          </cell>
          <cell r="AC303">
            <v>4.5877999999999997</v>
          </cell>
          <cell r="AD303">
            <v>4.0946999999999996</v>
          </cell>
          <cell r="AE303">
            <v>4.4683000000000002</v>
          </cell>
          <cell r="AF303">
            <v>4.6177000000000001</v>
          </cell>
          <cell r="AG303">
            <v>5.2153999999999998</v>
          </cell>
          <cell r="AH303">
            <v>3.9152999999999998</v>
          </cell>
          <cell r="AI303">
            <v>4.7522000000000002</v>
          </cell>
          <cell r="AJ303">
            <v>4.6642999999999999</v>
          </cell>
          <cell r="AK303">
            <v>4.8235000000000001</v>
          </cell>
          <cell r="AL303">
            <v>4.6539000000000001</v>
          </cell>
          <cell r="AM303">
            <v>4.8734999999999999</v>
          </cell>
          <cell r="AN303">
            <v>4.6496000000000004</v>
          </cell>
          <cell r="AO303">
            <v>4.5944093536872623</v>
          </cell>
          <cell r="AP303">
            <v>4.6504264534117405</v>
          </cell>
          <cell r="AQ303">
            <v>4.4438270890981597</v>
          </cell>
          <cell r="AR303">
            <v>4.6554959048970899</v>
          </cell>
          <cell r="AS303">
            <v>4.7495961692102835</v>
          </cell>
          <cell r="AT303">
            <v>4.4310044364147343</v>
          </cell>
          <cell r="AU303">
            <v>4.6402875504410428</v>
          </cell>
          <cell r="AV303">
            <v>4.4832999999999998</v>
          </cell>
          <cell r="AW303">
            <v>4.1713234251448315</v>
          </cell>
          <cell r="AX303">
            <v>4.2473999999999998</v>
          </cell>
          <cell r="AZ303">
            <v>171</v>
          </cell>
          <cell r="BA303">
            <v>171</v>
          </cell>
          <cell r="BC303">
            <v>2032</v>
          </cell>
          <cell r="BD303">
            <v>220</v>
          </cell>
          <cell r="BE303">
            <v>220</v>
          </cell>
        </row>
        <row r="304">
          <cell r="D304">
            <v>48427</v>
          </cell>
          <cell r="E304">
            <v>85.352760000000004</v>
          </cell>
          <cell r="F304">
            <v>90.967740000000006</v>
          </cell>
          <cell r="G304">
            <v>77.577619999999996</v>
          </cell>
          <cell r="H304">
            <v>78.111220000000003</v>
          </cell>
          <cell r="J304">
            <v>94.967740000000006</v>
          </cell>
          <cell r="K304">
            <v>94.967740000000006</v>
          </cell>
          <cell r="L304">
            <v>73.289640000000006</v>
          </cell>
          <cell r="M304">
            <v>52.598219999999998</v>
          </cell>
          <cell r="N304">
            <v>68.556780000000003</v>
          </cell>
          <cell r="O304">
            <v>43.546619999999997</v>
          </cell>
          <cell r="P304">
            <v>49.997520000000002</v>
          </cell>
          <cell r="R304">
            <v>69.556780000000003</v>
          </cell>
          <cell r="S304">
            <v>69.056780000000003</v>
          </cell>
          <cell r="T304">
            <v>70.221180000000004</v>
          </cell>
          <cell r="U304">
            <v>70.91258645161291</v>
          </cell>
          <cell r="V304">
            <v>81.087639354838714</v>
          </cell>
          <cell r="W304">
            <v>62.574706021505378</v>
          </cell>
          <cell r="Y304">
            <v>71.936878064516137</v>
          </cell>
          <cell r="Z304">
            <v>83.765058709677419</v>
          </cell>
          <cell r="AC304">
            <v>4.6624999999999996</v>
          </cell>
          <cell r="AD304">
            <v>4.0796999999999999</v>
          </cell>
          <cell r="AE304">
            <v>4.5579000000000001</v>
          </cell>
          <cell r="AF304">
            <v>4.6924000000000001</v>
          </cell>
          <cell r="AG304">
            <v>5.2603</v>
          </cell>
          <cell r="AH304">
            <v>3.9003999999999999</v>
          </cell>
          <cell r="AI304">
            <v>4.8418000000000001</v>
          </cell>
          <cell r="AJ304">
            <v>4.7393000000000001</v>
          </cell>
          <cell r="AK304">
            <v>4.8986000000000001</v>
          </cell>
          <cell r="AL304">
            <v>4.7286999999999999</v>
          </cell>
          <cell r="AM304">
            <v>4.9485999999999999</v>
          </cell>
          <cell r="AN304">
            <v>4.7244999999999999</v>
          </cell>
          <cell r="AO304">
            <v>4.6692610968836572</v>
          </cell>
          <cell r="AP304">
            <v>4.7261640586028593</v>
          </cell>
          <cell r="AQ304">
            <v>4.4824558438417315</v>
          </cell>
          <cell r="AR304">
            <v>4.7312335100882086</v>
          </cell>
          <cell r="AS304">
            <v>4.826109536003278</v>
          </cell>
          <cell r="AT304">
            <v>4.5059818528555651</v>
          </cell>
          <cell r="AU304">
            <v>4.7160251556321606</v>
          </cell>
          <cell r="AV304">
            <v>4.5728999999999997</v>
          </cell>
          <cell r="AW304">
            <v>4.1560779733712776</v>
          </cell>
          <cell r="AX304">
            <v>4.2343000000000002</v>
          </cell>
          <cell r="AZ304">
            <v>172</v>
          </cell>
          <cell r="BA304">
            <v>172</v>
          </cell>
          <cell r="BC304">
            <v>2032</v>
          </cell>
          <cell r="BD304">
            <v>221</v>
          </cell>
          <cell r="BE304">
            <v>221</v>
          </cell>
        </row>
        <row r="305">
          <cell r="D305">
            <v>48458</v>
          </cell>
          <cell r="E305">
            <v>47.204439999999998</v>
          </cell>
          <cell r="F305">
            <v>57.294930000000001</v>
          </cell>
          <cell r="G305">
            <v>39.944659999999999</v>
          </cell>
          <cell r="H305">
            <v>42.023560000000003</v>
          </cell>
          <cell r="J305">
            <v>60.294930000000001</v>
          </cell>
          <cell r="K305">
            <v>59.294930000000001</v>
          </cell>
          <cell r="L305">
            <v>45.91563</v>
          </cell>
          <cell r="M305">
            <v>41.684699999999999</v>
          </cell>
          <cell r="N305">
            <v>55.835729999999998</v>
          </cell>
          <cell r="O305">
            <v>33.644359999999999</v>
          </cell>
          <cell r="P305">
            <v>39.848660000000002</v>
          </cell>
          <cell r="R305">
            <v>53.835729999999998</v>
          </cell>
          <cell r="S305">
            <v>53.835729999999998</v>
          </cell>
          <cell r="T305">
            <v>55.409730000000003</v>
          </cell>
          <cell r="U305">
            <v>44.751222222222218</v>
          </cell>
          <cell r="V305">
            <v>56.646396666666668</v>
          </cell>
          <cell r="W305">
            <v>37.144526666666664</v>
          </cell>
          <cell r="Y305">
            <v>50.13523</v>
          </cell>
          <cell r="Z305">
            <v>57.424174444444439</v>
          </cell>
          <cell r="AC305">
            <v>4.6924000000000001</v>
          </cell>
          <cell r="AD305">
            <v>3.8704999999999998</v>
          </cell>
          <cell r="AE305">
            <v>4.6026999999999996</v>
          </cell>
          <cell r="AF305">
            <v>4.6326000000000001</v>
          </cell>
          <cell r="AG305">
            <v>5.1856</v>
          </cell>
          <cell r="AH305">
            <v>3.6762000000000001</v>
          </cell>
          <cell r="AI305">
            <v>4.7969999999999997</v>
          </cell>
          <cell r="AJ305">
            <v>4.7686000000000002</v>
          </cell>
          <cell r="AK305">
            <v>4.9276999999999997</v>
          </cell>
          <cell r="AL305">
            <v>4.7584</v>
          </cell>
          <cell r="AM305">
            <v>4.9776999999999996</v>
          </cell>
          <cell r="AN305">
            <v>4.7539999999999996</v>
          </cell>
          <cell r="AO305">
            <v>4.6992218347895767</v>
          </cell>
          <cell r="AP305">
            <v>4.7564793784852473</v>
          </cell>
          <cell r="AQ305">
            <v>4.3973275961226541</v>
          </cell>
          <cell r="AR305">
            <v>4.7615488299705975</v>
          </cell>
          <cell r="AS305">
            <v>4.7648578715558738</v>
          </cell>
          <cell r="AT305">
            <v>4.5460300311151256</v>
          </cell>
          <cell r="AU305">
            <v>4.7463404755145486</v>
          </cell>
          <cell r="AV305">
            <v>4.6177000000000001</v>
          </cell>
          <cell r="AW305">
            <v>3.9434547393027746</v>
          </cell>
          <cell r="AX305">
            <v>4.0244</v>
          </cell>
          <cell r="AZ305">
            <v>173</v>
          </cell>
          <cell r="BA305">
            <v>173</v>
          </cell>
          <cell r="BC305">
            <v>2032</v>
          </cell>
          <cell r="BD305">
            <v>222</v>
          </cell>
          <cell r="BE305">
            <v>222</v>
          </cell>
        </row>
        <row r="306">
          <cell r="D306">
            <v>48488</v>
          </cell>
          <cell r="E306">
            <v>54.191929999999999</v>
          </cell>
          <cell r="F306">
            <v>53.320419999999999</v>
          </cell>
          <cell r="G306">
            <v>52.037089999999999</v>
          </cell>
          <cell r="H306">
            <v>58.002290000000002</v>
          </cell>
          <cell r="J306">
            <v>51.820419999999999</v>
          </cell>
          <cell r="K306">
            <v>51.570419999999999</v>
          </cell>
          <cell r="L306">
            <v>62.355519999999999</v>
          </cell>
          <cell r="M306">
            <v>38.945250000000001</v>
          </cell>
          <cell r="N306">
            <v>50.647390000000001</v>
          </cell>
          <cell r="O306">
            <v>32.162529999999997</v>
          </cell>
          <cell r="P306">
            <v>36.766829999999999</v>
          </cell>
          <cell r="R306">
            <v>48.647390000000001</v>
          </cell>
          <cell r="S306">
            <v>48.647390000000001</v>
          </cell>
          <cell r="T306">
            <v>59.252890000000001</v>
          </cell>
          <cell r="U306">
            <v>47.470275376344084</v>
          </cell>
          <cell r="V306">
            <v>52.141987419354834</v>
          </cell>
          <cell r="W306">
            <v>43.275187204301076</v>
          </cell>
          <cell r="Y306">
            <v>60.987693870967739</v>
          </cell>
          <cell r="Z306">
            <v>50.421557311827954</v>
          </cell>
          <cell r="AC306">
            <v>4.7222999999999997</v>
          </cell>
          <cell r="AD306">
            <v>4.0049999999999999</v>
          </cell>
          <cell r="AE306">
            <v>4.6177000000000001</v>
          </cell>
          <cell r="AF306">
            <v>4.5728999999999997</v>
          </cell>
          <cell r="AG306">
            <v>5.1406999999999998</v>
          </cell>
          <cell r="AH306">
            <v>3.7210999999999999</v>
          </cell>
          <cell r="AI306">
            <v>4.8120000000000003</v>
          </cell>
          <cell r="AJ306">
            <v>4.7962999999999996</v>
          </cell>
          <cell r="AK306">
            <v>4.9542999999999999</v>
          </cell>
          <cell r="AL306">
            <v>4.7872000000000003</v>
          </cell>
          <cell r="AM306">
            <v>5.0042999999999997</v>
          </cell>
          <cell r="AN306">
            <v>4.7824</v>
          </cell>
          <cell r="AO306">
            <v>4.729182572695497</v>
          </cell>
          <cell r="AP306">
            <v>4.786794698367637</v>
          </cell>
          <cell r="AQ306">
            <v>4.474740449127534</v>
          </cell>
          <cell r="AR306">
            <v>4.7918641498529855</v>
          </cell>
          <cell r="AS306">
            <v>4.7037086346409911</v>
          </cell>
          <cell r="AT306">
            <v>4.6563381712335641</v>
          </cell>
          <cell r="AU306">
            <v>4.7766557953969384</v>
          </cell>
          <cell r="AV306">
            <v>4.6326999999999998</v>
          </cell>
          <cell r="AW306">
            <v>4.0801556235389773</v>
          </cell>
          <cell r="AX306">
            <v>4.1565000000000003</v>
          </cell>
          <cell r="AZ306">
            <v>174</v>
          </cell>
          <cell r="BA306">
            <v>174</v>
          </cell>
          <cell r="BC306">
            <v>2032</v>
          </cell>
          <cell r="BD306">
            <v>223</v>
          </cell>
          <cell r="BE306">
            <v>223</v>
          </cell>
        </row>
        <row r="307">
          <cell r="D307">
            <v>48519</v>
          </cell>
          <cell r="E307">
            <v>52.34196</v>
          </cell>
          <cell r="F307">
            <v>53.571339999999999</v>
          </cell>
          <cell r="G307">
            <v>51.23019</v>
          </cell>
          <cell r="H307">
            <v>53.901090000000003</v>
          </cell>
          <cell r="J307">
            <v>51.571339999999999</v>
          </cell>
          <cell r="K307">
            <v>51.571339999999999</v>
          </cell>
          <cell r="L307">
            <v>61.519840000000002</v>
          </cell>
          <cell r="M307">
            <v>40.489310000000003</v>
          </cell>
          <cell r="N307">
            <v>52.303249999999998</v>
          </cell>
          <cell r="O307">
            <v>34.236699999999999</v>
          </cell>
          <cell r="P307">
            <v>37.795900000000003</v>
          </cell>
          <cell r="R307">
            <v>51.053249999999998</v>
          </cell>
          <cell r="S307">
            <v>50.303249999999998</v>
          </cell>
          <cell r="T307">
            <v>59.07855</v>
          </cell>
          <cell r="U307">
            <v>47.064982676837722</v>
          </cell>
          <cell r="V307">
            <v>53.006767337031903</v>
          </cell>
          <cell r="W307">
            <v>43.664433703190014</v>
          </cell>
          <cell r="Y307">
            <v>60.432941123439669</v>
          </cell>
          <cell r="Z307">
            <v>51.340678571428569</v>
          </cell>
          <cell r="AC307">
            <v>4.9165999999999999</v>
          </cell>
          <cell r="AD307">
            <v>5.0810000000000004</v>
          </cell>
          <cell r="AE307">
            <v>4.8269000000000002</v>
          </cell>
          <cell r="AF307">
            <v>4.7371999999999996</v>
          </cell>
          <cell r="AG307">
            <v>5.2603</v>
          </cell>
          <cell r="AH307">
            <v>4.3338000000000001</v>
          </cell>
          <cell r="AI307">
            <v>4.9912999999999998</v>
          </cell>
          <cell r="AJ307">
            <v>4.9988999999999999</v>
          </cell>
          <cell r="AK307">
            <v>5.1608000000000001</v>
          </cell>
          <cell r="AL307">
            <v>4.9852999999999996</v>
          </cell>
          <cell r="AM307">
            <v>5.2107999999999999</v>
          </cell>
          <cell r="AN307">
            <v>4.9821</v>
          </cell>
          <cell r="AO307">
            <v>4.9238772675155715</v>
          </cell>
          <cell r="AP307">
            <v>4.9837935830883096</v>
          </cell>
          <cell r="AQ307">
            <v>5.1402320791065961</v>
          </cell>
          <cell r="AR307">
            <v>4.9888630345736589</v>
          </cell>
          <cell r="AS307">
            <v>4.8719970705725695</v>
          </cell>
          <cell r="AT307">
            <v>4.6832376994881066</v>
          </cell>
          <cell r="AU307">
            <v>4.9736546801176118</v>
          </cell>
          <cell r="AV307">
            <v>4.8418999999999999</v>
          </cell>
          <cell r="AW307">
            <v>5.1737626974286011</v>
          </cell>
          <cell r="AX307">
            <v>5.2988</v>
          </cell>
          <cell r="AZ307">
            <v>175</v>
          </cell>
          <cell r="BA307">
            <v>175</v>
          </cell>
          <cell r="BC307">
            <v>2032</v>
          </cell>
          <cell r="BD307">
            <v>224</v>
          </cell>
          <cell r="BE307">
            <v>224</v>
          </cell>
        </row>
        <row r="308">
          <cell r="D308">
            <v>48549</v>
          </cell>
          <cell r="E308">
            <v>66.65307</v>
          </cell>
          <cell r="F308">
            <v>54.833970000000001</v>
          </cell>
          <cell r="G308">
            <v>66.486149999999995</v>
          </cell>
          <cell r="H308">
            <v>66.859350000000006</v>
          </cell>
          <cell r="J308">
            <v>52.333970000000001</v>
          </cell>
          <cell r="K308">
            <v>52.833970000000001</v>
          </cell>
          <cell r="L308">
            <v>64.583969999999994</v>
          </cell>
          <cell r="M308">
            <v>45.209310000000002</v>
          </cell>
          <cell r="N308">
            <v>53.827750000000002</v>
          </cell>
          <cell r="O308">
            <v>39.901820000000001</v>
          </cell>
          <cell r="P308">
            <v>41.863019999999999</v>
          </cell>
          <cell r="R308">
            <v>51.827750000000002</v>
          </cell>
          <cell r="S308">
            <v>51.827750000000002</v>
          </cell>
          <cell r="T308">
            <v>64.093549999999993</v>
          </cell>
          <cell r="U308">
            <v>57.199369354838709</v>
          </cell>
          <cell r="V308">
            <v>54.390367634408598</v>
          </cell>
          <cell r="W308">
            <v>54.76617655913978</v>
          </cell>
          <cell r="Y308">
            <v>64.367763333333329</v>
          </cell>
          <cell r="Z308">
            <v>52.110797741935485</v>
          </cell>
          <cell r="AC308">
            <v>5.0810000000000004</v>
          </cell>
          <cell r="AD308">
            <v>5.4993999999999996</v>
          </cell>
          <cell r="AE308">
            <v>4.9912999999999998</v>
          </cell>
          <cell r="AF308">
            <v>4.9016000000000002</v>
          </cell>
          <cell r="AG308">
            <v>5.2751999999999999</v>
          </cell>
          <cell r="AH308">
            <v>4.4683000000000002</v>
          </cell>
          <cell r="AI308">
            <v>5.2453000000000003</v>
          </cell>
          <cell r="AJ308">
            <v>5.1696</v>
          </cell>
          <cell r="AK308">
            <v>5.3346</v>
          </cell>
          <cell r="AL308">
            <v>5.1524999999999999</v>
          </cell>
          <cell r="AM308">
            <v>5.3845999999999998</v>
          </cell>
          <cell r="AN308">
            <v>5.1505999999999998</v>
          </cell>
          <cell r="AO308">
            <v>5.0886112244297248</v>
          </cell>
          <cell r="AP308">
            <v>5.1504771479265941</v>
          </cell>
          <cell r="AQ308">
            <v>5.4420127528941764</v>
          </cell>
          <cell r="AR308">
            <v>5.1555465994119443</v>
          </cell>
          <cell r="AS308">
            <v>5.0403879340366693</v>
          </cell>
          <cell r="AT308">
            <v>4.8156275419050489</v>
          </cell>
          <cell r="AU308">
            <v>5.1403382449558954</v>
          </cell>
          <cell r="AV308">
            <v>5.0063000000000004</v>
          </cell>
          <cell r="AW308">
            <v>5.5990091655656054</v>
          </cell>
          <cell r="AX308">
            <v>5.7473000000000001</v>
          </cell>
          <cell r="AZ308">
            <v>176</v>
          </cell>
          <cell r="BA308">
            <v>176</v>
          </cell>
          <cell r="BC308">
            <v>2032</v>
          </cell>
          <cell r="BD308">
            <v>225</v>
          </cell>
          <cell r="BE308">
            <v>225</v>
          </cell>
        </row>
        <row r="309">
          <cell r="D309">
            <v>48580</v>
          </cell>
          <cell r="E309">
            <v>54.400449999999999</v>
          </cell>
          <cell r="F309">
            <v>53.337000000000003</v>
          </cell>
          <cell r="G309">
            <v>54.027509999999999</v>
          </cell>
          <cell r="H309">
            <v>53.910310000000003</v>
          </cell>
          <cell r="J309">
            <v>51.337000000000003</v>
          </cell>
          <cell r="K309">
            <v>51.337000000000003</v>
          </cell>
          <cell r="L309">
            <v>65.380099999999999</v>
          </cell>
          <cell r="M309">
            <v>41.616289999999999</v>
          </cell>
          <cell r="N309">
            <v>51.24747</v>
          </cell>
          <cell r="O309">
            <v>36.191609999999997</v>
          </cell>
          <cell r="P309">
            <v>40.191510000000001</v>
          </cell>
          <cell r="R309">
            <v>49.74747</v>
          </cell>
          <cell r="S309">
            <v>49.24747</v>
          </cell>
          <cell r="T309">
            <v>64.708669999999998</v>
          </cell>
          <cell r="U309">
            <v>48.489494301075268</v>
          </cell>
          <cell r="V309">
            <v>52.370873225806449</v>
          </cell>
          <cell r="W309">
            <v>45.780803548387091</v>
          </cell>
          <cell r="Y309">
            <v>65.069653870967741</v>
          </cell>
          <cell r="Z309">
            <v>50.602056021505376</v>
          </cell>
          <cell r="AC309">
            <v>4.8367000000000004</v>
          </cell>
          <cell r="AD309">
            <v>5.2333999999999996</v>
          </cell>
          <cell r="AE309">
            <v>4.7451999999999996</v>
          </cell>
          <cell r="AF309">
            <v>4.6993999999999998</v>
          </cell>
          <cell r="AG309">
            <v>5.0045999999999999</v>
          </cell>
          <cell r="AH309">
            <v>4.1806000000000001</v>
          </cell>
          <cell r="AI309">
            <v>5.0350999999999999</v>
          </cell>
          <cell r="AJ309">
            <v>4.9276</v>
          </cell>
          <cell r="AK309">
            <v>5.0937000000000001</v>
          </cell>
          <cell r="AL309">
            <v>4.9093</v>
          </cell>
          <cell r="AM309">
            <v>5.1436999999999999</v>
          </cell>
          <cell r="AN309">
            <v>4.9078999999999997</v>
          </cell>
          <cell r="AO309">
            <v>4.8438149612051031</v>
          </cell>
          <cell r="AP309">
            <v>4.9027837483524284</v>
          </cell>
          <cell r="AQ309">
            <v>5.1768413681196064</v>
          </cell>
          <cell r="AR309">
            <v>4.9078531998377786</v>
          </cell>
          <cell r="AS309">
            <v>4.8332794632797293</v>
          </cell>
          <cell r="AT309">
            <v>4.625624530763826</v>
          </cell>
          <cell r="AU309">
            <v>4.8926448453817297</v>
          </cell>
          <cell r="AV309">
            <v>4.7602000000000002</v>
          </cell>
          <cell r="AW309">
            <v>5.328656487447911</v>
          </cell>
          <cell r="AX309">
            <v>5.4824999999999999</v>
          </cell>
          <cell r="AZ309">
            <v>177</v>
          </cell>
          <cell r="BA309">
            <v>177</v>
          </cell>
          <cell r="BC309">
            <v>2033</v>
          </cell>
          <cell r="BD309">
            <v>226</v>
          </cell>
          <cell r="BE309">
            <v>226</v>
          </cell>
        </row>
        <row r="310">
          <cell r="D310">
            <v>48611</v>
          </cell>
          <cell r="E310">
            <v>56.461820000000003</v>
          </cell>
          <cell r="F310">
            <v>51.255580000000002</v>
          </cell>
          <cell r="G310">
            <v>56.443269999999998</v>
          </cell>
          <cell r="H310">
            <v>59.115969999999997</v>
          </cell>
          <cell r="J310">
            <v>50.255580000000002</v>
          </cell>
          <cell r="K310">
            <v>49.755580000000002</v>
          </cell>
          <cell r="L310">
            <v>67.295680000000004</v>
          </cell>
          <cell r="M310">
            <v>42.315260000000002</v>
          </cell>
          <cell r="N310">
            <v>49.607520000000001</v>
          </cell>
          <cell r="O310">
            <v>38.083260000000003</v>
          </cell>
          <cell r="P310">
            <v>42.276760000000003</v>
          </cell>
          <cell r="R310">
            <v>48.107520000000001</v>
          </cell>
          <cell r="S310">
            <v>47.107520000000001</v>
          </cell>
          <cell r="T310">
            <v>68.942220000000006</v>
          </cell>
          <cell r="U310">
            <v>50.399008571428574</v>
          </cell>
          <cell r="V310">
            <v>50.54926857142857</v>
          </cell>
          <cell r="W310">
            <v>48.574694285714287</v>
          </cell>
          <cell r="Y310">
            <v>68.001339999999999</v>
          </cell>
          <cell r="Z310">
            <v>49.334982857142862</v>
          </cell>
          <cell r="AC310">
            <v>4.7910000000000004</v>
          </cell>
          <cell r="AD310">
            <v>5.1265999999999998</v>
          </cell>
          <cell r="AE310">
            <v>4.6993999999999998</v>
          </cell>
          <cell r="AF310">
            <v>4.6383999999999999</v>
          </cell>
          <cell r="AG310">
            <v>5.0350999999999999</v>
          </cell>
          <cell r="AH310">
            <v>4.1501000000000001</v>
          </cell>
          <cell r="AI310">
            <v>4.9588000000000001</v>
          </cell>
          <cell r="AJ310">
            <v>4.8798000000000004</v>
          </cell>
          <cell r="AK310">
            <v>5.0448000000000004</v>
          </cell>
          <cell r="AL310">
            <v>4.8625999999999996</v>
          </cell>
          <cell r="AM310">
            <v>5.0948000000000002</v>
          </cell>
          <cell r="AN310">
            <v>4.8608000000000002</v>
          </cell>
          <cell r="AO310">
            <v>4.7980221276833461</v>
          </cell>
          <cell r="AP310">
            <v>4.8564489617763353</v>
          </cell>
          <cell r="AQ310">
            <v>5.0978232987647933</v>
          </cell>
          <cell r="AR310">
            <v>4.8615184132616855</v>
          </cell>
          <cell r="AS310">
            <v>4.7707986684420769</v>
          </cell>
          <cell r="AT310">
            <v>4.567208391046873</v>
          </cell>
          <cell r="AU310">
            <v>4.8463100588056376</v>
          </cell>
          <cell r="AV310">
            <v>4.7144000000000004</v>
          </cell>
          <cell r="AW310">
            <v>5.220108870820205</v>
          </cell>
          <cell r="AX310">
            <v>5.3596000000000004</v>
          </cell>
          <cell r="AZ310">
            <v>178</v>
          </cell>
          <cell r="BA310">
            <v>178</v>
          </cell>
          <cell r="BC310">
            <v>2033</v>
          </cell>
          <cell r="BD310">
            <v>227</v>
          </cell>
          <cell r="BE310">
            <v>227</v>
          </cell>
        </row>
        <row r="311">
          <cell r="D311">
            <v>48639</v>
          </cell>
          <cell r="E311">
            <v>42.601300000000002</v>
          </cell>
          <cell r="F311">
            <v>46.714129999999997</v>
          </cell>
          <cell r="G311">
            <v>40.911360000000002</v>
          </cell>
          <cell r="H311">
            <v>44.29486</v>
          </cell>
          <cell r="J311">
            <v>46.214129999999997</v>
          </cell>
          <cell r="K311">
            <v>45.214129999999997</v>
          </cell>
          <cell r="L311">
            <v>50.971330000000002</v>
          </cell>
          <cell r="M311">
            <v>36.394300000000001</v>
          </cell>
          <cell r="N311">
            <v>46.7361</v>
          </cell>
          <cell r="O311">
            <v>30.0166</v>
          </cell>
          <cell r="P311">
            <v>34.466099999999997</v>
          </cell>
          <cell r="R311">
            <v>46.2361</v>
          </cell>
          <cell r="S311">
            <v>45.2361</v>
          </cell>
          <cell r="T311">
            <v>54.953499999999998</v>
          </cell>
          <cell r="U311">
            <v>40.003215208613724</v>
          </cell>
          <cell r="V311">
            <v>46.72332605652759</v>
          </cell>
          <cell r="W311">
            <v>36.35110379542396</v>
          </cell>
          <cell r="Y311">
            <v>52.638160242261101</v>
          </cell>
          <cell r="Z311">
            <v>46.22332605652759</v>
          </cell>
          <cell r="AC311">
            <v>4.5926</v>
          </cell>
          <cell r="AD311">
            <v>4.6231</v>
          </cell>
          <cell r="AE311">
            <v>4.4858000000000002</v>
          </cell>
          <cell r="AF311">
            <v>4.4400000000000004</v>
          </cell>
          <cell r="AG311">
            <v>4.9893000000000001</v>
          </cell>
          <cell r="AH311">
            <v>3.9823</v>
          </cell>
          <cell r="AI311">
            <v>4.6688999999999998</v>
          </cell>
          <cell r="AJ311">
            <v>4.6748000000000003</v>
          </cell>
          <cell r="AK311">
            <v>4.8367000000000004</v>
          </cell>
          <cell r="AL311">
            <v>4.6612</v>
          </cell>
          <cell r="AM311">
            <v>4.8867000000000003</v>
          </cell>
          <cell r="AN311">
            <v>4.6581000000000001</v>
          </cell>
          <cell r="AO311">
            <v>4.5992191042540993</v>
          </cell>
          <cell r="AP311">
            <v>4.6552931268376767</v>
          </cell>
          <cell r="AQ311">
            <v>4.7265005102042696</v>
          </cell>
          <cell r="AR311">
            <v>4.660362578323026</v>
          </cell>
          <cell r="AS311">
            <v>4.5675824439209265</v>
          </cell>
          <cell r="AT311">
            <v>4.4082201344976415</v>
          </cell>
          <cell r="AU311">
            <v>4.6451542238669781</v>
          </cell>
          <cell r="AV311">
            <v>4.5007999999999999</v>
          </cell>
          <cell r="AW311">
            <v>4.7083698729545684</v>
          </cell>
          <cell r="AX311">
            <v>4.8300999999999998</v>
          </cell>
          <cell r="AZ311">
            <v>179</v>
          </cell>
          <cell r="BA311">
            <v>179</v>
          </cell>
          <cell r="BC311">
            <v>2033</v>
          </cell>
          <cell r="BD311">
            <v>228</v>
          </cell>
          <cell r="BE311">
            <v>228</v>
          </cell>
        </row>
        <row r="312">
          <cell r="D312">
            <v>48670</v>
          </cell>
          <cell r="E312">
            <v>41.079830000000001</v>
          </cell>
          <cell r="F312">
            <v>43.9099</v>
          </cell>
          <cell r="G312">
            <v>36.869729999999997</v>
          </cell>
          <cell r="H312">
            <v>40.845829999999999</v>
          </cell>
          <cell r="J312">
            <v>42.1599</v>
          </cell>
          <cell r="K312">
            <v>41.9099</v>
          </cell>
          <cell r="L312">
            <v>41.994300000000003</v>
          </cell>
          <cell r="M312">
            <v>34.631079999999997</v>
          </cell>
          <cell r="N312">
            <v>44.552300000000002</v>
          </cell>
          <cell r="O312">
            <v>27.882560000000002</v>
          </cell>
          <cell r="P312">
            <v>33.952460000000002</v>
          </cell>
          <cell r="R312">
            <v>43.552300000000002</v>
          </cell>
          <cell r="S312">
            <v>43.552300000000002</v>
          </cell>
          <cell r="T312">
            <v>44.008499999999998</v>
          </cell>
          <cell r="U312">
            <v>38.357024444444448</v>
          </cell>
          <cell r="V312">
            <v>44.181135555555556</v>
          </cell>
          <cell r="W312">
            <v>33.075147111111114</v>
          </cell>
          <cell r="Y312">
            <v>42.844740000000002</v>
          </cell>
          <cell r="Z312">
            <v>42.747802222222226</v>
          </cell>
          <cell r="AC312">
            <v>4.3636999999999997</v>
          </cell>
          <cell r="AD312">
            <v>4.0281000000000002</v>
          </cell>
          <cell r="AE312">
            <v>4.2263999999999999</v>
          </cell>
          <cell r="AF312">
            <v>4.3179999999999996</v>
          </cell>
          <cell r="AG312">
            <v>4.9893000000000001</v>
          </cell>
          <cell r="AH312">
            <v>3.7991999999999999</v>
          </cell>
          <cell r="AI312">
            <v>4.4400000000000004</v>
          </cell>
          <cell r="AJ312">
            <v>4.4348000000000001</v>
          </cell>
          <cell r="AK312">
            <v>4.5914000000000001</v>
          </cell>
          <cell r="AL312">
            <v>4.4273999999999996</v>
          </cell>
          <cell r="AM312">
            <v>4.6414</v>
          </cell>
          <cell r="AN312">
            <v>4.4219999999999997</v>
          </cell>
          <cell r="AO312">
            <v>4.3698541240980777</v>
          </cell>
          <cell r="AP312">
            <v>4.4232136378383862</v>
          </cell>
          <cell r="AQ312">
            <v>4.284082171693445</v>
          </cell>
          <cell r="AR312">
            <v>4.4282830893237346</v>
          </cell>
          <cell r="AS312">
            <v>4.4426208542456207</v>
          </cell>
          <cell r="AT312">
            <v>4.334045689049483</v>
          </cell>
          <cell r="AU312">
            <v>4.4130747348676875</v>
          </cell>
          <cell r="AV312">
            <v>4.2413999999999996</v>
          </cell>
          <cell r="AW312">
            <v>4.1036336192702514</v>
          </cell>
          <cell r="AX312">
            <v>4.1614000000000004</v>
          </cell>
          <cell r="AZ312">
            <v>180</v>
          </cell>
          <cell r="BA312">
            <v>180</v>
          </cell>
          <cell r="BC312">
            <v>2033</v>
          </cell>
          <cell r="BD312">
            <v>229</v>
          </cell>
          <cell r="BE312">
            <v>229</v>
          </cell>
        </row>
        <row r="313">
          <cell r="D313">
            <v>48700</v>
          </cell>
          <cell r="E313">
            <v>34.927759999999999</v>
          </cell>
          <cell r="F313">
            <v>46.86336</v>
          </cell>
          <cell r="G313">
            <v>27.407070000000001</v>
          </cell>
          <cell r="H313">
            <v>31.733470000000001</v>
          </cell>
          <cell r="J313">
            <v>45.36336</v>
          </cell>
          <cell r="K313">
            <v>44.86336</v>
          </cell>
          <cell r="L313">
            <v>41.911259999999999</v>
          </cell>
          <cell r="M313">
            <v>29.903970000000001</v>
          </cell>
          <cell r="N313">
            <v>46.598610000000001</v>
          </cell>
          <cell r="O313">
            <v>22.471679999999999</v>
          </cell>
          <cell r="P313">
            <v>30.310880000000001</v>
          </cell>
          <cell r="R313">
            <v>45.598610000000001</v>
          </cell>
          <cell r="S313">
            <v>45.098610000000001</v>
          </cell>
          <cell r="T313">
            <v>42.63841</v>
          </cell>
          <cell r="U313">
            <v>32.604932365591395</v>
          </cell>
          <cell r="V313">
            <v>46.740948709677419</v>
          </cell>
          <cell r="W313">
            <v>25.125115483870971</v>
          </cell>
          <cell r="Y313">
            <v>42.24746913978494</v>
          </cell>
          <cell r="Z313">
            <v>45.472131505376339</v>
          </cell>
          <cell r="AC313">
            <v>4.3941999999999997</v>
          </cell>
          <cell r="AD313">
            <v>3.9975000000000001</v>
          </cell>
          <cell r="AE313">
            <v>4.2416999999999998</v>
          </cell>
          <cell r="AF313">
            <v>4.3484999999999996</v>
          </cell>
          <cell r="AG313">
            <v>5.0198</v>
          </cell>
          <cell r="AH313">
            <v>3.7991999999999999</v>
          </cell>
          <cell r="AI313">
            <v>4.4858000000000002</v>
          </cell>
          <cell r="AJ313">
            <v>4.4650999999999996</v>
          </cell>
          <cell r="AK313">
            <v>4.6216999999999997</v>
          </cell>
          <cell r="AL313">
            <v>4.4577999999999998</v>
          </cell>
          <cell r="AM313">
            <v>4.6717000000000004</v>
          </cell>
          <cell r="AN313">
            <v>4.4523999999999999</v>
          </cell>
          <cell r="AO313">
            <v>4.4004160808248525</v>
          </cell>
          <cell r="AP313">
            <v>4.4541372918990163</v>
          </cell>
          <cell r="AQ313">
            <v>4.276159652288932</v>
          </cell>
          <cell r="AR313">
            <v>4.4592067433843656</v>
          </cell>
          <cell r="AS313">
            <v>4.4738612516644469</v>
          </cell>
          <cell r="AT313">
            <v>4.3119639867509783</v>
          </cell>
          <cell r="AU313">
            <v>4.4439983889283177</v>
          </cell>
          <cell r="AV313">
            <v>4.2567000000000004</v>
          </cell>
          <cell r="AW313">
            <v>4.0725328976522004</v>
          </cell>
          <cell r="AX313">
            <v>4.1275000000000004</v>
          </cell>
          <cell r="AZ313">
            <v>181</v>
          </cell>
          <cell r="BA313">
            <v>181</v>
          </cell>
          <cell r="BC313">
            <v>2033</v>
          </cell>
          <cell r="BD313">
            <v>230</v>
          </cell>
          <cell r="BE313">
            <v>230</v>
          </cell>
        </row>
        <row r="314">
          <cell r="D314">
            <v>48731</v>
          </cell>
          <cell r="E314">
            <v>45.471550000000001</v>
          </cell>
          <cell r="F314">
            <v>66.6935</v>
          </cell>
          <cell r="G314">
            <v>37.764389999999999</v>
          </cell>
          <cell r="H314">
            <v>43.464390000000002</v>
          </cell>
          <cell r="J314">
            <v>66.1935</v>
          </cell>
          <cell r="K314">
            <v>65.6935</v>
          </cell>
          <cell r="L314">
            <v>57.501199999999997</v>
          </cell>
          <cell r="M314">
            <v>34.24391</v>
          </cell>
          <cell r="N314">
            <v>56.971519999999998</v>
          </cell>
          <cell r="O314">
            <v>26.722840000000001</v>
          </cell>
          <cell r="P314">
            <v>36.083640000000003</v>
          </cell>
          <cell r="R314">
            <v>54.971519999999998</v>
          </cell>
          <cell r="S314">
            <v>54.471519999999998</v>
          </cell>
          <cell r="T314">
            <v>58.386719999999997</v>
          </cell>
          <cell r="U314">
            <v>40.730990888888883</v>
          </cell>
          <cell r="V314">
            <v>62.588664000000001</v>
          </cell>
          <cell r="W314">
            <v>33.102402222222224</v>
          </cell>
          <cell r="Y314">
            <v>57.875086222222222</v>
          </cell>
          <cell r="Z314">
            <v>61.455330666666661</v>
          </cell>
          <cell r="AC314">
            <v>4.4248000000000003</v>
          </cell>
          <cell r="AD314">
            <v>4.0586000000000002</v>
          </cell>
          <cell r="AE314">
            <v>4.2721999999999998</v>
          </cell>
          <cell r="AF314">
            <v>4.4095000000000004</v>
          </cell>
          <cell r="AG314">
            <v>5.0655999999999999</v>
          </cell>
          <cell r="AH314">
            <v>3.8755000000000002</v>
          </cell>
          <cell r="AI314">
            <v>4.5316000000000001</v>
          </cell>
          <cell r="AJ314">
            <v>4.4974999999999996</v>
          </cell>
          <cell r="AK314">
            <v>4.6548999999999996</v>
          </cell>
          <cell r="AL314">
            <v>4.4892000000000003</v>
          </cell>
          <cell r="AM314">
            <v>4.7049000000000003</v>
          </cell>
          <cell r="AN314">
            <v>4.4840999999999998</v>
          </cell>
          <cell r="AO314">
            <v>4.4310782406884357</v>
          </cell>
          <cell r="AP314">
            <v>4.4851623349893535</v>
          </cell>
          <cell r="AQ314">
            <v>4.3235912063708506</v>
          </cell>
          <cell r="AR314">
            <v>4.4902317864747037</v>
          </cell>
          <cell r="AS314">
            <v>4.5363420465021003</v>
          </cell>
          <cell r="AT314">
            <v>4.3527147646291269</v>
          </cell>
          <cell r="AU314">
            <v>4.4750234320186557</v>
          </cell>
          <cell r="AV314">
            <v>4.2872000000000003</v>
          </cell>
          <cell r="AW314">
            <v>4.1346327045431446</v>
          </cell>
          <cell r="AX314">
            <v>4.1961000000000004</v>
          </cell>
          <cell r="AZ314">
            <v>182</v>
          </cell>
          <cell r="BA314">
            <v>182</v>
          </cell>
          <cell r="BC314">
            <v>2033</v>
          </cell>
          <cell r="BD314">
            <v>231</v>
          </cell>
          <cell r="BE314">
            <v>231</v>
          </cell>
        </row>
        <row r="315">
          <cell r="D315">
            <v>48761</v>
          </cell>
          <cell r="E315">
            <v>78.178479999999993</v>
          </cell>
          <cell r="F315">
            <v>93.300359999999998</v>
          </cell>
          <cell r="G315">
            <v>69.88852</v>
          </cell>
          <cell r="H315">
            <v>72.050820000000002</v>
          </cell>
          <cell r="J315">
            <v>97.050359999999998</v>
          </cell>
          <cell r="K315">
            <v>97.800359999999998</v>
          </cell>
          <cell r="L315">
            <v>76.201260000000005</v>
          </cell>
          <cell r="M315">
            <v>45.52619</v>
          </cell>
          <cell r="N315">
            <v>64.861379999999997</v>
          </cell>
          <cell r="O315">
            <v>37.015090000000001</v>
          </cell>
          <cell r="P315">
            <v>44.848489999999998</v>
          </cell>
          <cell r="R315">
            <v>65.361379999999997</v>
          </cell>
          <cell r="S315">
            <v>65.861379999999997</v>
          </cell>
          <cell r="T315">
            <v>66.421180000000007</v>
          </cell>
          <cell r="U315">
            <v>63.081184623655908</v>
          </cell>
          <cell r="V315">
            <v>80.151154193548393</v>
          </cell>
          <cell r="W315">
            <v>54.688977096774195</v>
          </cell>
          <cell r="Y315">
            <v>71.679287526881723</v>
          </cell>
          <cell r="Z315">
            <v>82.398466021505385</v>
          </cell>
          <cell r="AC315">
            <v>4.6383999999999999</v>
          </cell>
          <cell r="AD315">
            <v>4.1349</v>
          </cell>
          <cell r="AE315">
            <v>4.5163000000000002</v>
          </cell>
          <cell r="AF315">
            <v>4.6536</v>
          </cell>
          <cell r="AG315">
            <v>5.2182000000000004</v>
          </cell>
          <cell r="AH315">
            <v>3.9365000000000001</v>
          </cell>
          <cell r="AI315">
            <v>4.7756999999999996</v>
          </cell>
          <cell r="AJ315">
            <v>4.7149000000000001</v>
          </cell>
          <cell r="AK315">
            <v>4.8741000000000003</v>
          </cell>
          <cell r="AL315">
            <v>4.7045000000000003</v>
          </cell>
          <cell r="AM315">
            <v>4.9241000000000001</v>
          </cell>
          <cell r="AN315">
            <v>4.7001999999999997</v>
          </cell>
          <cell r="AO315">
            <v>4.6451121409126657</v>
          </cell>
          <cell r="AP315">
            <v>4.7017293024434759</v>
          </cell>
          <cell r="AQ315">
            <v>4.4894980833124105</v>
          </cell>
          <cell r="AR315">
            <v>4.7067987539288252</v>
          </cell>
          <cell r="AS315">
            <v>4.7863676533852297</v>
          </cell>
          <cell r="AT315">
            <v>4.4817923517012943</v>
          </cell>
          <cell r="AU315">
            <v>4.6915903994727772</v>
          </cell>
          <cell r="AV315">
            <v>4.5312999999999999</v>
          </cell>
          <cell r="AW315">
            <v>4.2121812358979573</v>
          </cell>
          <cell r="AX315">
            <v>4.2876000000000003</v>
          </cell>
          <cell r="AZ315">
            <v>183</v>
          </cell>
          <cell r="BA315">
            <v>183</v>
          </cell>
          <cell r="BC315">
            <v>2033</v>
          </cell>
          <cell r="BD315">
            <v>232</v>
          </cell>
          <cell r="BE315">
            <v>232</v>
          </cell>
        </row>
        <row r="316">
          <cell r="D316">
            <v>48792</v>
          </cell>
          <cell r="E316">
            <v>84.447649999999996</v>
          </cell>
          <cell r="F316">
            <v>89.969560000000001</v>
          </cell>
          <cell r="G316">
            <v>76.788120000000006</v>
          </cell>
          <cell r="H316">
            <v>77.321619999999996</v>
          </cell>
          <cell r="J316">
            <v>93.969560000000001</v>
          </cell>
          <cell r="K316">
            <v>93.969560000000001</v>
          </cell>
          <cell r="L316">
            <v>72.291460000000001</v>
          </cell>
          <cell r="M316">
            <v>52.181910000000002</v>
          </cell>
          <cell r="N316">
            <v>68.50506</v>
          </cell>
          <cell r="O316">
            <v>43.135590000000001</v>
          </cell>
          <cell r="P316">
            <v>49.586489999999998</v>
          </cell>
          <cell r="R316">
            <v>69.50506</v>
          </cell>
          <cell r="S316">
            <v>69.00506</v>
          </cell>
          <cell r="T316">
            <v>70.169460000000001</v>
          </cell>
          <cell r="U316">
            <v>70.916855806451608</v>
          </cell>
          <cell r="V316">
            <v>80.96831806451614</v>
          </cell>
          <cell r="W316">
            <v>62.675768709677428</v>
          </cell>
          <cell r="Y316">
            <v>71.401589032258073</v>
          </cell>
          <cell r="Z316">
            <v>83.710253548387101</v>
          </cell>
          <cell r="AC316">
            <v>4.6993999999999998</v>
          </cell>
          <cell r="AD316">
            <v>4.1196000000000002</v>
          </cell>
          <cell r="AE316">
            <v>4.5773000000000001</v>
          </cell>
          <cell r="AF316">
            <v>4.6993999999999998</v>
          </cell>
          <cell r="AG316">
            <v>5.2638999999999996</v>
          </cell>
          <cell r="AH316">
            <v>3.9213</v>
          </cell>
          <cell r="AI316">
            <v>4.8520000000000003</v>
          </cell>
          <cell r="AJ316">
            <v>4.7762000000000002</v>
          </cell>
          <cell r="AK316">
            <v>4.9355000000000002</v>
          </cell>
          <cell r="AL316">
            <v>4.7656000000000001</v>
          </cell>
          <cell r="AM316">
            <v>4.9855</v>
          </cell>
          <cell r="AN316">
            <v>4.7614000000000001</v>
          </cell>
          <cell r="AO316">
            <v>4.7062360543662143</v>
          </cell>
          <cell r="AP316">
            <v>4.763576610564737</v>
          </cell>
          <cell r="AQ316">
            <v>4.5131620791807912</v>
          </cell>
          <cell r="AR316">
            <v>4.7686460620500863</v>
          </cell>
          <cell r="AS316">
            <v>4.8332794632797293</v>
          </cell>
          <cell r="AT316">
            <v>4.5430188898926023</v>
          </cell>
          <cell r="AU316">
            <v>4.7534377075940384</v>
          </cell>
          <cell r="AV316">
            <v>4.5922999999999998</v>
          </cell>
          <cell r="AW316">
            <v>4.1966308750889318</v>
          </cell>
          <cell r="AX316">
            <v>4.2742000000000004</v>
          </cell>
          <cell r="AZ316">
            <v>184</v>
          </cell>
          <cell r="BA316">
            <v>184</v>
          </cell>
          <cell r="BC316">
            <v>2033</v>
          </cell>
          <cell r="BD316">
            <v>233</v>
          </cell>
          <cell r="BE316">
            <v>233</v>
          </cell>
        </row>
        <row r="317">
          <cell r="D317">
            <v>48823</v>
          </cell>
          <cell r="E317">
            <v>46.849539999999998</v>
          </cell>
          <cell r="F317">
            <v>58.87688</v>
          </cell>
          <cell r="G317">
            <v>39.487630000000003</v>
          </cell>
          <cell r="H317">
            <v>41.56653</v>
          </cell>
          <cell r="J317">
            <v>61.87688</v>
          </cell>
          <cell r="K317">
            <v>60.87688</v>
          </cell>
          <cell r="L317">
            <v>47.497579999999999</v>
          </cell>
          <cell r="M317">
            <v>41.814239999999998</v>
          </cell>
          <cell r="N317">
            <v>57.42953</v>
          </cell>
          <cell r="O317">
            <v>33.722769999999997</v>
          </cell>
          <cell r="P317">
            <v>39.927070000000001</v>
          </cell>
          <cell r="R317">
            <v>55.42953</v>
          </cell>
          <cell r="S317">
            <v>55.42953</v>
          </cell>
          <cell r="T317">
            <v>57.003529999999998</v>
          </cell>
          <cell r="U317">
            <v>44.611628888888887</v>
          </cell>
          <cell r="V317">
            <v>58.233613333333331</v>
          </cell>
          <cell r="W317">
            <v>36.925470000000004</v>
          </cell>
          <cell r="Y317">
            <v>51.722446666666663</v>
          </cell>
          <cell r="Z317">
            <v>59.011391111111109</v>
          </cell>
          <cell r="AC317">
            <v>4.7298999999999998</v>
          </cell>
          <cell r="AD317">
            <v>3.9060000000000001</v>
          </cell>
          <cell r="AE317">
            <v>4.6231</v>
          </cell>
          <cell r="AF317">
            <v>4.6536</v>
          </cell>
          <cell r="AG317">
            <v>5.1877000000000004</v>
          </cell>
          <cell r="AH317">
            <v>3.7075999999999998</v>
          </cell>
          <cell r="AI317">
            <v>4.8367000000000004</v>
          </cell>
          <cell r="AJ317">
            <v>4.8060999999999998</v>
          </cell>
          <cell r="AK317">
            <v>4.9652000000000003</v>
          </cell>
          <cell r="AL317">
            <v>4.7958999999999996</v>
          </cell>
          <cell r="AM317">
            <v>5.0152000000000001</v>
          </cell>
          <cell r="AN317">
            <v>4.7915000000000001</v>
          </cell>
          <cell r="AO317">
            <v>4.7367980110929881</v>
          </cell>
          <cell r="AP317">
            <v>4.7945002646253672</v>
          </cell>
          <cell r="AQ317">
            <v>4.4262732715940443</v>
          </cell>
          <cell r="AR317">
            <v>4.7995697161107165</v>
          </cell>
          <cell r="AS317">
            <v>4.7863676533852297</v>
          </cell>
          <cell r="AT317">
            <v>4.5836692963966676</v>
          </cell>
          <cell r="AU317">
            <v>4.7843613616546694</v>
          </cell>
          <cell r="AV317">
            <v>4.6380999999999997</v>
          </cell>
          <cell r="AW317">
            <v>3.9795356418335199</v>
          </cell>
          <cell r="AX317">
            <v>4.0598999999999998</v>
          </cell>
          <cell r="AZ317">
            <v>185</v>
          </cell>
          <cell r="BA317">
            <v>185</v>
          </cell>
          <cell r="BC317">
            <v>2033</v>
          </cell>
          <cell r="BD317">
            <v>234</v>
          </cell>
          <cell r="BE317">
            <v>234</v>
          </cell>
        </row>
        <row r="318">
          <cell r="D318">
            <v>48853</v>
          </cell>
          <cell r="E318">
            <v>68.403919999999999</v>
          </cell>
          <cell r="F318">
            <v>55.938079999999999</v>
          </cell>
          <cell r="G318">
            <v>68.320980000000006</v>
          </cell>
          <cell r="H318">
            <v>74.286079999999998</v>
          </cell>
          <cell r="J318">
            <v>54.438079999999999</v>
          </cell>
          <cell r="K318">
            <v>54.188079999999999</v>
          </cell>
          <cell r="L318">
            <v>64.973179999999999</v>
          </cell>
          <cell r="M318">
            <v>42.044759999999997</v>
          </cell>
          <cell r="N318">
            <v>53.812150000000003</v>
          </cell>
          <cell r="O318">
            <v>36.734459999999999</v>
          </cell>
          <cell r="P318">
            <v>41.338760000000001</v>
          </cell>
          <cell r="R318">
            <v>51.812150000000003</v>
          </cell>
          <cell r="S318">
            <v>51.812150000000003</v>
          </cell>
          <cell r="T318">
            <v>62.417650000000002</v>
          </cell>
          <cell r="U318">
            <v>56.783215053763435</v>
          </cell>
          <cell r="V318">
            <v>55.000842043010749</v>
          </cell>
          <cell r="W318">
            <v>54.395740000000004</v>
          </cell>
          <cell r="Y318">
            <v>63.846548494623654</v>
          </cell>
          <cell r="Z318">
            <v>53.280411935483869</v>
          </cell>
          <cell r="AC318">
            <v>4.7451999999999996</v>
          </cell>
          <cell r="AD318">
            <v>3.9823</v>
          </cell>
          <cell r="AE318">
            <v>4.6383999999999999</v>
          </cell>
          <cell r="AF318">
            <v>4.5773000000000001</v>
          </cell>
          <cell r="AG318">
            <v>5.1418999999999997</v>
          </cell>
          <cell r="AH318">
            <v>3.6924000000000001</v>
          </cell>
          <cell r="AI318">
            <v>4.8215000000000003</v>
          </cell>
          <cell r="AJ318">
            <v>4.8190999999999997</v>
          </cell>
          <cell r="AK318">
            <v>4.9771000000000001</v>
          </cell>
          <cell r="AL318">
            <v>4.8101000000000003</v>
          </cell>
          <cell r="AM318">
            <v>5.0270999999999999</v>
          </cell>
          <cell r="AN318">
            <v>4.8052999999999999</v>
          </cell>
          <cell r="AO318">
            <v>4.7521290910247798</v>
          </cell>
          <cell r="AP318">
            <v>4.8100127861705362</v>
          </cell>
          <cell r="AQ318">
            <v>4.4737048256759628</v>
          </cell>
          <cell r="AR318">
            <v>4.8150822376558855</v>
          </cell>
          <cell r="AS318">
            <v>4.7082154460719039</v>
          </cell>
          <cell r="AT318">
            <v>4.6793232158988252</v>
          </cell>
          <cell r="AU318">
            <v>4.7998738831998375</v>
          </cell>
          <cell r="AV318">
            <v>4.6534000000000004</v>
          </cell>
          <cell r="AW318">
            <v>4.0570841731883318</v>
          </cell>
          <cell r="AX318">
            <v>4.1337999999999999</v>
          </cell>
          <cell r="AZ318">
            <v>186</v>
          </cell>
          <cell r="BA318">
            <v>186</v>
          </cell>
          <cell r="BC318">
            <v>2033</v>
          </cell>
          <cell r="BD318">
            <v>235</v>
          </cell>
          <cell r="BE318">
            <v>235</v>
          </cell>
        </row>
        <row r="319">
          <cell r="D319">
            <v>48884</v>
          </cell>
          <cell r="E319">
            <v>55.567019999999999</v>
          </cell>
          <cell r="F319">
            <v>54.109789999999997</v>
          </cell>
          <cell r="G319">
            <v>54.704470000000001</v>
          </cell>
          <cell r="H319">
            <v>57.375369999999997</v>
          </cell>
          <cell r="J319">
            <v>52.109789999999997</v>
          </cell>
          <cell r="K319">
            <v>52.109789999999997</v>
          </cell>
          <cell r="L319">
            <v>62.05829</v>
          </cell>
          <cell r="M319">
            <v>41.980939999999997</v>
          </cell>
          <cell r="N319">
            <v>50.925350000000002</v>
          </cell>
          <cell r="O319">
            <v>36.090960000000003</v>
          </cell>
          <cell r="P319">
            <v>39.65016</v>
          </cell>
          <cell r="R319">
            <v>49.675350000000002</v>
          </cell>
          <cell r="S319">
            <v>48.925350000000002</v>
          </cell>
          <cell r="T319">
            <v>57.700650000000003</v>
          </cell>
          <cell r="U319">
            <v>49.518293675450757</v>
          </cell>
          <cell r="V319">
            <v>52.69202961165049</v>
          </cell>
          <cell r="W319">
            <v>46.417456532593626</v>
          </cell>
          <cell r="Y319">
            <v>60.118203398058256</v>
          </cell>
          <cell r="Z319">
            <v>51.025940846047156</v>
          </cell>
          <cell r="AC319">
            <v>5.0503</v>
          </cell>
          <cell r="AD319">
            <v>5.1877000000000004</v>
          </cell>
          <cell r="AE319">
            <v>4.9588000000000001</v>
          </cell>
          <cell r="AF319">
            <v>4.8061999999999996</v>
          </cell>
          <cell r="AG319">
            <v>5.2945000000000002</v>
          </cell>
          <cell r="AH319">
            <v>4.2568999999999999</v>
          </cell>
          <cell r="AI319">
            <v>5.1265999999999998</v>
          </cell>
          <cell r="AJ319">
            <v>5.1326000000000001</v>
          </cell>
          <cell r="AK319">
            <v>5.2946</v>
          </cell>
          <cell r="AL319">
            <v>5.1189999999999998</v>
          </cell>
          <cell r="AM319">
            <v>5.3445999999999998</v>
          </cell>
          <cell r="AN319">
            <v>5.1158999999999999</v>
          </cell>
          <cell r="AO319">
            <v>5.0578488614293331</v>
          </cell>
          <cell r="AP319">
            <v>5.1193507158065499</v>
          </cell>
          <cell r="AQ319">
            <v>5.2637819568789315</v>
          </cell>
          <cell r="AR319">
            <v>5.1244201672918992</v>
          </cell>
          <cell r="AS319">
            <v>4.9426720680118814</v>
          </cell>
          <cell r="AT319">
            <v>4.8174342266385626</v>
          </cell>
          <cell r="AU319">
            <v>5.1092118128358512</v>
          </cell>
          <cell r="AV319">
            <v>4.9737999999999998</v>
          </cell>
          <cell r="AW319">
            <v>5.2822086777111501</v>
          </cell>
          <cell r="AX319">
            <v>5.4055</v>
          </cell>
          <cell r="AZ319">
            <v>187</v>
          </cell>
          <cell r="BA319">
            <v>187</v>
          </cell>
          <cell r="BC319">
            <v>2033</v>
          </cell>
          <cell r="BD319">
            <v>236</v>
          </cell>
          <cell r="BE319">
            <v>236</v>
          </cell>
        </row>
        <row r="320">
          <cell r="D320">
            <v>48914</v>
          </cell>
          <cell r="E320">
            <v>70.623909999999995</v>
          </cell>
          <cell r="F320">
            <v>57.968200000000003</v>
          </cell>
          <cell r="G320">
            <v>70.503870000000006</v>
          </cell>
          <cell r="H320">
            <v>70.877070000000003</v>
          </cell>
          <cell r="J320">
            <v>55.468200000000003</v>
          </cell>
          <cell r="K320">
            <v>55.968200000000003</v>
          </cell>
          <cell r="L320">
            <v>67.718199999999996</v>
          </cell>
          <cell r="M320">
            <v>48.727379999999997</v>
          </cell>
          <cell r="N320">
            <v>57.142650000000003</v>
          </cell>
          <cell r="O320">
            <v>43.356720000000003</v>
          </cell>
          <cell r="P320">
            <v>45.317819999999998</v>
          </cell>
          <cell r="R320">
            <v>55.142650000000003</v>
          </cell>
          <cell r="S320">
            <v>55.142650000000003</v>
          </cell>
          <cell r="T320">
            <v>67.408450000000002</v>
          </cell>
          <cell r="U320">
            <v>60.970601075268817</v>
          </cell>
          <cell r="V320">
            <v>57.604247849462368</v>
          </cell>
          <cell r="W320">
            <v>58.535771612903226</v>
          </cell>
          <cell r="Y320">
            <v>67.581643548387092</v>
          </cell>
          <cell r="Z320">
            <v>55.324677956989248</v>
          </cell>
          <cell r="AC320">
            <v>5.5080999999999998</v>
          </cell>
          <cell r="AD320">
            <v>5.9047999999999998</v>
          </cell>
          <cell r="AE320">
            <v>5.4470000000000001</v>
          </cell>
          <cell r="AF320">
            <v>5.2638999999999996</v>
          </cell>
          <cell r="AG320">
            <v>5.4775999999999998</v>
          </cell>
          <cell r="AH320">
            <v>4.5316000000000001</v>
          </cell>
          <cell r="AI320">
            <v>5.6300999999999997</v>
          </cell>
          <cell r="AJ320">
            <v>5.5967000000000002</v>
          </cell>
          <cell r="AK320">
            <v>5.7617000000000003</v>
          </cell>
          <cell r="AL320">
            <v>5.5796000000000001</v>
          </cell>
          <cell r="AM320">
            <v>5.8117000000000001</v>
          </cell>
          <cell r="AN320">
            <v>5.5777999999999999</v>
          </cell>
          <cell r="AO320">
            <v>5.5165788217413754</v>
          </cell>
          <cell r="AP320">
            <v>5.5835096938051301</v>
          </cell>
          <cell r="AQ320">
            <v>5.8879004299677611</v>
          </cell>
          <cell r="AR320">
            <v>5.5885791452904794</v>
          </cell>
          <cell r="AS320">
            <v>5.411482884359315</v>
          </cell>
          <cell r="AT320">
            <v>5.2443136806182871</v>
          </cell>
          <cell r="AU320">
            <v>5.5733707908344323</v>
          </cell>
          <cell r="AV320">
            <v>5.4619999999999997</v>
          </cell>
          <cell r="AW320">
            <v>6.0110429088321977</v>
          </cell>
          <cell r="AX320">
            <v>6.1527000000000003</v>
          </cell>
          <cell r="AZ320">
            <v>188</v>
          </cell>
          <cell r="BA320">
            <v>188</v>
          </cell>
          <cell r="BC320">
            <v>2033</v>
          </cell>
          <cell r="BD320">
            <v>237</v>
          </cell>
          <cell r="BE320">
            <v>237</v>
          </cell>
        </row>
        <row r="321">
          <cell r="D321">
            <v>48945</v>
          </cell>
          <cell r="E321">
            <v>60.176319999999997</v>
          </cell>
          <cell r="F321">
            <v>58.304070000000003</v>
          </cell>
          <cell r="G321">
            <v>59.848610000000001</v>
          </cell>
          <cell r="H321">
            <v>59.731409999999997</v>
          </cell>
          <cell r="J321">
            <v>56.304070000000003</v>
          </cell>
          <cell r="K321">
            <v>56.304070000000003</v>
          </cell>
          <cell r="L321">
            <v>70.347170000000006</v>
          </cell>
          <cell r="M321">
            <v>46.532299999999999</v>
          </cell>
          <cell r="N321">
            <v>56.47128</v>
          </cell>
          <cell r="O321">
            <v>41.0032</v>
          </cell>
          <cell r="P321">
            <v>45.003100000000003</v>
          </cell>
          <cell r="R321">
            <v>54.97128</v>
          </cell>
          <cell r="S321">
            <v>54.47128</v>
          </cell>
          <cell r="T321">
            <v>69.932479999999998</v>
          </cell>
          <cell r="U321">
            <v>53.867794623655918</v>
          </cell>
          <cell r="V321">
            <v>57.456650967741936</v>
          </cell>
          <cell r="W321">
            <v>51.135140860215053</v>
          </cell>
          <cell r="Y321">
            <v>70.155431612903214</v>
          </cell>
          <cell r="Z321">
            <v>55.687833763440857</v>
          </cell>
          <cell r="AC321">
            <v>5.5303000000000004</v>
          </cell>
          <cell r="AD321">
            <v>5.9820000000000002</v>
          </cell>
          <cell r="AE321">
            <v>5.4835000000000003</v>
          </cell>
          <cell r="AF321">
            <v>5.3277999999999999</v>
          </cell>
          <cell r="AG321">
            <v>5.4991000000000003</v>
          </cell>
          <cell r="AH321">
            <v>4.5956000000000001</v>
          </cell>
          <cell r="AI321">
            <v>5.7016</v>
          </cell>
          <cell r="AJ321">
            <v>5.6212</v>
          </cell>
          <cell r="AK321">
            <v>5.7872000000000003</v>
          </cell>
          <cell r="AL321">
            <v>5.6029</v>
          </cell>
          <cell r="AM321">
            <v>5.8372000000000002</v>
          </cell>
          <cell r="AN321">
            <v>5.6013999999999999</v>
          </cell>
          <cell r="AO321">
            <v>5.5388239181129943</v>
          </cell>
          <cell r="AP321">
            <v>5.6060180584000809</v>
          </cell>
          <cell r="AQ321">
            <v>5.9467756231895326</v>
          </cell>
          <cell r="AR321">
            <v>5.6110875098854311</v>
          </cell>
          <cell r="AS321">
            <v>5.4769340776400695</v>
          </cell>
          <cell r="AT321">
            <v>5.3218003814112214</v>
          </cell>
          <cell r="AU321">
            <v>5.5958791554293823</v>
          </cell>
          <cell r="AV321">
            <v>5.4984999999999999</v>
          </cell>
          <cell r="AW321">
            <v>6.0895061672934245</v>
          </cell>
          <cell r="AX321">
            <v>6.2310999999999996</v>
          </cell>
          <cell r="AZ321">
            <v>189</v>
          </cell>
          <cell r="BA321">
            <v>189</v>
          </cell>
          <cell r="BC321">
            <v>2034</v>
          </cell>
          <cell r="BD321">
            <v>238</v>
          </cell>
          <cell r="BE321">
            <v>238</v>
          </cell>
        </row>
        <row r="322">
          <cell r="D322">
            <v>48976</v>
          </cell>
          <cell r="E322">
            <v>60.369410000000002</v>
          </cell>
          <cell r="F322">
            <v>54.091729999999998</v>
          </cell>
          <cell r="G322">
            <v>60.37003</v>
          </cell>
          <cell r="H322">
            <v>63.042630000000003</v>
          </cell>
          <cell r="J322">
            <v>53.091729999999998</v>
          </cell>
          <cell r="K322">
            <v>52.591729999999998</v>
          </cell>
          <cell r="L322">
            <v>70.131829999999994</v>
          </cell>
          <cell r="M322">
            <v>45.655810000000002</v>
          </cell>
          <cell r="N322">
            <v>52.89199</v>
          </cell>
          <cell r="O322">
            <v>41.420650000000002</v>
          </cell>
          <cell r="P322">
            <v>45.614150000000002</v>
          </cell>
          <cell r="R322">
            <v>51.39199</v>
          </cell>
          <cell r="S322">
            <v>50.39199</v>
          </cell>
          <cell r="T322">
            <v>72.226690000000005</v>
          </cell>
          <cell r="U322">
            <v>54.063581428571432</v>
          </cell>
          <cell r="V322">
            <v>53.577555714285708</v>
          </cell>
          <cell r="W322">
            <v>52.248867142857144</v>
          </cell>
          <cell r="Y322">
            <v>71.029627142857137</v>
          </cell>
          <cell r="Z322">
            <v>52.36327</v>
          </cell>
          <cell r="AC322">
            <v>5.2653999999999996</v>
          </cell>
          <cell r="AD322">
            <v>5.7794999999999996</v>
          </cell>
          <cell r="AE322">
            <v>5.1875</v>
          </cell>
          <cell r="AF322">
            <v>5.0006000000000004</v>
          </cell>
          <cell r="AG322">
            <v>5.3433000000000002</v>
          </cell>
          <cell r="AH322">
            <v>4.3930999999999996</v>
          </cell>
          <cell r="AI322">
            <v>5.3745000000000003</v>
          </cell>
          <cell r="AJ322">
            <v>5.3543000000000003</v>
          </cell>
          <cell r="AK322">
            <v>5.5193000000000003</v>
          </cell>
          <cell r="AL322">
            <v>5.3371000000000004</v>
          </cell>
          <cell r="AM322">
            <v>5.5693000000000001</v>
          </cell>
          <cell r="AN322">
            <v>5.3352000000000004</v>
          </cell>
          <cell r="AO322">
            <v>5.2733858087056991</v>
          </cell>
          <cell r="AP322">
            <v>5.3374385187062758</v>
          </cell>
          <cell r="AQ322">
            <v>5.6886464778856389</v>
          </cell>
          <cell r="AR322">
            <v>5.3425079701916252</v>
          </cell>
          <cell r="AS322">
            <v>5.1417911912322039</v>
          </cell>
          <cell r="AT322">
            <v>5.0433701897018972</v>
          </cell>
          <cell r="AU322">
            <v>5.3272996157355772</v>
          </cell>
          <cell r="AV322">
            <v>5.2024999999999997</v>
          </cell>
          <cell r="AW322">
            <v>5.8836925683504413</v>
          </cell>
          <cell r="AX322">
            <v>6.0125000000000002</v>
          </cell>
          <cell r="AZ322">
            <v>190</v>
          </cell>
          <cell r="BA322">
            <v>190</v>
          </cell>
          <cell r="BC322">
            <v>2034</v>
          </cell>
          <cell r="BD322">
            <v>239</v>
          </cell>
          <cell r="BE322">
            <v>239</v>
          </cell>
        </row>
        <row r="323">
          <cell r="D323">
            <v>49004</v>
          </cell>
          <cell r="E323">
            <v>43.891089999999998</v>
          </cell>
          <cell r="F323">
            <v>48.161850000000001</v>
          </cell>
          <cell r="G323">
            <v>42.332689999999999</v>
          </cell>
          <cell r="H323">
            <v>45.716189999999997</v>
          </cell>
          <cell r="J323">
            <v>47.661850000000001</v>
          </cell>
          <cell r="K323">
            <v>46.661850000000001</v>
          </cell>
          <cell r="L323">
            <v>52.418950000000002</v>
          </cell>
          <cell r="M323">
            <v>37.800080000000001</v>
          </cell>
          <cell r="N323">
            <v>48.450740000000003</v>
          </cell>
          <cell r="O323">
            <v>31.323160000000001</v>
          </cell>
          <cell r="P323">
            <v>35.772660000000002</v>
          </cell>
          <cell r="R323">
            <v>47.950740000000003</v>
          </cell>
          <cell r="S323">
            <v>46.950740000000003</v>
          </cell>
          <cell r="T323">
            <v>56.668140000000001</v>
          </cell>
          <cell r="U323">
            <v>41.341555531628529</v>
          </cell>
          <cell r="V323">
            <v>48.28277165545088</v>
          </cell>
          <cell r="W323">
            <v>37.724394131897711</v>
          </cell>
          <cell r="Y323">
            <v>54.197547698519521</v>
          </cell>
          <cell r="Z323">
            <v>47.78277165545088</v>
          </cell>
          <cell r="AC323">
            <v>4.7980999999999998</v>
          </cell>
          <cell r="AD323">
            <v>4.8292000000000002</v>
          </cell>
          <cell r="AE323">
            <v>4.6734999999999998</v>
          </cell>
          <cell r="AF323">
            <v>4.58</v>
          </cell>
          <cell r="AG323">
            <v>5.1875</v>
          </cell>
          <cell r="AH323">
            <v>4.1749999999999998</v>
          </cell>
          <cell r="AI323">
            <v>4.8760000000000003</v>
          </cell>
          <cell r="AJ323">
            <v>4.8803000000000001</v>
          </cell>
          <cell r="AK323">
            <v>5.0420999999999996</v>
          </cell>
          <cell r="AL323">
            <v>4.8666999999999998</v>
          </cell>
          <cell r="AM323">
            <v>5.0921000000000003</v>
          </cell>
          <cell r="AN323">
            <v>4.8635999999999999</v>
          </cell>
          <cell r="AO323">
            <v>4.8051365503967922</v>
          </cell>
          <cell r="AP323">
            <v>4.8636475828855321</v>
          </cell>
          <cell r="AQ323">
            <v>4.9304147678184576</v>
          </cell>
          <cell r="AR323">
            <v>4.8687170343708814</v>
          </cell>
          <cell r="AS323">
            <v>4.7109809894499639</v>
          </cell>
          <cell r="AT323">
            <v>4.6144833082404899</v>
          </cell>
          <cell r="AU323">
            <v>4.8535086799148335</v>
          </cell>
          <cell r="AV323">
            <v>4.6885000000000003</v>
          </cell>
          <cell r="AW323">
            <v>4.9178423803232034</v>
          </cell>
          <cell r="AX323">
            <v>5.0362</v>
          </cell>
          <cell r="AZ323">
            <v>191</v>
          </cell>
          <cell r="BA323">
            <v>191</v>
          </cell>
          <cell r="BC323">
            <v>2034</v>
          </cell>
          <cell r="BD323">
            <v>240</v>
          </cell>
          <cell r="BE323">
            <v>240</v>
          </cell>
        </row>
        <row r="324">
          <cell r="D324">
            <v>49035</v>
          </cell>
          <cell r="E324">
            <v>41.952480000000001</v>
          </cell>
          <cell r="F324">
            <v>45.567700000000002</v>
          </cell>
          <cell r="G324">
            <v>37.57199</v>
          </cell>
          <cell r="H324">
            <v>41.548090000000002</v>
          </cell>
          <cell r="J324">
            <v>43.817700000000002</v>
          </cell>
          <cell r="K324">
            <v>43.567700000000002</v>
          </cell>
          <cell r="L324">
            <v>43.652099999999997</v>
          </cell>
          <cell r="M324">
            <v>35.42868</v>
          </cell>
          <cell r="N324">
            <v>46.887309999999999</v>
          </cell>
          <cell r="O324">
            <v>28.467790000000001</v>
          </cell>
          <cell r="P324">
            <v>34.537689999999998</v>
          </cell>
          <cell r="R324">
            <v>45.887309999999999</v>
          </cell>
          <cell r="S324">
            <v>45.887309999999999</v>
          </cell>
          <cell r="T324">
            <v>46.343510000000002</v>
          </cell>
          <cell r="U324">
            <v>39.053013333333332</v>
          </cell>
          <cell r="V324">
            <v>46.154193333333339</v>
          </cell>
          <cell r="W324">
            <v>33.525678888888891</v>
          </cell>
          <cell r="Y324">
            <v>44.848282222222224</v>
          </cell>
          <cell r="Z324">
            <v>44.737526666666668</v>
          </cell>
          <cell r="AC324">
            <v>4.5332999999999997</v>
          </cell>
          <cell r="AD324">
            <v>4.0971000000000002</v>
          </cell>
          <cell r="AE324">
            <v>4.3930999999999996</v>
          </cell>
          <cell r="AF324">
            <v>4.4241999999999999</v>
          </cell>
          <cell r="AG324">
            <v>5.1252000000000004</v>
          </cell>
          <cell r="AH324">
            <v>3.879</v>
          </cell>
          <cell r="AI324">
            <v>4.6112000000000002</v>
          </cell>
          <cell r="AJ324">
            <v>4.6043000000000003</v>
          </cell>
          <cell r="AK324">
            <v>4.7609000000000004</v>
          </cell>
          <cell r="AL324">
            <v>4.5968999999999998</v>
          </cell>
          <cell r="AM324">
            <v>4.8109000000000002</v>
          </cell>
          <cell r="AN324">
            <v>4.5914999999999999</v>
          </cell>
          <cell r="AO324">
            <v>4.5397986441263054</v>
          </cell>
          <cell r="AP324">
            <v>4.5951694322214331</v>
          </cell>
          <cell r="AQ324">
            <v>4.4061303954610018</v>
          </cell>
          <cell r="AR324">
            <v>4.6002388837067825</v>
          </cell>
          <cell r="AS324">
            <v>4.5513988937826486</v>
          </cell>
          <cell r="AT324">
            <v>4.5042755394961356</v>
          </cell>
          <cell r="AU324">
            <v>4.5850305292507354</v>
          </cell>
          <cell r="AV324">
            <v>4.4081000000000001</v>
          </cell>
          <cell r="AW324">
            <v>4.1737626974286002</v>
          </cell>
          <cell r="AX324">
            <v>4.2304000000000004</v>
          </cell>
          <cell r="AZ324">
            <v>192</v>
          </cell>
          <cell r="BA324">
            <v>192</v>
          </cell>
          <cell r="BC324">
            <v>2034</v>
          </cell>
          <cell r="BD324">
            <v>241</v>
          </cell>
          <cell r="BE324">
            <v>241</v>
          </cell>
        </row>
        <row r="325">
          <cell r="D325">
            <v>49065</v>
          </cell>
          <cell r="E325">
            <v>36.568849999999998</v>
          </cell>
          <cell r="F325">
            <v>49.810400000000001</v>
          </cell>
          <cell r="G325">
            <v>28.877189999999999</v>
          </cell>
          <cell r="H325">
            <v>33.203690000000002</v>
          </cell>
          <cell r="J325">
            <v>48.310400000000001</v>
          </cell>
          <cell r="K325">
            <v>47.810400000000001</v>
          </cell>
          <cell r="L325">
            <v>44.8583</v>
          </cell>
          <cell r="M325">
            <v>29.989619999999999</v>
          </cell>
          <cell r="N325">
            <v>51.327599999999997</v>
          </cell>
          <cell r="O325">
            <v>22.417359999999999</v>
          </cell>
          <cell r="P325">
            <v>30.25656</v>
          </cell>
          <cell r="R325">
            <v>50.327599999999997</v>
          </cell>
          <cell r="S325">
            <v>49.827599999999997</v>
          </cell>
          <cell r="T325">
            <v>47.3675</v>
          </cell>
          <cell r="U325">
            <v>33.668329247311824</v>
          </cell>
          <cell r="V325">
            <v>50.479273118279565</v>
          </cell>
          <cell r="W325">
            <v>26.029307956989246</v>
          </cell>
          <cell r="Y325">
            <v>45.964506451612898</v>
          </cell>
          <cell r="Z325">
            <v>49.199703225806452</v>
          </cell>
          <cell r="AC325">
            <v>4.5021000000000004</v>
          </cell>
          <cell r="AD325">
            <v>4.0659000000000001</v>
          </cell>
          <cell r="AE325">
            <v>4.3619000000000003</v>
          </cell>
          <cell r="AF325">
            <v>4.4398</v>
          </cell>
          <cell r="AG325">
            <v>5.1563999999999997</v>
          </cell>
          <cell r="AH325">
            <v>3.879</v>
          </cell>
          <cell r="AI325">
            <v>4.6112000000000002</v>
          </cell>
          <cell r="AJ325">
            <v>4.5730000000000004</v>
          </cell>
          <cell r="AK325">
            <v>4.7294999999999998</v>
          </cell>
          <cell r="AL325">
            <v>4.5656999999999996</v>
          </cell>
          <cell r="AM325">
            <v>4.7794999999999996</v>
          </cell>
          <cell r="AN325">
            <v>4.5602</v>
          </cell>
          <cell r="AO325">
            <v>4.5085352654418669</v>
          </cell>
          <cell r="AP325">
            <v>4.5635360549528539</v>
          </cell>
          <cell r="AQ325">
            <v>4.3738189437720099</v>
          </cell>
          <cell r="AR325">
            <v>4.5686055064382041</v>
          </cell>
          <cell r="AS325">
            <v>4.5673775888558845</v>
          </cell>
          <cell r="AT325">
            <v>4.4202646993877348</v>
          </cell>
          <cell r="AU325">
            <v>4.5533971519821552</v>
          </cell>
          <cell r="AV325">
            <v>4.3769</v>
          </cell>
          <cell r="AW325">
            <v>4.1420521577396077</v>
          </cell>
          <cell r="AX325">
            <v>4.1958000000000002</v>
          </cell>
          <cell r="AZ325">
            <v>193</v>
          </cell>
          <cell r="BA325">
            <v>193</v>
          </cell>
          <cell r="BC325">
            <v>2034</v>
          </cell>
          <cell r="BD325">
            <v>242</v>
          </cell>
          <cell r="BE325">
            <v>242</v>
          </cell>
        </row>
        <row r="326">
          <cell r="D326">
            <v>49096</v>
          </cell>
          <cell r="E326">
            <v>46.352809999999998</v>
          </cell>
          <cell r="F326">
            <v>68.382080000000002</v>
          </cell>
          <cell r="G326">
            <v>38.51352</v>
          </cell>
          <cell r="H326">
            <v>44.213520000000003</v>
          </cell>
          <cell r="J326">
            <v>67.882080000000002</v>
          </cell>
          <cell r="K326">
            <v>67.382080000000002</v>
          </cell>
          <cell r="L326">
            <v>59.189680000000003</v>
          </cell>
          <cell r="M326">
            <v>34.9437</v>
          </cell>
          <cell r="N326">
            <v>58.838360000000002</v>
          </cell>
          <cell r="O326">
            <v>27.265080000000001</v>
          </cell>
          <cell r="P326">
            <v>36.625880000000002</v>
          </cell>
          <cell r="R326">
            <v>56.838360000000002</v>
          </cell>
          <cell r="S326">
            <v>56.338360000000002</v>
          </cell>
          <cell r="T326">
            <v>60.253459999999997</v>
          </cell>
          <cell r="U326">
            <v>41.535630222222217</v>
          </cell>
          <cell r="V326">
            <v>64.352509333333344</v>
          </cell>
          <cell r="W326">
            <v>33.764178666666666</v>
          </cell>
          <cell r="Y326">
            <v>59.638831555555555</v>
          </cell>
          <cell r="Z326">
            <v>63.219175999999997</v>
          </cell>
          <cell r="AC326">
            <v>4.5488</v>
          </cell>
          <cell r="AD326">
            <v>4.1749999999999998</v>
          </cell>
          <cell r="AE326">
            <v>4.3775000000000004</v>
          </cell>
          <cell r="AF326">
            <v>4.4865000000000004</v>
          </cell>
          <cell r="AG326">
            <v>5.1875</v>
          </cell>
          <cell r="AH326">
            <v>3.988</v>
          </cell>
          <cell r="AI326">
            <v>4.6422999999999996</v>
          </cell>
          <cell r="AJ326">
            <v>4.6215999999999999</v>
          </cell>
          <cell r="AK326">
            <v>4.7789999999999999</v>
          </cell>
          <cell r="AL326">
            <v>4.6132</v>
          </cell>
          <cell r="AM326">
            <v>4.8289999999999997</v>
          </cell>
          <cell r="AN326">
            <v>4.6082000000000001</v>
          </cell>
          <cell r="AO326">
            <v>4.5553301303317157</v>
          </cell>
          <cell r="AP326">
            <v>4.6108847318260162</v>
          </cell>
          <cell r="AQ326">
            <v>4.4383900659774174</v>
          </cell>
          <cell r="AR326">
            <v>4.6159541833113655</v>
          </cell>
          <cell r="AS326">
            <v>4.6152112465430708</v>
          </cell>
          <cell r="AT326">
            <v>4.4771752684934256</v>
          </cell>
          <cell r="AU326">
            <v>4.6007458288553185</v>
          </cell>
          <cell r="AV326">
            <v>4.3925000000000001</v>
          </cell>
          <cell r="AW326">
            <v>4.2529374103059254</v>
          </cell>
          <cell r="AX326">
            <v>4.3125</v>
          </cell>
          <cell r="AZ326">
            <v>194</v>
          </cell>
          <cell r="BA326">
            <v>194</v>
          </cell>
          <cell r="BC326">
            <v>2034</v>
          </cell>
          <cell r="BD326">
            <v>243</v>
          </cell>
          <cell r="BE326">
            <v>243</v>
          </cell>
        </row>
        <row r="327">
          <cell r="D327">
            <v>49126</v>
          </cell>
          <cell r="E327">
            <v>79.444450000000003</v>
          </cell>
          <cell r="F327">
            <v>95.166489999999996</v>
          </cell>
          <cell r="G327">
            <v>71.040890000000005</v>
          </cell>
          <cell r="H327">
            <v>73.203190000000006</v>
          </cell>
          <cell r="J327">
            <v>98.916489999999996</v>
          </cell>
          <cell r="K327">
            <v>99.666489999999996</v>
          </cell>
          <cell r="L327">
            <v>78.067390000000003</v>
          </cell>
          <cell r="M327">
            <v>46.725769999999997</v>
          </cell>
          <cell r="N327">
            <v>67.031679999999994</v>
          </cell>
          <cell r="O327">
            <v>38.176900000000003</v>
          </cell>
          <cell r="P327">
            <v>46.010300000000001</v>
          </cell>
          <cell r="R327">
            <v>67.531679999999994</v>
          </cell>
          <cell r="S327">
            <v>68.031679999999994</v>
          </cell>
          <cell r="T327">
            <v>68.591480000000004</v>
          </cell>
          <cell r="U327">
            <v>64.316458172043014</v>
          </cell>
          <cell r="V327">
            <v>82.15792193548387</v>
          </cell>
          <cell r="W327">
            <v>55.845711827956997</v>
          </cell>
          <cell r="Y327">
            <v>73.686055268817213</v>
          </cell>
          <cell r="Z327">
            <v>84.405233763440862</v>
          </cell>
          <cell r="AC327">
            <v>4.8448000000000002</v>
          </cell>
          <cell r="AD327">
            <v>4.3307000000000002</v>
          </cell>
          <cell r="AE327">
            <v>4.7046000000000001</v>
          </cell>
          <cell r="AF327">
            <v>4.7980999999999998</v>
          </cell>
          <cell r="AG327">
            <v>5.4367999999999999</v>
          </cell>
          <cell r="AH327">
            <v>4.1437999999999997</v>
          </cell>
          <cell r="AI327">
            <v>4.9695</v>
          </cell>
          <cell r="AJ327">
            <v>4.9212999999999996</v>
          </cell>
          <cell r="AK327">
            <v>5.0805999999999996</v>
          </cell>
          <cell r="AL327">
            <v>4.9108999999999998</v>
          </cell>
          <cell r="AM327">
            <v>5.1306000000000003</v>
          </cell>
          <cell r="AN327">
            <v>4.9066000000000001</v>
          </cell>
          <cell r="AO327">
            <v>4.8519314152866393</v>
          </cell>
          <cell r="AP327">
            <v>4.9109962597586936</v>
          </cell>
          <cell r="AQ327">
            <v>4.6883895671864826</v>
          </cell>
          <cell r="AR327">
            <v>4.9160657112440438</v>
          </cell>
          <cell r="AS327">
            <v>4.9343754378777014</v>
          </cell>
          <cell r="AT327">
            <v>4.6889588678109009</v>
          </cell>
          <cell r="AU327">
            <v>4.9008573567879949</v>
          </cell>
          <cell r="AV327">
            <v>4.7195999999999998</v>
          </cell>
          <cell r="AW327">
            <v>4.4111851997154181</v>
          </cell>
          <cell r="AX327">
            <v>4.4835000000000003</v>
          </cell>
          <cell r="AZ327">
            <v>195</v>
          </cell>
          <cell r="BA327">
            <v>195</v>
          </cell>
          <cell r="BC327">
            <v>2034</v>
          </cell>
          <cell r="BD327">
            <v>244</v>
          </cell>
          <cell r="BE327">
            <v>244</v>
          </cell>
        </row>
        <row r="328">
          <cell r="D328">
            <v>49157</v>
          </cell>
          <cell r="E328">
            <v>84.442930000000004</v>
          </cell>
          <cell r="F328">
            <v>90.601759999999999</v>
          </cell>
          <cell r="G328">
            <v>76.952430000000007</v>
          </cell>
          <cell r="H328">
            <v>77.485929999999996</v>
          </cell>
          <cell r="J328">
            <v>94.601759999999999</v>
          </cell>
          <cell r="K328">
            <v>94.601759999999999</v>
          </cell>
          <cell r="L328">
            <v>72.923659999999998</v>
          </cell>
          <cell r="M328">
            <v>52.943469999999998</v>
          </cell>
          <cell r="N328">
            <v>69.997659999999996</v>
          </cell>
          <cell r="O328">
            <v>43.908720000000002</v>
          </cell>
          <cell r="P328">
            <v>50.359520000000003</v>
          </cell>
          <cell r="R328">
            <v>70.997659999999996</v>
          </cell>
          <cell r="S328">
            <v>70.497659999999996</v>
          </cell>
          <cell r="T328">
            <v>71.662059999999997</v>
          </cell>
          <cell r="U328">
            <v>71.233479032258074</v>
          </cell>
          <cell r="V328">
            <v>81.961330967741944</v>
          </cell>
          <cell r="W328">
            <v>63.095390322580663</v>
          </cell>
          <cell r="Y328">
            <v>72.394601935483877</v>
          </cell>
          <cell r="Z328">
            <v>84.703266451612905</v>
          </cell>
          <cell r="AC328">
            <v>4.9382999999999999</v>
          </cell>
          <cell r="AD328">
            <v>4.3619000000000003</v>
          </cell>
          <cell r="AE328">
            <v>4.8292000000000002</v>
          </cell>
          <cell r="AF328">
            <v>4.8760000000000003</v>
          </cell>
          <cell r="AG328">
            <v>5.4835000000000003</v>
          </cell>
          <cell r="AH328">
            <v>4.1749999999999998</v>
          </cell>
          <cell r="AI328">
            <v>5.0785</v>
          </cell>
          <cell r="AJ328">
            <v>5.0151000000000003</v>
          </cell>
          <cell r="AK328">
            <v>5.1744000000000003</v>
          </cell>
          <cell r="AL328">
            <v>5.0045000000000002</v>
          </cell>
          <cell r="AM328">
            <v>5.2244000000000002</v>
          </cell>
          <cell r="AN328">
            <v>5.0002000000000004</v>
          </cell>
          <cell r="AO328">
            <v>4.9456213482031455</v>
          </cell>
          <cell r="AP328">
            <v>5.0057950025347262</v>
          </cell>
          <cell r="AQ328">
            <v>4.7690646340638079</v>
          </cell>
          <cell r="AR328">
            <v>5.0108644540200755</v>
          </cell>
          <cell r="AS328">
            <v>5.0141664857113595</v>
          </cell>
          <cell r="AT328">
            <v>4.7828061025795439</v>
          </cell>
          <cell r="AU328">
            <v>4.9956560995640276</v>
          </cell>
          <cell r="AV328">
            <v>4.8441999999999998</v>
          </cell>
          <cell r="AW328">
            <v>4.4428957394044115</v>
          </cell>
          <cell r="AX328">
            <v>4.5164999999999997</v>
          </cell>
          <cell r="AZ328">
            <v>196</v>
          </cell>
          <cell r="BA328">
            <v>196</v>
          </cell>
          <cell r="BC328">
            <v>2034</v>
          </cell>
          <cell r="BD328">
            <v>245</v>
          </cell>
          <cell r="BE328">
            <v>245</v>
          </cell>
        </row>
        <row r="329">
          <cell r="D329">
            <v>49188</v>
          </cell>
          <cell r="E329">
            <v>47.362789999999997</v>
          </cell>
          <cell r="F329">
            <v>59.246760000000002</v>
          </cell>
          <cell r="G329">
            <v>39.9544</v>
          </cell>
          <cell r="H329">
            <v>42.033299999999997</v>
          </cell>
          <cell r="J329">
            <v>62.246760000000002</v>
          </cell>
          <cell r="K329">
            <v>61.246760000000002</v>
          </cell>
          <cell r="L329">
            <v>47.867460000000001</v>
          </cell>
          <cell r="M329">
            <v>42.544139999999999</v>
          </cell>
          <cell r="N329">
            <v>58.083410000000001</v>
          </cell>
          <cell r="O329">
            <v>34.335799999999999</v>
          </cell>
          <cell r="P329">
            <v>40.540100000000002</v>
          </cell>
          <cell r="R329">
            <v>56.083410000000001</v>
          </cell>
          <cell r="S329">
            <v>56.083410000000001</v>
          </cell>
          <cell r="T329">
            <v>57.657310000000003</v>
          </cell>
          <cell r="U329">
            <v>45.221167777777772</v>
          </cell>
          <cell r="V329">
            <v>58.729715555555558</v>
          </cell>
          <cell r="W329">
            <v>37.457244444444441</v>
          </cell>
          <cell r="Y329">
            <v>52.218504444444456</v>
          </cell>
          <cell r="Z329">
            <v>59.507493333333336</v>
          </cell>
          <cell r="AC329">
            <v>4.9070999999999998</v>
          </cell>
          <cell r="AD329">
            <v>3.988</v>
          </cell>
          <cell r="AE329">
            <v>4.7980999999999998</v>
          </cell>
          <cell r="AF329">
            <v>4.8136999999999999</v>
          </cell>
          <cell r="AG329">
            <v>5.3745000000000003</v>
          </cell>
          <cell r="AH329">
            <v>3.8167</v>
          </cell>
          <cell r="AI329">
            <v>5.0317999999999996</v>
          </cell>
          <cell r="AJ329">
            <v>4.9833999999999996</v>
          </cell>
          <cell r="AK329">
            <v>5.1424000000000003</v>
          </cell>
          <cell r="AL329">
            <v>4.9730999999999996</v>
          </cell>
          <cell r="AM329">
            <v>5.1924000000000001</v>
          </cell>
          <cell r="AN329">
            <v>4.9687000000000001</v>
          </cell>
          <cell r="AO329">
            <v>4.914357969518707</v>
          </cell>
          <cell r="AP329">
            <v>4.974161625266146</v>
          </cell>
          <cell r="AQ329">
            <v>4.5593508851208258</v>
          </cell>
          <cell r="AR329">
            <v>4.9792310767514953</v>
          </cell>
          <cell r="AS329">
            <v>4.9503541329509373</v>
          </cell>
          <cell r="AT329">
            <v>4.7615273712737123</v>
          </cell>
          <cell r="AU329">
            <v>4.9640227222954483</v>
          </cell>
          <cell r="AV329">
            <v>4.8131000000000004</v>
          </cell>
          <cell r="AW329">
            <v>4.0628774448622824</v>
          </cell>
          <cell r="AX329">
            <v>4.1420000000000003</v>
          </cell>
          <cell r="AZ329">
            <v>197</v>
          </cell>
          <cell r="BA329">
            <v>197</v>
          </cell>
          <cell r="BC329">
            <v>2034</v>
          </cell>
          <cell r="BD329">
            <v>246</v>
          </cell>
          <cell r="BE329">
            <v>246</v>
          </cell>
        </row>
        <row r="330">
          <cell r="D330">
            <v>49218</v>
          </cell>
          <cell r="E330">
            <v>58.009320000000002</v>
          </cell>
          <cell r="F330">
            <v>54.64629</v>
          </cell>
          <cell r="G330">
            <v>56.74286</v>
          </cell>
          <cell r="H330">
            <v>62.708060000000003</v>
          </cell>
          <cell r="J330">
            <v>53.14629</v>
          </cell>
          <cell r="K330">
            <v>52.89629</v>
          </cell>
          <cell r="L330">
            <v>63.68139</v>
          </cell>
          <cell r="M330">
            <v>41.000360000000001</v>
          </cell>
          <cell r="N330">
            <v>51.69453</v>
          </cell>
          <cell r="O330">
            <v>34.758200000000002</v>
          </cell>
          <cell r="P330">
            <v>39.362499999999997</v>
          </cell>
          <cell r="R330">
            <v>49.69453</v>
          </cell>
          <cell r="S330">
            <v>49.69453</v>
          </cell>
          <cell r="T330">
            <v>60.30003</v>
          </cell>
          <cell r="U330">
            <v>50.510746236559143</v>
          </cell>
          <cell r="V330">
            <v>53.344976451612901</v>
          </cell>
          <cell r="W330">
            <v>47.050698064516133</v>
          </cell>
          <cell r="Y330">
            <v>62.190682903225799</v>
          </cell>
          <cell r="Z330">
            <v>51.624546344086021</v>
          </cell>
          <cell r="AC330">
            <v>4.8760000000000003</v>
          </cell>
          <cell r="AD330">
            <v>4.1125999999999996</v>
          </cell>
          <cell r="AE330">
            <v>4.7824999999999998</v>
          </cell>
          <cell r="AF330">
            <v>4.6890000000000001</v>
          </cell>
          <cell r="AG330">
            <v>5.2499000000000002</v>
          </cell>
          <cell r="AH330">
            <v>3.8321999999999998</v>
          </cell>
          <cell r="AI330">
            <v>4.9695</v>
          </cell>
          <cell r="AJ330">
            <v>4.9499000000000004</v>
          </cell>
          <cell r="AK330">
            <v>5.1079999999999997</v>
          </cell>
          <cell r="AL330">
            <v>4.9409000000000001</v>
          </cell>
          <cell r="AM330">
            <v>5.1580000000000004</v>
          </cell>
          <cell r="AN330">
            <v>4.9360999999999997</v>
          </cell>
          <cell r="AO330">
            <v>4.8831947939710778</v>
          </cell>
          <cell r="AP330">
            <v>4.9426296370272738</v>
          </cell>
          <cell r="AQ330">
            <v>4.6157923632314048</v>
          </cell>
          <cell r="AR330">
            <v>4.9476990885126231</v>
          </cell>
          <cell r="AS330">
            <v>4.8226269998975724</v>
          </cell>
          <cell r="AT330">
            <v>4.8106089732008437</v>
          </cell>
          <cell r="AU330">
            <v>4.9324907340565751</v>
          </cell>
          <cell r="AV330">
            <v>4.7975000000000003</v>
          </cell>
          <cell r="AW330">
            <v>4.1895163309279395</v>
          </cell>
          <cell r="AX330">
            <v>4.2641999999999998</v>
          </cell>
          <cell r="AZ330">
            <v>198</v>
          </cell>
          <cell r="BA330">
            <v>198</v>
          </cell>
          <cell r="BC330">
            <v>2034</v>
          </cell>
          <cell r="BD330">
            <v>247</v>
          </cell>
          <cell r="BE330">
            <v>247</v>
          </cell>
        </row>
        <row r="331">
          <cell r="D331">
            <v>49249</v>
          </cell>
          <cell r="E331">
            <v>57.76923</v>
          </cell>
          <cell r="F331">
            <v>55.322980000000001</v>
          </cell>
          <cell r="G331">
            <v>57.294260000000001</v>
          </cell>
          <cell r="H331">
            <v>59.965159999999997</v>
          </cell>
          <cell r="J331">
            <v>53.322980000000001</v>
          </cell>
          <cell r="K331">
            <v>53.322980000000001</v>
          </cell>
          <cell r="L331">
            <v>63.271380000000001</v>
          </cell>
          <cell r="M331">
            <v>43.500869999999999</v>
          </cell>
          <cell r="N331">
            <v>52.428240000000002</v>
          </cell>
          <cell r="O331">
            <v>37.734610000000004</v>
          </cell>
          <cell r="P331">
            <v>41.293810000000001</v>
          </cell>
          <cell r="R331">
            <v>51.178240000000002</v>
          </cell>
          <cell r="S331">
            <v>50.428240000000002</v>
          </cell>
          <cell r="T331">
            <v>59.203539999999997</v>
          </cell>
          <cell r="U331">
            <v>51.416742399445205</v>
          </cell>
          <cell r="V331">
            <v>54.034198391123446</v>
          </cell>
          <cell r="W331">
            <v>48.586010832177536</v>
          </cell>
          <cell r="Y331">
            <v>61.460316699029136</v>
          </cell>
          <cell r="Z331">
            <v>52.368109625520113</v>
          </cell>
          <cell r="AC331">
            <v>5.1875</v>
          </cell>
          <cell r="AD331">
            <v>5.7328000000000001</v>
          </cell>
          <cell r="AE331">
            <v>5.0785</v>
          </cell>
          <cell r="AF331">
            <v>4.9382999999999999</v>
          </cell>
          <cell r="AG331">
            <v>5.4835000000000003</v>
          </cell>
          <cell r="AH331">
            <v>4.4241999999999999</v>
          </cell>
          <cell r="AI331">
            <v>5.2499000000000002</v>
          </cell>
          <cell r="AJ331">
            <v>5.2698</v>
          </cell>
          <cell r="AK331">
            <v>5.4318</v>
          </cell>
          <cell r="AL331">
            <v>5.2563000000000004</v>
          </cell>
          <cell r="AM331">
            <v>5.4817999999999998</v>
          </cell>
          <cell r="AN331">
            <v>5.2530999999999999</v>
          </cell>
          <cell r="AO331">
            <v>5.1953275651314135</v>
          </cell>
          <cell r="AP331">
            <v>5.2584564645645342</v>
          </cell>
          <cell r="AQ331">
            <v>5.6080231921808927</v>
          </cell>
          <cell r="AR331">
            <v>5.2635259160498835</v>
          </cell>
          <cell r="AS331">
            <v>5.0779788384717808</v>
          </cell>
          <cell r="AT331">
            <v>4.9551437518819625</v>
          </cell>
          <cell r="AU331">
            <v>5.2483175615938364</v>
          </cell>
          <cell r="AV331">
            <v>5.0934999999999997</v>
          </cell>
          <cell r="AW331">
            <v>5.8362283951621103</v>
          </cell>
          <cell r="AX331">
            <v>5.9505999999999997</v>
          </cell>
          <cell r="AZ331">
            <v>199</v>
          </cell>
          <cell r="BA331">
            <v>199</v>
          </cell>
          <cell r="BC331">
            <v>2034</v>
          </cell>
          <cell r="BD331">
            <v>248</v>
          </cell>
          <cell r="BE331">
            <v>248</v>
          </cell>
        </row>
        <row r="332">
          <cell r="D332">
            <v>49279</v>
          </cell>
          <cell r="E332">
            <v>75.538380000000004</v>
          </cell>
          <cell r="F332">
            <v>60.336889999999997</v>
          </cell>
          <cell r="G332">
            <v>75.566209999999998</v>
          </cell>
          <cell r="H332">
            <v>75.939409999999995</v>
          </cell>
          <cell r="J332">
            <v>57.836889999999997</v>
          </cell>
          <cell r="K332">
            <v>58.336889999999997</v>
          </cell>
          <cell r="L332">
            <v>70.086889999999997</v>
          </cell>
          <cell r="M332">
            <v>52.70655</v>
          </cell>
          <cell r="N332">
            <v>59.810459999999999</v>
          </cell>
          <cell r="O332">
            <v>47.732799999999997</v>
          </cell>
          <cell r="P332">
            <v>49.694000000000003</v>
          </cell>
          <cell r="R332">
            <v>57.810459999999999</v>
          </cell>
          <cell r="S332">
            <v>57.810459999999999</v>
          </cell>
          <cell r="T332">
            <v>70.076260000000005</v>
          </cell>
          <cell r="U332">
            <v>64.98172741935484</v>
          </cell>
          <cell r="V332">
            <v>60.09348688172043</v>
          </cell>
          <cell r="W332">
            <v>62.696998924731176</v>
          </cell>
          <cell r="Y332">
            <v>70.081975053763443</v>
          </cell>
          <cell r="Z332">
            <v>57.824669677419351</v>
          </cell>
          <cell r="AC332">
            <v>5.7794999999999996</v>
          </cell>
          <cell r="AD332">
            <v>6.6675000000000004</v>
          </cell>
          <cell r="AE332">
            <v>5.7172000000000001</v>
          </cell>
          <cell r="AF332">
            <v>5.5303000000000004</v>
          </cell>
          <cell r="AG332">
            <v>5.6704999999999997</v>
          </cell>
          <cell r="AH332">
            <v>4.7202000000000002</v>
          </cell>
          <cell r="AI332">
            <v>5.9040999999999997</v>
          </cell>
          <cell r="AJ332">
            <v>5.8681999999999999</v>
          </cell>
          <cell r="AK332">
            <v>6.0331000000000001</v>
          </cell>
          <cell r="AL332">
            <v>5.8510999999999997</v>
          </cell>
          <cell r="AM332">
            <v>6.0831</v>
          </cell>
          <cell r="AN332">
            <v>5.8491999999999997</v>
          </cell>
          <cell r="AO332">
            <v>5.7885301350412623</v>
          </cell>
          <cell r="AP332">
            <v>5.8586795204298898</v>
          </cell>
          <cell r="AQ332">
            <v>6.4227481615312332</v>
          </cell>
          <cell r="AR332">
            <v>5.8637489719152383</v>
          </cell>
          <cell r="AS332">
            <v>5.6843498309945719</v>
          </cell>
          <cell r="AT332">
            <v>5.5167215898825654</v>
          </cell>
          <cell r="AU332">
            <v>5.8485406174591912</v>
          </cell>
          <cell r="AV332">
            <v>5.7321999999999997</v>
          </cell>
          <cell r="AW332">
            <v>6.7862233133448528</v>
          </cell>
          <cell r="AX332">
            <v>6.9154</v>
          </cell>
          <cell r="AZ332">
            <v>200</v>
          </cell>
          <cell r="BA332">
            <v>200</v>
          </cell>
          <cell r="BC332">
            <v>2034</v>
          </cell>
          <cell r="BD332">
            <v>249</v>
          </cell>
          <cell r="BE332">
            <v>249</v>
          </cell>
        </row>
        <row r="333">
          <cell r="D333">
            <v>49310</v>
          </cell>
          <cell r="E333">
            <v>65.352680000000007</v>
          </cell>
          <cell r="F333">
            <v>60.986190000000001</v>
          </cell>
          <cell r="G333">
            <v>65.42756</v>
          </cell>
          <cell r="H333">
            <v>65.310360000000003</v>
          </cell>
          <cell r="J333">
            <v>58.986190000000001</v>
          </cell>
          <cell r="K333">
            <v>58.986190000000001</v>
          </cell>
          <cell r="L333">
            <v>73.029390000000006</v>
          </cell>
          <cell r="M333">
            <v>49.132289999999998</v>
          </cell>
          <cell r="N333">
            <v>59.819450000000003</v>
          </cell>
          <cell r="O333">
            <v>43.633839999999999</v>
          </cell>
          <cell r="P333">
            <v>47.633740000000003</v>
          </cell>
          <cell r="R333">
            <v>58.319450000000003</v>
          </cell>
          <cell r="S333">
            <v>57.819450000000003</v>
          </cell>
          <cell r="T333">
            <v>73.280649999999994</v>
          </cell>
          <cell r="U333">
            <v>58.201755376344089</v>
          </cell>
          <cell r="V333">
            <v>60.471820752688174</v>
          </cell>
          <cell r="W333">
            <v>55.819575913978497</v>
          </cell>
          <cell r="Y333">
            <v>73.140160537634415</v>
          </cell>
          <cell r="Z333">
            <v>58.692250860215054</v>
          </cell>
          <cell r="AC333">
            <v>5.8055000000000003</v>
          </cell>
          <cell r="AD333">
            <v>6.6802999999999999</v>
          </cell>
          <cell r="AE333">
            <v>5.7417999999999996</v>
          </cell>
          <cell r="AF333">
            <v>5.5827999999999998</v>
          </cell>
          <cell r="AG333">
            <v>5.6940999999999997</v>
          </cell>
          <cell r="AH333">
            <v>4.7239000000000004</v>
          </cell>
          <cell r="AI333">
            <v>5.9645000000000001</v>
          </cell>
          <cell r="AJ333">
            <v>5.8963999999999999</v>
          </cell>
          <cell r="AK333">
            <v>6.0624000000000002</v>
          </cell>
          <cell r="AL333">
            <v>5.8780000000000001</v>
          </cell>
          <cell r="AM333">
            <v>6.1124000000000001</v>
          </cell>
          <cell r="AN333">
            <v>5.8765999999999998</v>
          </cell>
          <cell r="AO333">
            <v>5.8145829506116273</v>
          </cell>
          <cell r="AP333">
            <v>5.8850406681537057</v>
          </cell>
          <cell r="AQ333">
            <v>6.4421143200755973</v>
          </cell>
          <cell r="AR333">
            <v>5.890110119639056</v>
          </cell>
          <cell r="AS333">
            <v>5.7381242855679604</v>
          </cell>
          <cell r="AT333">
            <v>5.5980224028906953</v>
          </cell>
          <cell r="AU333">
            <v>5.8749017651830071</v>
          </cell>
          <cell r="AV333">
            <v>5.7568000000000001</v>
          </cell>
          <cell r="AW333">
            <v>6.7992327655249518</v>
          </cell>
          <cell r="AX333">
            <v>6.9292999999999996</v>
          </cell>
          <cell r="AZ333">
            <v>201</v>
          </cell>
          <cell r="BA333">
            <v>201</v>
          </cell>
          <cell r="BC333">
            <v>2035</v>
          </cell>
          <cell r="BD333">
            <v>250</v>
          </cell>
          <cell r="BE333">
            <v>250</v>
          </cell>
        </row>
        <row r="334">
          <cell r="D334">
            <v>49341</v>
          </cell>
          <cell r="E334">
            <v>65.785899999999998</v>
          </cell>
          <cell r="F334">
            <v>57.09301</v>
          </cell>
          <cell r="G334">
            <v>65.902100000000004</v>
          </cell>
          <cell r="H334">
            <v>68.574700000000007</v>
          </cell>
          <cell r="J334">
            <v>56.09301</v>
          </cell>
          <cell r="K334">
            <v>55.59301</v>
          </cell>
          <cell r="L334">
            <v>73.133110000000002</v>
          </cell>
          <cell r="M334">
            <v>49.388770000000001</v>
          </cell>
          <cell r="N334">
            <v>56.626620000000003</v>
          </cell>
          <cell r="O334">
            <v>45.710250000000002</v>
          </cell>
          <cell r="P334">
            <v>49.903750000000002</v>
          </cell>
          <cell r="R334">
            <v>55.126620000000003</v>
          </cell>
          <cell r="S334">
            <v>54.126620000000003</v>
          </cell>
          <cell r="T334">
            <v>75.961320000000001</v>
          </cell>
          <cell r="U334">
            <v>58.758558571428573</v>
          </cell>
          <cell r="V334">
            <v>56.893128571428569</v>
          </cell>
          <cell r="W334">
            <v>57.248450000000005</v>
          </cell>
          <cell r="Y334">
            <v>74.345199999999991</v>
          </cell>
          <cell r="Z334">
            <v>55.678842857142861</v>
          </cell>
          <cell r="AC334">
            <v>5.6623000000000001</v>
          </cell>
          <cell r="AD334">
            <v>6.4099000000000004</v>
          </cell>
          <cell r="AE334">
            <v>5.5669000000000004</v>
          </cell>
          <cell r="AF334">
            <v>5.4237000000000002</v>
          </cell>
          <cell r="AG334">
            <v>5.7259000000000002</v>
          </cell>
          <cell r="AH334">
            <v>4.6603000000000003</v>
          </cell>
          <cell r="AI334">
            <v>5.7417999999999996</v>
          </cell>
          <cell r="AJ334">
            <v>5.7511000000000001</v>
          </cell>
          <cell r="AK334">
            <v>5.9161999999999999</v>
          </cell>
          <cell r="AL334">
            <v>5.734</v>
          </cell>
          <cell r="AM334">
            <v>5.9661999999999997</v>
          </cell>
          <cell r="AN334">
            <v>5.7321</v>
          </cell>
          <cell r="AO334">
            <v>5.6710920587010021</v>
          </cell>
          <cell r="AP334">
            <v>5.7398515776133028</v>
          </cell>
          <cell r="AQ334">
            <v>6.2115327585834743</v>
          </cell>
          <cell r="AR334">
            <v>5.7449210290986521</v>
          </cell>
          <cell r="AS334">
            <v>5.5751620813274609</v>
          </cell>
          <cell r="AT334">
            <v>5.4417441734417347</v>
          </cell>
          <cell r="AU334">
            <v>5.7297126746426041</v>
          </cell>
          <cell r="AV334">
            <v>5.5819000000000001</v>
          </cell>
          <cell r="AW334">
            <v>6.5244080882203477</v>
          </cell>
          <cell r="AX334">
            <v>6.6428000000000003</v>
          </cell>
          <cell r="AZ334">
            <v>202</v>
          </cell>
          <cell r="BA334">
            <v>202</v>
          </cell>
          <cell r="BC334">
            <v>2035</v>
          </cell>
          <cell r="BD334">
            <v>251</v>
          </cell>
          <cell r="BE334">
            <v>251</v>
          </cell>
        </row>
        <row r="335">
          <cell r="D335">
            <v>49369</v>
          </cell>
          <cell r="E335">
            <v>46.211199999999998</v>
          </cell>
          <cell r="F335">
            <v>51.429189999999998</v>
          </cell>
          <cell r="G335">
            <v>44.690530000000003</v>
          </cell>
          <cell r="H335">
            <v>48.07403</v>
          </cell>
          <cell r="J335">
            <v>50.929189999999998</v>
          </cell>
          <cell r="K335">
            <v>49.929189999999998</v>
          </cell>
          <cell r="L335">
            <v>55.686390000000003</v>
          </cell>
          <cell r="M335">
            <v>40.683280000000003</v>
          </cell>
          <cell r="N335">
            <v>53.75806</v>
          </cell>
          <cell r="O335">
            <v>34.138460000000002</v>
          </cell>
          <cell r="P335">
            <v>38.587960000000002</v>
          </cell>
          <cell r="R335">
            <v>53.25806</v>
          </cell>
          <cell r="S335">
            <v>52.25806</v>
          </cell>
          <cell r="T335">
            <v>61.975459999999998</v>
          </cell>
          <cell r="U335">
            <v>43.897359999999999</v>
          </cell>
          <cell r="V335">
            <v>52.403992920592195</v>
          </cell>
          <cell r="W335">
            <v>40.273714697173624</v>
          </cell>
          <cell r="Y335">
            <v>58.318827106325706</v>
          </cell>
          <cell r="Z335">
            <v>51.903992920592195</v>
          </cell>
          <cell r="AC335">
            <v>5.1374000000000004</v>
          </cell>
          <cell r="AD335">
            <v>4.9783999999999997</v>
          </cell>
          <cell r="AE335">
            <v>5.0102000000000002</v>
          </cell>
          <cell r="AF335">
            <v>4.9783999999999997</v>
          </cell>
          <cell r="AG335">
            <v>5.5510000000000002</v>
          </cell>
          <cell r="AH335">
            <v>4.2944000000000004</v>
          </cell>
          <cell r="AI335">
            <v>5.2169999999999996</v>
          </cell>
          <cell r="AJ335">
            <v>5.2195999999999998</v>
          </cell>
          <cell r="AK335">
            <v>5.3815</v>
          </cell>
          <cell r="AL335">
            <v>5.2061000000000002</v>
          </cell>
          <cell r="AM335">
            <v>5.4314999999999998</v>
          </cell>
          <cell r="AN335">
            <v>5.2028999999999996</v>
          </cell>
          <cell r="AO335">
            <v>5.1451257935900552</v>
          </cell>
          <cell r="AP335">
            <v>5.207660560681334</v>
          </cell>
          <cell r="AQ335">
            <v>5.1820194853774568</v>
          </cell>
          <cell r="AR335">
            <v>5.2127300121666842</v>
          </cell>
          <cell r="AS335">
            <v>5.1190522790125979</v>
          </cell>
          <cell r="AT335">
            <v>4.9550433805078793</v>
          </cell>
          <cell r="AU335">
            <v>5.1975216577106353</v>
          </cell>
          <cell r="AV335">
            <v>5.0251999999999999</v>
          </cell>
          <cell r="AW335">
            <v>5.0694838072974893</v>
          </cell>
          <cell r="AX335">
            <v>5.1852999999999998</v>
          </cell>
          <cell r="AZ335">
            <v>203</v>
          </cell>
          <cell r="BA335">
            <v>203</v>
          </cell>
          <cell r="BC335">
            <v>2035</v>
          </cell>
          <cell r="BD335">
            <v>252</v>
          </cell>
          <cell r="BE335">
            <v>252</v>
          </cell>
        </row>
        <row r="336">
          <cell r="D336">
            <v>49400</v>
          </cell>
          <cell r="E336">
            <v>46.155799999999999</v>
          </cell>
          <cell r="F336">
            <v>49.603140000000003</v>
          </cell>
          <cell r="G336">
            <v>45.61544</v>
          </cell>
          <cell r="H336">
            <v>49.591540000000002</v>
          </cell>
          <cell r="J336">
            <v>47.853140000000003</v>
          </cell>
          <cell r="K336">
            <v>47.603140000000003</v>
          </cell>
          <cell r="L336">
            <v>47.687539999999998</v>
          </cell>
          <cell r="M336">
            <v>38.3566</v>
          </cell>
          <cell r="N336">
            <v>51.852600000000002</v>
          </cell>
          <cell r="O336">
            <v>32.506999999999998</v>
          </cell>
          <cell r="P336">
            <v>38.576900000000002</v>
          </cell>
          <cell r="R336">
            <v>50.852600000000002</v>
          </cell>
          <cell r="S336">
            <v>50.852600000000002</v>
          </cell>
          <cell r="T336">
            <v>51.308799999999998</v>
          </cell>
          <cell r="U336">
            <v>42.689488888888889</v>
          </cell>
          <cell r="V336">
            <v>50.602900000000005</v>
          </cell>
          <cell r="W336">
            <v>39.789466666666662</v>
          </cell>
          <cell r="Y336">
            <v>49.29698888888889</v>
          </cell>
          <cell r="Z336">
            <v>49.186233333333334</v>
          </cell>
          <cell r="AC336">
            <v>4.7397999999999998</v>
          </cell>
          <cell r="AD336">
            <v>4.1195000000000004</v>
          </cell>
          <cell r="AE336">
            <v>4.6125999999999996</v>
          </cell>
          <cell r="AF336">
            <v>4.6603000000000003</v>
          </cell>
          <cell r="AG336">
            <v>5.2965</v>
          </cell>
          <cell r="AH336">
            <v>3.8967999999999998</v>
          </cell>
          <cell r="AI336">
            <v>4.8193000000000001</v>
          </cell>
          <cell r="AJ336">
            <v>4.8108000000000004</v>
          </cell>
          <cell r="AK336">
            <v>4.9673999999999996</v>
          </cell>
          <cell r="AL336">
            <v>4.8033999999999999</v>
          </cell>
          <cell r="AM336">
            <v>5.0174000000000003</v>
          </cell>
          <cell r="AN336">
            <v>4.798</v>
          </cell>
          <cell r="AO336">
            <v>4.7467181216370893</v>
          </cell>
          <cell r="AP336">
            <v>4.8045377785663588</v>
          </cell>
          <cell r="AQ336">
            <v>4.5313890519284277</v>
          </cell>
          <cell r="AR336">
            <v>4.8096072300517081</v>
          </cell>
          <cell r="AS336">
            <v>4.7932302980641195</v>
          </cell>
          <cell r="AT336">
            <v>4.7115424269798254</v>
          </cell>
          <cell r="AU336">
            <v>4.794398875595661</v>
          </cell>
          <cell r="AV336">
            <v>4.6276000000000002</v>
          </cell>
          <cell r="AW336">
            <v>4.1965292387437749</v>
          </cell>
          <cell r="AX336">
            <v>4.2529000000000003</v>
          </cell>
          <cell r="AZ336">
            <v>204</v>
          </cell>
          <cell r="BA336">
            <v>204</v>
          </cell>
          <cell r="BC336">
            <v>2035</v>
          </cell>
          <cell r="BD336">
            <v>253</v>
          </cell>
          <cell r="BE336">
            <v>253</v>
          </cell>
        </row>
        <row r="337">
          <cell r="D337">
            <v>49430</v>
          </cell>
          <cell r="E337">
            <v>36.107810000000001</v>
          </cell>
          <cell r="F337">
            <v>48.640099999999997</v>
          </cell>
          <cell r="G337">
            <v>28.565899999999999</v>
          </cell>
          <cell r="H337">
            <v>32.892400000000002</v>
          </cell>
          <cell r="J337">
            <v>47.140099999999997</v>
          </cell>
          <cell r="K337">
            <v>46.640099999999997</v>
          </cell>
          <cell r="L337">
            <v>43.688000000000002</v>
          </cell>
          <cell r="M337">
            <v>30.51322</v>
          </cell>
          <cell r="N337">
            <v>49.573680000000003</v>
          </cell>
          <cell r="O337">
            <v>22.778759999999998</v>
          </cell>
          <cell r="P337">
            <v>30.61806</v>
          </cell>
          <cell r="R337">
            <v>48.573680000000003</v>
          </cell>
          <cell r="S337">
            <v>48.073680000000003</v>
          </cell>
          <cell r="T337">
            <v>45.613480000000003</v>
          </cell>
          <cell r="U337">
            <v>33.641377849462366</v>
          </cell>
          <cell r="V337">
            <v>49.051678279569892</v>
          </cell>
          <cell r="W337">
            <v>26.014580215053765</v>
          </cell>
          <cell r="Y337">
            <v>44.536867526881721</v>
          </cell>
          <cell r="Z337">
            <v>47.772108387096772</v>
          </cell>
          <cell r="AC337">
            <v>4.7239000000000004</v>
          </cell>
          <cell r="AD337">
            <v>4.04</v>
          </cell>
          <cell r="AE337">
            <v>4.5807000000000002</v>
          </cell>
          <cell r="AF337">
            <v>4.6761999999999997</v>
          </cell>
          <cell r="AG337">
            <v>5.3282999999999996</v>
          </cell>
          <cell r="AH337">
            <v>3.8491</v>
          </cell>
          <cell r="AI337">
            <v>4.8193000000000001</v>
          </cell>
          <cell r="AJ337">
            <v>4.7948000000000004</v>
          </cell>
          <cell r="AK337">
            <v>4.9512999999999998</v>
          </cell>
          <cell r="AL337">
            <v>4.7873999999999999</v>
          </cell>
          <cell r="AM337">
            <v>5.0012999999999996</v>
          </cell>
          <cell r="AN337">
            <v>4.782</v>
          </cell>
          <cell r="AO337">
            <v>4.7307858228844424</v>
          </cell>
          <cell r="AP337">
            <v>4.7884169228429485</v>
          </cell>
          <cell r="AQ337">
            <v>4.4737048256759628</v>
          </cell>
          <cell r="AR337">
            <v>4.7934863743282987</v>
          </cell>
          <cell r="AS337">
            <v>4.809516275734917</v>
          </cell>
          <cell r="AT337">
            <v>4.6428884071062928</v>
          </cell>
          <cell r="AU337">
            <v>4.7782780198722499</v>
          </cell>
          <cell r="AV337">
            <v>4.5956999999999999</v>
          </cell>
          <cell r="AW337">
            <v>4.1157283443439372</v>
          </cell>
          <cell r="AX337">
            <v>4.1699000000000002</v>
          </cell>
          <cell r="AZ337">
            <v>205</v>
          </cell>
          <cell r="BA337">
            <v>205</v>
          </cell>
          <cell r="BC337">
            <v>2035</v>
          </cell>
          <cell r="BD337">
            <v>254</v>
          </cell>
          <cell r="BE337">
            <v>254</v>
          </cell>
        </row>
        <row r="338">
          <cell r="D338">
            <v>49461</v>
          </cell>
          <cell r="E338">
            <v>43.707709999999999</v>
          </cell>
          <cell r="F338">
            <v>67.096620000000001</v>
          </cell>
          <cell r="G338">
            <v>35.71002</v>
          </cell>
          <cell r="H338">
            <v>41.410020000000003</v>
          </cell>
          <cell r="J338">
            <v>66.596620000000001</v>
          </cell>
          <cell r="K338">
            <v>66.096620000000001</v>
          </cell>
          <cell r="L338">
            <v>57.904220000000002</v>
          </cell>
          <cell r="M338">
            <v>34.941090000000003</v>
          </cell>
          <cell r="N338">
            <v>59.417969999999997</v>
          </cell>
          <cell r="O338">
            <v>27.115860000000001</v>
          </cell>
          <cell r="P338">
            <v>36.476660000000003</v>
          </cell>
          <cell r="R338">
            <v>57.417969999999997</v>
          </cell>
          <cell r="S338">
            <v>56.917969999999997</v>
          </cell>
          <cell r="T338">
            <v>60.833170000000003</v>
          </cell>
          <cell r="U338">
            <v>40.006248222222226</v>
          </cell>
          <cell r="V338">
            <v>63.854523333333333</v>
          </cell>
          <cell r="W338">
            <v>32.081374666666662</v>
          </cell>
          <cell r="Y338">
            <v>59.140887777777778</v>
          </cell>
          <cell r="Z338">
            <v>62.72119</v>
          </cell>
          <cell r="AC338">
            <v>4.7557</v>
          </cell>
          <cell r="AD338">
            <v>4.1830999999999996</v>
          </cell>
          <cell r="AE338">
            <v>4.6125999999999996</v>
          </cell>
          <cell r="AF338">
            <v>4.7239000000000004</v>
          </cell>
          <cell r="AG338">
            <v>5.3601000000000001</v>
          </cell>
          <cell r="AH338">
            <v>4.0082000000000004</v>
          </cell>
          <cell r="AI338">
            <v>4.867</v>
          </cell>
          <cell r="AJ338">
            <v>4.8284000000000002</v>
          </cell>
          <cell r="AK338">
            <v>4.9859</v>
          </cell>
          <cell r="AL338">
            <v>4.8201000000000001</v>
          </cell>
          <cell r="AM338">
            <v>5.0358999999999998</v>
          </cell>
          <cell r="AN338">
            <v>4.8150000000000004</v>
          </cell>
          <cell r="AO338">
            <v>4.7626504203897353</v>
          </cell>
          <cell r="AP338">
            <v>4.8206586342897699</v>
          </cell>
          <cell r="AQ338">
            <v>4.5643218776883625</v>
          </cell>
          <cell r="AR338">
            <v>4.8257280857751192</v>
          </cell>
          <cell r="AS338">
            <v>4.8583742087473114</v>
          </cell>
          <cell r="AT338">
            <v>4.684843641473452</v>
          </cell>
          <cell r="AU338">
            <v>4.8105197313190722</v>
          </cell>
          <cell r="AV338">
            <v>4.6276000000000002</v>
          </cell>
          <cell r="AW338">
            <v>4.2611699542636439</v>
          </cell>
          <cell r="AX338">
            <v>4.3205999999999998</v>
          </cell>
          <cell r="AZ338">
            <v>206</v>
          </cell>
          <cell r="BA338">
            <v>206</v>
          </cell>
          <cell r="BC338">
            <v>2035</v>
          </cell>
          <cell r="BD338">
            <v>255</v>
          </cell>
          <cell r="BE338">
            <v>255</v>
          </cell>
        </row>
        <row r="339">
          <cell r="D339">
            <v>49491</v>
          </cell>
          <cell r="E339">
            <v>78.495239999999995</v>
          </cell>
          <cell r="F339">
            <v>95.870009999999994</v>
          </cell>
          <cell r="G339">
            <v>69.880560000000003</v>
          </cell>
          <cell r="H339">
            <v>72.042860000000005</v>
          </cell>
          <cell r="J339">
            <v>99.620009999999994</v>
          </cell>
          <cell r="K339">
            <v>100.37000999999999</v>
          </cell>
          <cell r="L339">
            <v>78.770910000000001</v>
          </cell>
          <cell r="M339">
            <v>47.743479999999998</v>
          </cell>
          <cell r="N339">
            <v>69.864720000000005</v>
          </cell>
          <cell r="O339">
            <v>39.153660000000002</v>
          </cell>
          <cell r="P339">
            <v>46.98706</v>
          </cell>
          <cell r="R339">
            <v>70.364720000000005</v>
          </cell>
          <cell r="S339">
            <v>70.864720000000005</v>
          </cell>
          <cell r="T339">
            <v>71.424419999999998</v>
          </cell>
          <cell r="U339">
            <v>64.276684301075264</v>
          </cell>
          <cell r="V339">
            <v>83.846058709677422</v>
          </cell>
          <cell r="W339">
            <v>55.673498709677418</v>
          </cell>
          <cell r="Y339">
            <v>75.374145806451608</v>
          </cell>
          <cell r="Z339">
            <v>86.093370537634414</v>
          </cell>
          <cell r="AC339">
            <v>5.0260999999999996</v>
          </cell>
          <cell r="AD339">
            <v>4.3103999999999996</v>
          </cell>
          <cell r="AE339">
            <v>4.8989000000000003</v>
          </cell>
          <cell r="AF339">
            <v>5.0419999999999998</v>
          </cell>
          <cell r="AG339">
            <v>5.6463999999999999</v>
          </cell>
          <cell r="AH339">
            <v>4.1195000000000004</v>
          </cell>
          <cell r="AI339">
            <v>5.1692</v>
          </cell>
          <cell r="AJ339">
            <v>5.1025999999999998</v>
          </cell>
          <cell r="AK339">
            <v>5.2618</v>
          </cell>
          <cell r="AL339">
            <v>5.0922000000000001</v>
          </cell>
          <cell r="AM339">
            <v>5.3117999999999999</v>
          </cell>
          <cell r="AN339">
            <v>5.0879000000000003</v>
          </cell>
          <cell r="AO339">
            <v>5.0335997023215313</v>
          </cell>
          <cell r="AP339">
            <v>5.0948145706174595</v>
          </cell>
          <cell r="AQ339">
            <v>4.7784888074730976</v>
          </cell>
          <cell r="AR339">
            <v>5.0998840221028079</v>
          </cell>
          <cell r="AS339">
            <v>5.1841961896957898</v>
          </cell>
          <cell r="AT339">
            <v>4.8709321690253935</v>
          </cell>
          <cell r="AU339">
            <v>5.0846756676467608</v>
          </cell>
          <cell r="AV339">
            <v>4.9138999999999999</v>
          </cell>
          <cell r="AW339">
            <v>4.3905530216485413</v>
          </cell>
          <cell r="AX339">
            <v>4.4630999999999998</v>
          </cell>
          <cell r="AZ339">
            <v>207</v>
          </cell>
          <cell r="BA339">
            <v>207</v>
          </cell>
          <cell r="BC339">
            <v>2035</v>
          </cell>
          <cell r="BD339">
            <v>256</v>
          </cell>
          <cell r="BE339">
            <v>256</v>
          </cell>
        </row>
        <row r="340">
          <cell r="D340">
            <v>49522</v>
          </cell>
          <cell r="E340">
            <v>94.649979999999999</v>
          </cell>
          <cell r="F340">
            <v>99.809740000000005</v>
          </cell>
          <cell r="G340">
            <v>86.682370000000006</v>
          </cell>
          <cell r="H340">
            <v>87.215869999999995</v>
          </cell>
          <cell r="J340">
            <v>103.80974000000001</v>
          </cell>
          <cell r="K340">
            <v>103.80974000000001</v>
          </cell>
          <cell r="L340">
            <v>82.131640000000004</v>
          </cell>
          <cell r="M340">
            <v>55.953760000000003</v>
          </cell>
          <cell r="N340">
            <v>73.665440000000004</v>
          </cell>
          <cell r="O340">
            <v>46.730119999999999</v>
          </cell>
          <cell r="P340">
            <v>53.181019999999997</v>
          </cell>
          <cell r="R340">
            <v>74.665440000000004</v>
          </cell>
          <cell r="S340">
            <v>74.165440000000004</v>
          </cell>
          <cell r="T340">
            <v>75.329840000000004</v>
          </cell>
          <cell r="U340">
            <v>78.4225329032258</v>
          </cell>
          <cell r="V340">
            <v>88.84600129032259</v>
          </cell>
          <cell r="W340">
            <v>69.928200645161297</v>
          </cell>
          <cell r="Y340">
            <v>79.279272258064523</v>
          </cell>
          <cell r="Z340">
            <v>91.587936774193565</v>
          </cell>
          <cell r="AC340">
            <v>5.1055999999999999</v>
          </cell>
          <cell r="AD340">
            <v>4.3262999999999998</v>
          </cell>
          <cell r="AE340">
            <v>5.0102000000000002</v>
          </cell>
          <cell r="AF340">
            <v>5.0896999999999997</v>
          </cell>
          <cell r="AG340">
            <v>5.6782000000000004</v>
          </cell>
          <cell r="AH340">
            <v>4.1513</v>
          </cell>
          <cell r="AI340">
            <v>5.2488000000000001</v>
          </cell>
          <cell r="AJ340">
            <v>5.1824000000000003</v>
          </cell>
          <cell r="AK340">
            <v>5.3417000000000003</v>
          </cell>
          <cell r="AL340">
            <v>5.1718000000000002</v>
          </cell>
          <cell r="AM340">
            <v>5.3917000000000002</v>
          </cell>
          <cell r="AN340">
            <v>5.1676000000000002</v>
          </cell>
          <cell r="AO340">
            <v>5.1132611960847631</v>
          </cell>
          <cell r="AP340">
            <v>5.1754188492345135</v>
          </cell>
          <cell r="AQ340">
            <v>4.8443544589929672</v>
          </cell>
          <cell r="AR340">
            <v>5.1804883007198619</v>
          </cell>
          <cell r="AS340">
            <v>5.2330541227081833</v>
          </cell>
          <cell r="AT340">
            <v>4.9507274114222621</v>
          </cell>
          <cell r="AU340">
            <v>5.1652799462638148</v>
          </cell>
          <cell r="AV340">
            <v>5.0251999999999999</v>
          </cell>
          <cell r="AW340">
            <v>4.4067132005285083</v>
          </cell>
          <cell r="AX340">
            <v>4.4808000000000003</v>
          </cell>
          <cell r="AZ340">
            <v>208</v>
          </cell>
          <cell r="BA340">
            <v>208</v>
          </cell>
          <cell r="BC340">
            <v>2035</v>
          </cell>
          <cell r="BD340">
            <v>257</v>
          </cell>
          <cell r="BE340">
            <v>257</v>
          </cell>
        </row>
        <row r="341">
          <cell r="D341">
            <v>49553</v>
          </cell>
          <cell r="E341">
            <v>49.886420000000001</v>
          </cell>
          <cell r="F341">
            <v>62.616709999999998</v>
          </cell>
          <cell r="G341">
            <v>42.10962</v>
          </cell>
          <cell r="H341">
            <v>44.188519999999997</v>
          </cell>
          <cell r="J341">
            <v>65.616709999999998</v>
          </cell>
          <cell r="K341">
            <v>64.616709999999998</v>
          </cell>
          <cell r="L341">
            <v>51.237409999999997</v>
          </cell>
          <cell r="M341">
            <v>45.449199999999998</v>
          </cell>
          <cell r="N341">
            <v>61.643459999999997</v>
          </cell>
          <cell r="O341">
            <v>36.989710000000002</v>
          </cell>
          <cell r="P341">
            <v>43.193910000000002</v>
          </cell>
          <cell r="R341">
            <v>59.643459999999997</v>
          </cell>
          <cell r="S341">
            <v>59.643459999999997</v>
          </cell>
          <cell r="T341">
            <v>61.217460000000003</v>
          </cell>
          <cell r="U341">
            <v>47.815717333333339</v>
          </cell>
          <cell r="V341">
            <v>62.162526666666665</v>
          </cell>
          <cell r="W341">
            <v>39.720328666666667</v>
          </cell>
          <cell r="Y341">
            <v>55.894766666666669</v>
          </cell>
          <cell r="Z341">
            <v>62.829193333333329</v>
          </cell>
          <cell r="AC341">
            <v>5.1055999999999999</v>
          </cell>
          <cell r="AD341">
            <v>4.0240999999999998</v>
          </cell>
          <cell r="AE341">
            <v>4.9943</v>
          </cell>
          <cell r="AF341">
            <v>5.0419999999999998</v>
          </cell>
          <cell r="AG341">
            <v>5.5827999999999998</v>
          </cell>
          <cell r="AH341">
            <v>3.8332000000000002</v>
          </cell>
          <cell r="AI341">
            <v>5.2328999999999999</v>
          </cell>
          <cell r="AJ341">
            <v>5.1818</v>
          </cell>
          <cell r="AK341">
            <v>5.3409000000000004</v>
          </cell>
          <cell r="AL341">
            <v>5.1715999999999998</v>
          </cell>
          <cell r="AM341">
            <v>5.3909000000000002</v>
          </cell>
          <cell r="AN341">
            <v>5.1672000000000002</v>
          </cell>
          <cell r="AO341">
            <v>5.1132611960847631</v>
          </cell>
          <cell r="AP341">
            <v>5.1754188492345135</v>
          </cell>
          <cell r="AQ341">
            <v>4.6796385490207131</v>
          </cell>
          <cell r="AR341">
            <v>5.1804883007198619</v>
          </cell>
          <cell r="AS341">
            <v>5.1841961896957898</v>
          </cell>
          <cell r="AT341">
            <v>4.9607645488306735</v>
          </cell>
          <cell r="AU341">
            <v>5.1652799462638148</v>
          </cell>
          <cell r="AV341">
            <v>5.0092999999999996</v>
          </cell>
          <cell r="AW341">
            <v>4.0995681654639693</v>
          </cell>
          <cell r="AX341">
            <v>4.1779999999999999</v>
          </cell>
          <cell r="AZ341">
            <v>209</v>
          </cell>
          <cell r="BA341">
            <v>209</v>
          </cell>
          <cell r="BC341">
            <v>2035</v>
          </cell>
          <cell r="BD341">
            <v>258</v>
          </cell>
          <cell r="BE341">
            <v>258</v>
          </cell>
        </row>
        <row r="342">
          <cell r="D342">
            <v>49583</v>
          </cell>
          <cell r="E342">
            <v>56.388249999999999</v>
          </cell>
          <cell r="F342">
            <v>57.824449999999999</v>
          </cell>
          <cell r="G342">
            <v>53.446040000000004</v>
          </cell>
          <cell r="H342">
            <v>59.411140000000003</v>
          </cell>
          <cell r="J342">
            <v>56.324449999999999</v>
          </cell>
          <cell r="K342">
            <v>56.074449999999999</v>
          </cell>
          <cell r="L342">
            <v>66.859549999999999</v>
          </cell>
          <cell r="M342">
            <v>42.07011</v>
          </cell>
          <cell r="N342">
            <v>56.07273</v>
          </cell>
          <cell r="O342">
            <v>34.758319999999998</v>
          </cell>
          <cell r="P342">
            <v>39.36262</v>
          </cell>
          <cell r="R342">
            <v>54.07273</v>
          </cell>
          <cell r="S342">
            <v>54.07273</v>
          </cell>
          <cell r="T342">
            <v>64.678229999999999</v>
          </cell>
          <cell r="U342">
            <v>50.383868709677415</v>
          </cell>
          <cell r="V342">
            <v>57.089857741935489</v>
          </cell>
          <cell r="W342">
            <v>45.609254193548388</v>
          </cell>
          <cell r="Y342">
            <v>65.944802903225806</v>
          </cell>
          <cell r="Z342">
            <v>55.380180322580649</v>
          </cell>
          <cell r="AC342">
            <v>5.0419999999999998</v>
          </cell>
          <cell r="AD342">
            <v>4.3262999999999998</v>
          </cell>
          <cell r="AE342">
            <v>4.9466000000000001</v>
          </cell>
          <cell r="AF342">
            <v>4.9147999999999996</v>
          </cell>
          <cell r="AG342">
            <v>5.4396000000000004</v>
          </cell>
          <cell r="AH342">
            <v>4.0559000000000003</v>
          </cell>
          <cell r="AI342">
            <v>5.1374000000000004</v>
          </cell>
          <cell r="AJ342">
            <v>5.1159999999999997</v>
          </cell>
          <cell r="AK342">
            <v>5.274</v>
          </cell>
          <cell r="AL342">
            <v>5.1069000000000004</v>
          </cell>
          <cell r="AM342">
            <v>5.3239999999999998</v>
          </cell>
          <cell r="AN342">
            <v>5.1021000000000001</v>
          </cell>
          <cell r="AO342">
            <v>5.0495320010741782</v>
          </cell>
          <cell r="AP342">
            <v>5.1109354263408697</v>
          </cell>
          <cell r="AQ342">
            <v>4.8114216332330315</v>
          </cell>
          <cell r="AR342">
            <v>5.116004877826219</v>
          </cell>
          <cell r="AS342">
            <v>5.0539083683294059</v>
          </cell>
          <cell r="AT342">
            <v>4.9772254541804672</v>
          </cell>
          <cell r="AU342">
            <v>5.100796523370172</v>
          </cell>
          <cell r="AV342">
            <v>4.9615999999999998</v>
          </cell>
          <cell r="AW342">
            <v>4.4067132005285083</v>
          </cell>
          <cell r="AX342">
            <v>4.4778000000000002</v>
          </cell>
          <cell r="AZ342">
            <v>210</v>
          </cell>
          <cell r="BA342">
            <v>210</v>
          </cell>
          <cell r="BC342">
            <v>2035</v>
          </cell>
          <cell r="BD342">
            <v>259</v>
          </cell>
          <cell r="BE342">
            <v>259</v>
          </cell>
        </row>
        <row r="343">
          <cell r="D343">
            <v>49614</v>
          </cell>
          <cell r="E343">
            <v>52.238880000000002</v>
          </cell>
          <cell r="F343">
            <v>56.916229999999999</v>
          </cell>
          <cell r="G343">
            <v>50.353900000000003</v>
          </cell>
          <cell r="H343">
            <v>53.024799999999999</v>
          </cell>
          <cell r="J343">
            <v>54.916229999999999</v>
          </cell>
          <cell r="K343">
            <v>54.916229999999999</v>
          </cell>
          <cell r="L343">
            <v>64.864729999999994</v>
          </cell>
          <cell r="M343">
            <v>42.44791</v>
          </cell>
          <cell r="N343">
            <v>56.196289999999998</v>
          </cell>
          <cell r="O343">
            <v>35.554299999999998</v>
          </cell>
          <cell r="P343">
            <v>39.113500000000002</v>
          </cell>
          <cell r="R343">
            <v>54.946289999999998</v>
          </cell>
          <cell r="S343">
            <v>54.196289999999998</v>
          </cell>
          <cell r="T343">
            <v>62.971589999999999</v>
          </cell>
          <cell r="U343">
            <v>47.879793495145627</v>
          </cell>
          <cell r="V343">
            <v>56.595701927877947</v>
          </cell>
          <cell r="W343">
            <v>43.764896393897367</v>
          </cell>
          <cell r="Y343">
            <v>64.021875714285713</v>
          </cell>
          <cell r="Z343">
            <v>54.92961316227462</v>
          </cell>
          <cell r="AC343">
            <v>5.2328999999999999</v>
          </cell>
          <cell r="AD343">
            <v>5.5510000000000002</v>
          </cell>
          <cell r="AE343">
            <v>5.1532999999999998</v>
          </cell>
          <cell r="AF343">
            <v>5.0260999999999996</v>
          </cell>
          <cell r="AG343">
            <v>5.4873000000000003</v>
          </cell>
          <cell r="AH343">
            <v>4.4217000000000004</v>
          </cell>
          <cell r="AI343">
            <v>5.3124000000000002</v>
          </cell>
          <cell r="AJ343">
            <v>5.3151999999999999</v>
          </cell>
          <cell r="AK343">
            <v>5.4771000000000001</v>
          </cell>
          <cell r="AL343">
            <v>5.3015999999999996</v>
          </cell>
          <cell r="AM343">
            <v>5.5270999999999999</v>
          </cell>
          <cell r="AN343">
            <v>5.2984</v>
          </cell>
          <cell r="AO343">
            <v>5.2408197892427424</v>
          </cell>
          <cell r="AP343">
            <v>5.3044870840515062</v>
          </cell>
          <cell r="AQ343">
            <v>5.5526173375218821</v>
          </cell>
          <cell r="AR343">
            <v>5.3095565355368546</v>
          </cell>
          <cell r="AS343">
            <v>5.1679102120249913</v>
          </cell>
          <cell r="AT343">
            <v>5.0007123557161499</v>
          </cell>
          <cell r="AU343">
            <v>5.2943481810808075</v>
          </cell>
          <cell r="AV343">
            <v>5.1683000000000003</v>
          </cell>
          <cell r="AW343">
            <v>5.6514535196666325</v>
          </cell>
          <cell r="AX343">
            <v>5.7687999999999997</v>
          </cell>
          <cell r="AZ343">
            <v>211</v>
          </cell>
          <cell r="BA343">
            <v>211</v>
          </cell>
          <cell r="BC343">
            <v>2035</v>
          </cell>
          <cell r="BD343">
            <v>260</v>
          </cell>
          <cell r="BE343">
            <v>260</v>
          </cell>
        </row>
        <row r="344">
          <cell r="D344">
            <v>49644</v>
          </cell>
          <cell r="E344">
            <v>68.281980000000004</v>
          </cell>
          <cell r="F344">
            <v>59.912089999999999</v>
          </cell>
          <cell r="G344">
            <v>68.061499999999995</v>
          </cell>
          <cell r="H344">
            <v>68.434700000000007</v>
          </cell>
          <cell r="J344">
            <v>57.412089999999999</v>
          </cell>
          <cell r="K344">
            <v>57.912089999999999</v>
          </cell>
          <cell r="L344">
            <v>69.662090000000006</v>
          </cell>
          <cell r="M344">
            <v>50.08493</v>
          </cell>
          <cell r="N344">
            <v>59.246810000000004</v>
          </cell>
          <cell r="O344">
            <v>44.66</v>
          </cell>
          <cell r="P344">
            <v>46.621200000000002</v>
          </cell>
          <cell r="R344">
            <v>57.246810000000004</v>
          </cell>
          <cell r="S344">
            <v>57.246810000000004</v>
          </cell>
          <cell r="T344">
            <v>69.512609999999995</v>
          </cell>
          <cell r="U344">
            <v>59.868290215053761</v>
          </cell>
          <cell r="V344">
            <v>59.60448741935484</v>
          </cell>
          <cell r="W344">
            <v>57.241451612903219</v>
          </cell>
          <cell r="Y344">
            <v>69.592975591397845</v>
          </cell>
          <cell r="Z344">
            <v>57.33567021505376</v>
          </cell>
          <cell r="AC344">
            <v>5.6940999999999997</v>
          </cell>
          <cell r="AD344">
            <v>6.2507999999999999</v>
          </cell>
          <cell r="AE344">
            <v>5.6304999999999996</v>
          </cell>
          <cell r="AF344">
            <v>5.4873000000000003</v>
          </cell>
          <cell r="AG344">
            <v>5.6463999999999999</v>
          </cell>
          <cell r="AH344">
            <v>4.6920999999999999</v>
          </cell>
          <cell r="AI344">
            <v>5.8213999999999997</v>
          </cell>
          <cell r="AJ344">
            <v>5.7827999999999999</v>
          </cell>
          <cell r="AK344">
            <v>5.9477000000000002</v>
          </cell>
          <cell r="AL344">
            <v>5.7656999999999998</v>
          </cell>
          <cell r="AM344">
            <v>5.9977</v>
          </cell>
          <cell r="AN344">
            <v>5.7637999999999998</v>
          </cell>
          <cell r="AO344">
            <v>5.7029566562062941</v>
          </cell>
          <cell r="AP344">
            <v>5.7720932890601233</v>
          </cell>
          <cell r="AQ344">
            <v>6.1620817387709925</v>
          </cell>
          <cell r="AR344">
            <v>5.7771627405454726</v>
          </cell>
          <cell r="AS344">
            <v>5.6403059920106529</v>
          </cell>
          <cell r="AT344">
            <v>5.4310044364147343</v>
          </cell>
          <cell r="AU344">
            <v>5.7619543860894256</v>
          </cell>
          <cell r="AV344">
            <v>5.6455000000000002</v>
          </cell>
          <cell r="AW344">
            <v>6.3627046630755153</v>
          </cell>
          <cell r="AX344">
            <v>6.4987000000000004</v>
          </cell>
          <cell r="AZ344">
            <v>212</v>
          </cell>
          <cell r="BA344">
            <v>212</v>
          </cell>
          <cell r="BC344">
            <v>2035</v>
          </cell>
          <cell r="BD344">
            <v>261</v>
          </cell>
          <cell r="BE344">
            <v>261</v>
          </cell>
        </row>
        <row r="345">
          <cell r="D345">
            <v>49675</v>
          </cell>
          <cell r="E345">
            <v>64.49879</v>
          </cell>
          <cell r="F345">
            <v>60.822980000000001</v>
          </cell>
          <cell r="G345">
            <v>64.528779999999998</v>
          </cell>
          <cell r="H345">
            <v>64.411580000000001</v>
          </cell>
          <cell r="J345">
            <v>58.822980000000001</v>
          </cell>
          <cell r="K345">
            <v>58.822980000000001</v>
          </cell>
          <cell r="L345">
            <v>72.866079999999997</v>
          </cell>
          <cell r="M345">
            <v>48.340240000000001</v>
          </cell>
          <cell r="N345">
            <v>59.978079999999999</v>
          </cell>
          <cell r="O345">
            <v>42.688360000000003</v>
          </cell>
          <cell r="P345">
            <v>46.68826</v>
          </cell>
          <cell r="R345">
            <v>58.478079999999999</v>
          </cell>
          <cell r="S345">
            <v>57.978079999999999</v>
          </cell>
          <cell r="T345">
            <v>73.439279999999997</v>
          </cell>
          <cell r="U345">
            <v>57.375128172043013</v>
          </cell>
          <cell r="V345">
            <v>60.450497204301072</v>
          </cell>
          <cell r="W345">
            <v>54.900207741935489</v>
          </cell>
          <cell r="Y345">
            <v>73.118781075268814</v>
          </cell>
          <cell r="Z345">
            <v>58.67092731182796</v>
          </cell>
          <cell r="AC345">
            <v>5.7163000000000004</v>
          </cell>
          <cell r="AD345">
            <v>6.2683999999999997</v>
          </cell>
          <cell r="AE345">
            <v>5.6675000000000004</v>
          </cell>
          <cell r="AF345">
            <v>5.5050999999999997</v>
          </cell>
          <cell r="AG345">
            <v>5.6675000000000004</v>
          </cell>
          <cell r="AH345">
            <v>4.7093999999999996</v>
          </cell>
          <cell r="AI345">
            <v>5.8624000000000001</v>
          </cell>
          <cell r="AJ345">
            <v>5.8071999999999999</v>
          </cell>
          <cell r="AK345">
            <v>5.9732000000000003</v>
          </cell>
          <cell r="AL345">
            <v>5.7888999999999999</v>
          </cell>
          <cell r="AM345">
            <v>6.0232000000000001</v>
          </cell>
          <cell r="AN345">
            <v>5.7873999999999999</v>
          </cell>
          <cell r="AO345">
            <v>5.725201752577914</v>
          </cell>
          <cell r="AP345">
            <v>5.7946016536550742</v>
          </cell>
          <cell r="AQ345">
            <v>6.1903542589988625</v>
          </cell>
          <cell r="AR345">
            <v>5.7996711051404244</v>
          </cell>
          <cell r="AS345">
            <v>5.6585380927993443</v>
          </cell>
          <cell r="AT345">
            <v>5.5084911372076686</v>
          </cell>
          <cell r="AU345">
            <v>5.7844627506843764</v>
          </cell>
          <cell r="AV345">
            <v>5.6825000000000001</v>
          </cell>
          <cell r="AW345">
            <v>6.3805926598231526</v>
          </cell>
          <cell r="AX345">
            <v>6.5174000000000003</v>
          </cell>
          <cell r="AZ345">
            <v>213</v>
          </cell>
          <cell r="BA345">
            <v>213</v>
          </cell>
          <cell r="BC345">
            <v>2036</v>
          </cell>
          <cell r="BD345">
            <v>262</v>
          </cell>
          <cell r="BE345">
            <v>262</v>
          </cell>
        </row>
        <row r="346">
          <cell r="D346">
            <v>49706</v>
          </cell>
          <cell r="E346">
            <v>63.297469999999997</v>
          </cell>
          <cell r="F346">
            <v>56.043509999999998</v>
          </cell>
          <cell r="G346">
            <v>63.338000000000001</v>
          </cell>
          <cell r="H346">
            <v>66.010599999999997</v>
          </cell>
          <cell r="J346">
            <v>55.043509999999998</v>
          </cell>
          <cell r="K346">
            <v>54.543509999999998</v>
          </cell>
          <cell r="L346">
            <v>72.083609999999993</v>
          </cell>
          <cell r="M346">
            <v>47.42671</v>
          </cell>
          <cell r="N346">
            <v>55.512680000000003</v>
          </cell>
          <cell r="O346">
            <v>43.413730000000001</v>
          </cell>
          <cell r="P346">
            <v>47.607329999999997</v>
          </cell>
          <cell r="R346">
            <v>54.012680000000003</v>
          </cell>
          <cell r="S346">
            <v>53.012680000000003</v>
          </cell>
          <cell r="T346">
            <v>74.847380000000001</v>
          </cell>
          <cell r="U346">
            <v>56.547836436781608</v>
          </cell>
          <cell r="V346">
            <v>55.817754712643676</v>
          </cell>
          <cell r="W346">
            <v>54.864459885057471</v>
          </cell>
          <cell r="Y346">
            <v>73.259006436781604</v>
          </cell>
          <cell r="Z346">
            <v>54.605111034482761</v>
          </cell>
          <cell r="AC346">
            <v>5.4240000000000004</v>
          </cell>
          <cell r="AD346">
            <v>5.8624000000000001</v>
          </cell>
          <cell r="AE346">
            <v>5.3265000000000002</v>
          </cell>
          <cell r="AF346">
            <v>5.1966000000000001</v>
          </cell>
          <cell r="AG346">
            <v>5.6837999999999997</v>
          </cell>
          <cell r="AH346">
            <v>4.6281999999999996</v>
          </cell>
          <cell r="AI346">
            <v>5.4889000000000001</v>
          </cell>
          <cell r="AJ346">
            <v>5.5128000000000004</v>
          </cell>
          <cell r="AK346">
            <v>5.6778000000000004</v>
          </cell>
          <cell r="AL346">
            <v>5.4955999999999996</v>
          </cell>
          <cell r="AM346">
            <v>5.7278000000000002</v>
          </cell>
          <cell r="AN346">
            <v>5.4938000000000002</v>
          </cell>
          <cell r="AO346">
            <v>5.4323079836849253</v>
          </cell>
          <cell r="AP346">
            <v>5.4982415198215548</v>
          </cell>
          <cell r="AQ346">
            <v>5.8035488998373612</v>
          </cell>
          <cell r="AR346">
            <v>5.5033109713069051</v>
          </cell>
          <cell r="AS346">
            <v>5.3425491549728568</v>
          </cell>
          <cell r="AT346">
            <v>5.202559188999297</v>
          </cell>
          <cell r="AU346">
            <v>5.4881026168508571</v>
          </cell>
          <cell r="AV346">
            <v>5.3414999999999999</v>
          </cell>
          <cell r="AW346">
            <v>5.9679490984856187</v>
          </cell>
          <cell r="AX346">
            <v>6.0953999999999997</v>
          </cell>
          <cell r="AZ346">
            <v>214</v>
          </cell>
          <cell r="BA346">
            <v>214</v>
          </cell>
          <cell r="BC346">
            <v>2036</v>
          </cell>
          <cell r="BD346">
            <v>263</v>
          </cell>
          <cell r="BE346">
            <v>263</v>
          </cell>
        </row>
        <row r="347">
          <cell r="D347">
            <v>49735</v>
          </cell>
          <cell r="E347">
            <v>45.758499999999998</v>
          </cell>
          <cell r="F347">
            <v>51.099499999999999</v>
          </cell>
          <cell r="G347">
            <v>43.853079999999999</v>
          </cell>
          <cell r="H347">
            <v>47.236579999999996</v>
          </cell>
          <cell r="J347">
            <v>50.599499999999999</v>
          </cell>
          <cell r="K347">
            <v>49.599499999999999</v>
          </cell>
          <cell r="L347">
            <v>55.356699999999996</v>
          </cell>
          <cell r="M347">
            <v>40.32893</v>
          </cell>
          <cell r="N347">
            <v>52.014530000000001</v>
          </cell>
          <cell r="O347">
            <v>33.884999999999998</v>
          </cell>
          <cell r="P347">
            <v>38.334499999999998</v>
          </cell>
          <cell r="R347">
            <v>51.514530000000001</v>
          </cell>
          <cell r="S347">
            <v>50.514530000000001</v>
          </cell>
          <cell r="T347">
            <v>60.231929999999998</v>
          </cell>
          <cell r="U347">
            <v>43.368904589502023</v>
          </cell>
          <cell r="V347">
            <v>51.502211722745628</v>
          </cell>
          <cell r="W347">
            <v>39.46605152086137</v>
          </cell>
          <cell r="Y347">
            <v>57.502326123822336</v>
          </cell>
          <cell r="Z347">
            <v>51.002211722745628</v>
          </cell>
          <cell r="AC347">
            <v>5.1641000000000004</v>
          </cell>
          <cell r="AD347">
            <v>4.9691999999999998</v>
          </cell>
          <cell r="AE347">
            <v>5.0503999999999998</v>
          </cell>
          <cell r="AF347">
            <v>5.0016999999999996</v>
          </cell>
          <cell r="AG347">
            <v>5.5862999999999996</v>
          </cell>
          <cell r="AH347">
            <v>4.3358999999999996</v>
          </cell>
          <cell r="AI347">
            <v>5.2453000000000003</v>
          </cell>
          <cell r="AJ347">
            <v>5.2462999999999997</v>
          </cell>
          <cell r="AK347">
            <v>5.4081999999999999</v>
          </cell>
          <cell r="AL347">
            <v>5.2328000000000001</v>
          </cell>
          <cell r="AM347">
            <v>5.4581999999999997</v>
          </cell>
          <cell r="AN347">
            <v>5.2295999999999996</v>
          </cell>
          <cell r="AO347">
            <v>5.1718800311180839</v>
          </cell>
          <cell r="AP347">
            <v>5.2347314316130991</v>
          </cell>
          <cell r="AQ347">
            <v>5.1980716488767964</v>
          </cell>
          <cell r="AR347">
            <v>5.2398008830984493</v>
          </cell>
          <cell r="AS347">
            <v>5.1429178940899307</v>
          </cell>
          <cell r="AT347">
            <v>4.9818425373883368</v>
          </cell>
          <cell r="AU347">
            <v>5.2245925286424013</v>
          </cell>
          <cell r="AV347">
            <v>5.0654000000000003</v>
          </cell>
          <cell r="AW347">
            <v>5.0601332635430429</v>
          </cell>
          <cell r="AX347">
            <v>5.1761999999999997</v>
          </cell>
          <cell r="AZ347">
            <v>215</v>
          </cell>
          <cell r="BA347">
            <v>215</v>
          </cell>
          <cell r="BC347">
            <v>2036</v>
          </cell>
          <cell r="BD347">
            <v>264</v>
          </cell>
          <cell r="BE347">
            <v>264</v>
          </cell>
        </row>
        <row r="348">
          <cell r="D348">
            <v>49766</v>
          </cell>
          <cell r="E348">
            <v>43.04833</v>
          </cell>
          <cell r="F348">
            <v>47.410739999999997</v>
          </cell>
          <cell r="G348">
            <v>38.070369999999997</v>
          </cell>
          <cell r="H348">
            <v>42.046469999999999</v>
          </cell>
          <cell r="J348">
            <v>45.660739999999997</v>
          </cell>
          <cell r="K348">
            <v>45.410739999999997</v>
          </cell>
          <cell r="L348">
            <v>45.495139999999999</v>
          </cell>
          <cell r="M348">
            <v>37.097239999999999</v>
          </cell>
          <cell r="N348">
            <v>48.524810000000002</v>
          </cell>
          <cell r="O348">
            <v>30.03389</v>
          </cell>
          <cell r="P348">
            <v>36.103789999999996</v>
          </cell>
          <cell r="R348">
            <v>47.524810000000002</v>
          </cell>
          <cell r="S348">
            <v>47.524810000000002</v>
          </cell>
          <cell r="T348">
            <v>47.981009999999998</v>
          </cell>
          <cell r="U348">
            <v>40.535647555555556</v>
          </cell>
          <cell r="V348">
            <v>47.881125111111118</v>
          </cell>
          <cell r="W348">
            <v>34.67718955555555</v>
          </cell>
          <cell r="Y348">
            <v>46.544729555555556</v>
          </cell>
          <cell r="Z348">
            <v>46.447791777777773</v>
          </cell>
          <cell r="AC348">
            <v>4.8068999999999997</v>
          </cell>
          <cell r="AD348">
            <v>4.1086</v>
          </cell>
          <cell r="AE348">
            <v>4.6607000000000003</v>
          </cell>
          <cell r="AF348">
            <v>4.7093999999999996</v>
          </cell>
          <cell r="AG348">
            <v>5.3752000000000004</v>
          </cell>
          <cell r="AH348">
            <v>3.9137</v>
          </cell>
          <cell r="AI348">
            <v>4.8880999999999997</v>
          </cell>
          <cell r="AJ348">
            <v>4.8779000000000003</v>
          </cell>
          <cell r="AK348">
            <v>5.0345000000000004</v>
          </cell>
          <cell r="AL348">
            <v>4.8704999999999998</v>
          </cell>
          <cell r="AM348">
            <v>5.0845000000000002</v>
          </cell>
          <cell r="AN348">
            <v>4.8651</v>
          </cell>
          <cell r="AO348">
            <v>4.813954426435993</v>
          </cell>
          <cell r="AP348">
            <v>4.8725698174997465</v>
          </cell>
          <cell r="AQ348">
            <v>4.5506516481276353</v>
          </cell>
          <cell r="AR348">
            <v>4.8776392689850958</v>
          </cell>
          <cell r="AS348">
            <v>4.8435222165318033</v>
          </cell>
          <cell r="AT348">
            <v>4.7788916189902642</v>
          </cell>
          <cell r="AU348">
            <v>4.8624309145290479</v>
          </cell>
          <cell r="AV348">
            <v>4.6757</v>
          </cell>
          <cell r="AW348">
            <v>4.1854508771216583</v>
          </cell>
          <cell r="AX348">
            <v>4.2419000000000002</v>
          </cell>
          <cell r="AZ348">
            <v>216</v>
          </cell>
          <cell r="BA348">
            <v>216</v>
          </cell>
          <cell r="BC348">
            <v>2036</v>
          </cell>
          <cell r="BD348">
            <v>265</v>
          </cell>
          <cell r="BE348">
            <v>265</v>
          </cell>
        </row>
        <row r="349">
          <cell r="D349">
            <v>49796</v>
          </cell>
          <cell r="E349">
            <v>35.484549999999999</v>
          </cell>
          <cell r="F349">
            <v>49.439070000000001</v>
          </cell>
          <cell r="G349">
            <v>27.507290000000001</v>
          </cell>
          <cell r="H349">
            <v>31.833690000000001</v>
          </cell>
          <cell r="J349">
            <v>47.939070000000001</v>
          </cell>
          <cell r="K349">
            <v>47.439070000000001</v>
          </cell>
          <cell r="L349">
            <v>44.486969999999999</v>
          </cell>
          <cell r="M349">
            <v>30.531700000000001</v>
          </cell>
          <cell r="N349">
            <v>50.836790000000001</v>
          </cell>
          <cell r="O349">
            <v>22.649909999999998</v>
          </cell>
          <cell r="P349">
            <v>30.48911</v>
          </cell>
          <cell r="R349">
            <v>49.836790000000001</v>
          </cell>
          <cell r="S349">
            <v>49.336790000000001</v>
          </cell>
          <cell r="T349">
            <v>46.876690000000004</v>
          </cell>
          <cell r="U349">
            <v>33.301035483870969</v>
          </cell>
          <cell r="V349">
            <v>50.055269139784954</v>
          </cell>
          <cell r="W349">
            <v>25.36586440860215</v>
          </cell>
          <cell r="Y349">
            <v>45.540502473118288</v>
          </cell>
          <cell r="Z349">
            <v>48.775699247311827</v>
          </cell>
          <cell r="AC349">
            <v>4.7906000000000004</v>
          </cell>
          <cell r="AD349">
            <v>4.0761000000000003</v>
          </cell>
          <cell r="AE349">
            <v>4.6444999999999999</v>
          </cell>
          <cell r="AF349">
            <v>4.7419000000000002</v>
          </cell>
          <cell r="AG349">
            <v>5.4077000000000002</v>
          </cell>
          <cell r="AH349">
            <v>3.8812000000000002</v>
          </cell>
          <cell r="AI349">
            <v>4.9043000000000001</v>
          </cell>
          <cell r="AJ349">
            <v>4.8615000000000004</v>
          </cell>
          <cell r="AK349">
            <v>5.0179999999999998</v>
          </cell>
          <cell r="AL349">
            <v>4.8541999999999996</v>
          </cell>
          <cell r="AM349">
            <v>5.0679999999999996</v>
          </cell>
          <cell r="AN349">
            <v>4.8487</v>
          </cell>
          <cell r="AO349">
            <v>4.7976213151361096</v>
          </cell>
          <cell r="AP349">
            <v>4.8560434056575073</v>
          </cell>
          <cell r="AQ349">
            <v>4.5254342170818989</v>
          </cell>
          <cell r="AR349">
            <v>4.8611128571428575</v>
          </cell>
          <cell r="AS349">
            <v>4.8768111646010448</v>
          </cell>
          <cell r="AT349">
            <v>4.709836113620395</v>
          </cell>
          <cell r="AU349">
            <v>4.8459045026868095</v>
          </cell>
          <cell r="AV349">
            <v>4.6595000000000004</v>
          </cell>
          <cell r="AW349">
            <v>4.152419064945625</v>
          </cell>
          <cell r="AX349">
            <v>4.2060000000000004</v>
          </cell>
          <cell r="AZ349">
            <v>217</v>
          </cell>
          <cell r="BA349">
            <v>217</v>
          </cell>
          <cell r="BC349">
            <v>2036</v>
          </cell>
          <cell r="BD349">
            <v>266</v>
          </cell>
          <cell r="BE349">
            <v>266</v>
          </cell>
        </row>
        <row r="350">
          <cell r="D350">
            <v>49827</v>
          </cell>
          <cell r="E350">
            <v>45.524630000000002</v>
          </cell>
          <cell r="F350">
            <v>69.302120000000002</v>
          </cell>
          <cell r="G350">
            <v>37.341180000000001</v>
          </cell>
          <cell r="H350">
            <v>43.041179999999997</v>
          </cell>
          <cell r="J350">
            <v>68.802120000000002</v>
          </cell>
          <cell r="K350">
            <v>68.302120000000002</v>
          </cell>
          <cell r="L350">
            <v>60.109819999999999</v>
          </cell>
          <cell r="M350">
            <v>35.414479999999998</v>
          </cell>
          <cell r="N350">
            <v>61.362349999999999</v>
          </cell>
          <cell r="O350">
            <v>27.430109999999999</v>
          </cell>
          <cell r="P350">
            <v>36.790909999999997</v>
          </cell>
          <cell r="R350">
            <v>59.362349999999999</v>
          </cell>
          <cell r="S350">
            <v>58.862349999999999</v>
          </cell>
          <cell r="T350">
            <v>62.777549999999998</v>
          </cell>
          <cell r="U350">
            <v>41.031230000000001</v>
          </cell>
          <cell r="V350">
            <v>65.773333333333326</v>
          </cell>
          <cell r="W350">
            <v>32.936259999999997</v>
          </cell>
          <cell r="Y350">
            <v>61.295477777777784</v>
          </cell>
          <cell r="Z350">
            <v>64.606666666666669</v>
          </cell>
          <cell r="AC350">
            <v>4.8231000000000002</v>
          </cell>
          <cell r="AD350">
            <v>4.2222</v>
          </cell>
          <cell r="AE350">
            <v>4.6768999999999998</v>
          </cell>
          <cell r="AF350">
            <v>4.7906000000000004</v>
          </cell>
          <cell r="AG350">
            <v>5.4401999999999999</v>
          </cell>
          <cell r="AH350">
            <v>4.0274000000000001</v>
          </cell>
          <cell r="AI350">
            <v>4.9367999999999999</v>
          </cell>
          <cell r="AJ350">
            <v>4.8958000000000004</v>
          </cell>
          <cell r="AK350">
            <v>5.0533000000000001</v>
          </cell>
          <cell r="AL350">
            <v>4.8875000000000002</v>
          </cell>
          <cell r="AM350">
            <v>5.1032999999999999</v>
          </cell>
          <cell r="AN350">
            <v>4.8823999999999996</v>
          </cell>
          <cell r="AO350">
            <v>4.8301873345990654</v>
          </cell>
          <cell r="AP350">
            <v>4.8889948403122778</v>
          </cell>
          <cell r="AQ350">
            <v>4.6178636101345472</v>
          </cell>
          <cell r="AR350">
            <v>4.894064291797628</v>
          </cell>
          <cell r="AS350">
            <v>4.9266933729386464</v>
          </cell>
          <cell r="AT350">
            <v>4.7524939476061432</v>
          </cell>
          <cell r="AU350">
            <v>4.8788559373415792</v>
          </cell>
          <cell r="AV350">
            <v>4.6919000000000004</v>
          </cell>
          <cell r="AW350">
            <v>4.3009097652200428</v>
          </cell>
          <cell r="AX350">
            <v>4.3597999999999999</v>
          </cell>
          <cell r="AZ350">
            <v>218</v>
          </cell>
          <cell r="BA350">
            <v>218</v>
          </cell>
          <cell r="BC350">
            <v>2036</v>
          </cell>
          <cell r="BD350">
            <v>267</v>
          </cell>
          <cell r="BE350">
            <v>267</v>
          </cell>
        </row>
        <row r="351">
          <cell r="D351">
            <v>49857</v>
          </cell>
          <cell r="E351">
            <v>83.71114</v>
          </cell>
          <cell r="F351">
            <v>101.5979</v>
          </cell>
          <cell r="G351">
            <v>74.88955</v>
          </cell>
          <cell r="H351">
            <v>77.051850000000002</v>
          </cell>
          <cell r="J351">
            <v>105.3479</v>
          </cell>
          <cell r="K351">
            <v>106.0979</v>
          </cell>
          <cell r="L351">
            <v>84.498800000000003</v>
          </cell>
          <cell r="M351">
            <v>47.669150000000002</v>
          </cell>
          <cell r="N351">
            <v>71.338120000000004</v>
          </cell>
          <cell r="O351">
            <v>38.965820000000001</v>
          </cell>
          <cell r="P351">
            <v>46.799219999999998</v>
          </cell>
          <cell r="R351">
            <v>71.838120000000004</v>
          </cell>
          <cell r="S351">
            <v>72.338120000000004</v>
          </cell>
          <cell r="T351">
            <v>72.897819999999996</v>
          </cell>
          <cell r="U351">
            <v>67.821660537634415</v>
          </cell>
          <cell r="V351">
            <v>88.257566881720422</v>
          </cell>
          <cell r="W351">
            <v>59.05220666666667</v>
          </cell>
          <cell r="Y351">
            <v>79.38438946236559</v>
          </cell>
          <cell r="Z351">
            <v>90.5747711827957</v>
          </cell>
          <cell r="AC351">
            <v>5.0829000000000004</v>
          </cell>
          <cell r="AD351">
            <v>4.2872000000000003</v>
          </cell>
          <cell r="AE351">
            <v>4.9530000000000003</v>
          </cell>
          <cell r="AF351">
            <v>5.0667</v>
          </cell>
          <cell r="AG351">
            <v>5.6025999999999998</v>
          </cell>
          <cell r="AH351">
            <v>4.0922999999999998</v>
          </cell>
          <cell r="AI351">
            <v>5.2127999999999997</v>
          </cell>
          <cell r="AJ351">
            <v>5.1593999999999998</v>
          </cell>
          <cell r="AK351">
            <v>5.3186999999999998</v>
          </cell>
          <cell r="AL351">
            <v>5.149</v>
          </cell>
          <cell r="AM351">
            <v>5.3686999999999996</v>
          </cell>
          <cell r="AN351">
            <v>5.1447000000000003</v>
          </cell>
          <cell r="AO351">
            <v>5.0905150840290982</v>
          </cell>
          <cell r="AP351">
            <v>5.1524035394910266</v>
          </cell>
          <cell r="AQ351">
            <v>4.7944891897998581</v>
          </cell>
          <cell r="AR351">
            <v>5.1574729909763768</v>
          </cell>
          <cell r="AS351">
            <v>5.2094957902284129</v>
          </cell>
          <cell r="AT351">
            <v>4.9279431095051685</v>
          </cell>
          <cell r="AU351">
            <v>5.1422646365203288</v>
          </cell>
          <cell r="AV351">
            <v>4.968</v>
          </cell>
          <cell r="AW351">
            <v>4.3669733895721112</v>
          </cell>
          <cell r="AX351">
            <v>4.4398999999999997</v>
          </cell>
          <cell r="AZ351">
            <v>219</v>
          </cell>
          <cell r="BA351">
            <v>219</v>
          </cell>
          <cell r="BC351">
            <v>2036</v>
          </cell>
          <cell r="BD351">
            <v>268</v>
          </cell>
          <cell r="BE351">
            <v>268</v>
          </cell>
        </row>
        <row r="352">
          <cell r="D352">
            <v>49888</v>
          </cell>
          <cell r="E352">
            <v>89.897869999999998</v>
          </cell>
          <cell r="F352">
            <v>97.893420000000006</v>
          </cell>
          <cell r="G352">
            <v>81.625110000000006</v>
          </cell>
          <cell r="H352">
            <v>82.158609999999996</v>
          </cell>
          <cell r="J352">
            <v>101.89342000000001</v>
          </cell>
          <cell r="K352">
            <v>101.89342000000001</v>
          </cell>
          <cell r="L352">
            <v>80.215320000000006</v>
          </cell>
          <cell r="M352">
            <v>56.306890000000003</v>
          </cell>
          <cell r="N352">
            <v>74.911829999999995</v>
          </cell>
          <cell r="O352">
            <v>47.039549999999998</v>
          </cell>
          <cell r="P352">
            <v>53.490450000000003</v>
          </cell>
          <cell r="R352">
            <v>75.911829999999995</v>
          </cell>
          <cell r="S352">
            <v>75.411829999999995</v>
          </cell>
          <cell r="T352">
            <v>76.576229999999995</v>
          </cell>
          <cell r="U352">
            <v>75.088943333333333</v>
          </cell>
          <cell r="V352">
            <v>87.761751290322579</v>
          </cell>
          <cell r="W352">
            <v>66.377712580645166</v>
          </cell>
          <cell r="Y352">
            <v>78.610990000000001</v>
          </cell>
          <cell r="Z352">
            <v>90.439170645161298</v>
          </cell>
          <cell r="AC352">
            <v>5.1478999999999999</v>
          </cell>
          <cell r="AD352">
            <v>4.3197000000000001</v>
          </cell>
          <cell r="AE352">
            <v>5.0503999999999998</v>
          </cell>
          <cell r="AF352">
            <v>5.0991999999999997</v>
          </cell>
          <cell r="AG352">
            <v>5.6513</v>
          </cell>
          <cell r="AH352">
            <v>4.1247999999999996</v>
          </cell>
          <cell r="AI352">
            <v>5.2778</v>
          </cell>
          <cell r="AJ352">
            <v>5.2245999999999997</v>
          </cell>
          <cell r="AK352">
            <v>5.3840000000000003</v>
          </cell>
          <cell r="AL352">
            <v>5.2141000000000002</v>
          </cell>
          <cell r="AM352">
            <v>5.4340000000000002</v>
          </cell>
          <cell r="AN352">
            <v>5.2098000000000004</v>
          </cell>
          <cell r="AO352">
            <v>5.1556471229550107</v>
          </cell>
          <cell r="AP352">
            <v>5.2183064088005677</v>
          </cell>
          <cell r="AQ352">
            <v>4.8617529329793481</v>
          </cell>
          <cell r="AR352">
            <v>5.223375860285917</v>
          </cell>
          <cell r="AS352">
            <v>5.2427847382976536</v>
          </cell>
          <cell r="AT352">
            <v>4.9931845026598412</v>
          </cell>
          <cell r="AU352">
            <v>5.20816750582987</v>
          </cell>
          <cell r="AV352">
            <v>5.0654000000000003</v>
          </cell>
          <cell r="AW352">
            <v>4.4000052017481455</v>
          </cell>
          <cell r="AX352">
            <v>4.4741999999999997</v>
          </cell>
          <cell r="AZ352">
            <v>220</v>
          </cell>
          <cell r="BA352">
            <v>220</v>
          </cell>
          <cell r="BC352">
            <v>2036</v>
          </cell>
          <cell r="BD352">
            <v>269</v>
          </cell>
          <cell r="BE352">
            <v>269</v>
          </cell>
        </row>
        <row r="353">
          <cell r="D353">
            <v>49919</v>
          </cell>
          <cell r="E353">
            <v>50.748379999999997</v>
          </cell>
          <cell r="F353">
            <v>64.752089999999995</v>
          </cell>
          <cell r="G353">
            <v>42.862830000000002</v>
          </cell>
          <cell r="H353">
            <v>44.94173</v>
          </cell>
          <cell r="J353">
            <v>67.752089999999995</v>
          </cell>
          <cell r="K353">
            <v>66.752089999999995</v>
          </cell>
          <cell r="L353">
            <v>53.372790000000002</v>
          </cell>
          <cell r="M353">
            <v>45.50694</v>
          </cell>
          <cell r="N353">
            <v>63.13438</v>
          </cell>
          <cell r="O353">
            <v>36.930120000000002</v>
          </cell>
          <cell r="P353">
            <v>43.134320000000002</v>
          </cell>
          <cell r="R353">
            <v>61.13438</v>
          </cell>
          <cell r="S353">
            <v>61.13438</v>
          </cell>
          <cell r="T353">
            <v>62.708280000000002</v>
          </cell>
          <cell r="U353">
            <v>48.41885111111111</v>
          </cell>
          <cell r="V353">
            <v>64.033107777777772</v>
          </cell>
          <cell r="W353">
            <v>40.226070000000007</v>
          </cell>
          <cell r="Y353">
            <v>57.52189666666667</v>
          </cell>
          <cell r="Z353">
            <v>64.810885555555558</v>
          </cell>
          <cell r="AC353">
            <v>5.1803999999999997</v>
          </cell>
          <cell r="AD353">
            <v>4.0274000000000001</v>
          </cell>
          <cell r="AE353">
            <v>5.0667</v>
          </cell>
          <cell r="AF353">
            <v>5.0667</v>
          </cell>
          <cell r="AG353">
            <v>5.6188000000000002</v>
          </cell>
          <cell r="AH353">
            <v>3.8325</v>
          </cell>
          <cell r="AI353">
            <v>5.2939999999999996</v>
          </cell>
          <cell r="AJ353">
            <v>5.2565999999999997</v>
          </cell>
          <cell r="AK353">
            <v>5.4156000000000004</v>
          </cell>
          <cell r="AL353">
            <v>5.2462999999999997</v>
          </cell>
          <cell r="AM353">
            <v>5.4656000000000002</v>
          </cell>
          <cell r="AN353">
            <v>5.242</v>
          </cell>
          <cell r="AO353">
            <v>5.1882131424179674</v>
          </cell>
          <cell r="AP353">
            <v>5.2512578434553383</v>
          </cell>
          <cell r="AQ353">
            <v>4.7188368966626495</v>
          </cell>
          <cell r="AR353">
            <v>5.2563272949406876</v>
          </cell>
          <cell r="AS353">
            <v>5.2094957902284129</v>
          </cell>
          <cell r="AT353">
            <v>5.0358423366455884</v>
          </cell>
          <cell r="AU353">
            <v>5.2411189404846397</v>
          </cell>
          <cell r="AV353">
            <v>5.0816999999999997</v>
          </cell>
          <cell r="AW353">
            <v>4.1029221648541521</v>
          </cell>
          <cell r="AX353">
            <v>4.1813000000000002</v>
          </cell>
          <cell r="AZ353">
            <v>221</v>
          </cell>
          <cell r="BA353">
            <v>221</v>
          </cell>
          <cell r="BC353">
            <v>2036</v>
          </cell>
          <cell r="BD353">
            <v>270</v>
          </cell>
          <cell r="BE353">
            <v>270</v>
          </cell>
        </row>
        <row r="354">
          <cell r="D354">
            <v>49949</v>
          </cell>
          <cell r="E354">
            <v>70.951040000000006</v>
          </cell>
          <cell r="F354">
            <v>61.414830000000002</v>
          </cell>
          <cell r="G354">
            <v>70.691900000000004</v>
          </cell>
          <cell r="H354">
            <v>76.656999999999996</v>
          </cell>
          <cell r="J354">
            <v>59.914830000000002</v>
          </cell>
          <cell r="K354">
            <v>59.664830000000002</v>
          </cell>
          <cell r="L354">
            <v>70.449929999999995</v>
          </cell>
          <cell r="M354">
            <v>45.700659999999999</v>
          </cell>
          <cell r="N354">
            <v>59.344470000000001</v>
          </cell>
          <cell r="O354">
            <v>39.760809999999999</v>
          </cell>
          <cell r="P354">
            <v>44.365110000000001</v>
          </cell>
          <cell r="R354">
            <v>57.344470000000001</v>
          </cell>
          <cell r="S354">
            <v>57.344470000000001</v>
          </cell>
          <cell r="T354">
            <v>67.949969999999993</v>
          </cell>
          <cell r="U354">
            <v>60.362170967741939</v>
          </cell>
          <cell r="V354">
            <v>60.546614516129033</v>
          </cell>
          <cell r="W354">
            <v>57.720797741935492</v>
          </cell>
          <cell r="Y354">
            <v>69.401559677419357</v>
          </cell>
          <cell r="Z354">
            <v>58.8369370967742</v>
          </cell>
          <cell r="AC354">
            <v>5.1641000000000004</v>
          </cell>
          <cell r="AD354">
            <v>4.3684000000000003</v>
          </cell>
          <cell r="AE354">
            <v>5.0503999999999998</v>
          </cell>
          <cell r="AF354">
            <v>5.0179999999999998</v>
          </cell>
          <cell r="AG354">
            <v>5.5862999999999996</v>
          </cell>
          <cell r="AH354">
            <v>4.0761000000000003</v>
          </cell>
          <cell r="AI354">
            <v>5.2615999999999996</v>
          </cell>
          <cell r="AJ354">
            <v>5.2381000000000002</v>
          </cell>
          <cell r="AK354">
            <v>5.3960999999999997</v>
          </cell>
          <cell r="AL354">
            <v>5.2290999999999999</v>
          </cell>
          <cell r="AM354">
            <v>5.4461000000000004</v>
          </cell>
          <cell r="AN354">
            <v>5.2243000000000004</v>
          </cell>
          <cell r="AO354">
            <v>5.1718800311180839</v>
          </cell>
          <cell r="AP354">
            <v>5.2347314316130991</v>
          </cell>
          <cell r="AQ354">
            <v>4.8869703640250846</v>
          </cell>
          <cell r="AR354">
            <v>5.2398008830984493</v>
          </cell>
          <cell r="AS354">
            <v>5.1596135818908122</v>
          </cell>
          <cell r="AT354">
            <v>5.0997789019371682</v>
          </cell>
          <cell r="AU354">
            <v>5.2245925286424013</v>
          </cell>
          <cell r="AV354">
            <v>5.0654000000000003</v>
          </cell>
          <cell r="AW354">
            <v>4.4495021018396184</v>
          </cell>
          <cell r="AX354">
            <v>4.5198999999999998</v>
          </cell>
          <cell r="AZ354">
            <v>222</v>
          </cell>
          <cell r="BA354">
            <v>222</v>
          </cell>
          <cell r="BC354">
            <v>2036</v>
          </cell>
          <cell r="BD354">
            <v>271</v>
          </cell>
          <cell r="BE354">
            <v>271</v>
          </cell>
        </row>
        <row r="355">
          <cell r="D355">
            <v>49980</v>
          </cell>
          <cell r="E355">
            <v>54.190550000000002</v>
          </cell>
          <cell r="F355">
            <v>57.523499999999999</v>
          </cell>
          <cell r="G355">
            <v>52.675040000000003</v>
          </cell>
          <cell r="H355">
            <v>55.345939999999999</v>
          </cell>
          <cell r="J355">
            <v>55.523499999999999</v>
          </cell>
          <cell r="K355">
            <v>55.523499999999999</v>
          </cell>
          <cell r="L355">
            <v>65.471999999999994</v>
          </cell>
          <cell r="M355">
            <v>44.827449999999999</v>
          </cell>
          <cell r="N355">
            <v>55.910229999999999</v>
          </cell>
          <cell r="O355">
            <v>38.553719999999998</v>
          </cell>
          <cell r="P355">
            <v>42.112920000000003</v>
          </cell>
          <cell r="R355">
            <v>54.660229999999999</v>
          </cell>
          <cell r="S355">
            <v>53.910229999999999</v>
          </cell>
          <cell r="T355">
            <v>62.68553</v>
          </cell>
          <cell r="U355">
            <v>49.814177323162269</v>
          </cell>
          <cell r="V355">
            <v>56.769447309292644</v>
          </cell>
          <cell r="W355">
            <v>46.07464493758669</v>
          </cell>
          <cell r="Y355">
            <v>64.169586144244107</v>
          </cell>
          <cell r="Z355">
            <v>55.120002094313449</v>
          </cell>
          <cell r="AC355">
            <v>5.4077000000000002</v>
          </cell>
          <cell r="AD355">
            <v>5.5538999999999996</v>
          </cell>
          <cell r="AE355">
            <v>5.3102999999999998</v>
          </cell>
          <cell r="AF355">
            <v>5.1803999999999997</v>
          </cell>
          <cell r="AG355">
            <v>5.6513</v>
          </cell>
          <cell r="AH355">
            <v>4.5469999999999997</v>
          </cell>
          <cell r="AI355">
            <v>5.4889000000000001</v>
          </cell>
          <cell r="AJ355">
            <v>5.49</v>
          </cell>
          <cell r="AK355">
            <v>5.6520000000000001</v>
          </cell>
          <cell r="AL355">
            <v>5.4763999999999999</v>
          </cell>
          <cell r="AM355">
            <v>5.702</v>
          </cell>
          <cell r="AN355">
            <v>5.4733000000000001</v>
          </cell>
          <cell r="AO355">
            <v>5.4159748723850427</v>
          </cell>
          <cell r="AP355">
            <v>5.4817151079793165</v>
          </cell>
          <cell r="AQ355">
            <v>5.6354154324749253</v>
          </cell>
          <cell r="AR355">
            <v>5.4867845594646667</v>
          </cell>
          <cell r="AS355">
            <v>5.3259558947044958</v>
          </cell>
          <cell r="AT355">
            <v>5.1761615176151761</v>
          </cell>
          <cell r="AU355">
            <v>5.4715762050086179</v>
          </cell>
          <cell r="AV355">
            <v>5.3253000000000004</v>
          </cell>
          <cell r="AW355">
            <v>5.6544009736761858</v>
          </cell>
          <cell r="AX355">
            <v>5.7717000000000001</v>
          </cell>
          <cell r="AZ355">
            <v>223</v>
          </cell>
          <cell r="BA355">
            <v>223</v>
          </cell>
          <cell r="BC355">
            <v>2036</v>
          </cell>
          <cell r="BD355">
            <v>272</v>
          </cell>
          <cell r="BE355">
            <v>272</v>
          </cell>
        </row>
        <row r="356">
          <cell r="D356">
            <v>50010</v>
          </cell>
          <cell r="E356">
            <v>74.384219999999999</v>
          </cell>
          <cell r="F356">
            <v>62.839390000000002</v>
          </cell>
          <cell r="G356">
            <v>74.360069999999993</v>
          </cell>
          <cell r="H356">
            <v>74.733369999999994</v>
          </cell>
          <cell r="J356">
            <v>60.339390000000002</v>
          </cell>
          <cell r="K356">
            <v>60.839390000000002</v>
          </cell>
          <cell r="L356">
            <v>72.589389999999995</v>
          </cell>
          <cell r="M356">
            <v>52.235990000000001</v>
          </cell>
          <cell r="N356">
            <v>62.507739999999998</v>
          </cell>
          <cell r="O356">
            <v>46.747320000000002</v>
          </cell>
          <cell r="P356">
            <v>48.708419999999997</v>
          </cell>
          <cell r="R356">
            <v>60.507739999999998</v>
          </cell>
          <cell r="S356">
            <v>60.507739999999998</v>
          </cell>
          <cell r="T356">
            <v>72.773539999999997</v>
          </cell>
          <cell r="U356">
            <v>64.619946559139777</v>
          </cell>
          <cell r="V356">
            <v>62.693178709677419</v>
          </cell>
          <cell r="W356">
            <v>62.186707096774185</v>
          </cell>
          <cell r="Y356">
            <v>72.67057440860215</v>
          </cell>
          <cell r="Z356">
            <v>60.413608817204299</v>
          </cell>
          <cell r="AC356">
            <v>5.9923000000000002</v>
          </cell>
          <cell r="AD356">
            <v>6.5606999999999998</v>
          </cell>
          <cell r="AE356">
            <v>5.9111000000000002</v>
          </cell>
          <cell r="AF356">
            <v>5.7487000000000004</v>
          </cell>
          <cell r="AG356">
            <v>5.9111000000000002</v>
          </cell>
          <cell r="AH356">
            <v>5.0179999999999998</v>
          </cell>
          <cell r="AI356">
            <v>6.1059999999999999</v>
          </cell>
          <cell r="AJ356">
            <v>6.0810000000000004</v>
          </cell>
          <cell r="AK356">
            <v>6.2460000000000004</v>
          </cell>
          <cell r="AL356">
            <v>6.0639000000000003</v>
          </cell>
          <cell r="AM356">
            <v>6.2960000000000003</v>
          </cell>
          <cell r="AN356">
            <v>6.0620000000000003</v>
          </cell>
          <cell r="AO356">
            <v>6.0017624101710192</v>
          </cell>
          <cell r="AP356">
            <v>6.0744353756463543</v>
          </cell>
          <cell r="AQ356">
            <v>6.4678495628471193</v>
          </cell>
          <cell r="AR356">
            <v>6.0795048271317045</v>
          </cell>
          <cell r="AS356">
            <v>5.908051562019871</v>
          </cell>
          <cell r="AT356">
            <v>5.7303118739335543</v>
          </cell>
          <cell r="AU356">
            <v>6.0642964726756565</v>
          </cell>
          <cell r="AV356">
            <v>5.9260999999999999</v>
          </cell>
          <cell r="AW356">
            <v>6.677675696717146</v>
          </cell>
          <cell r="AX356">
            <v>6.8086000000000002</v>
          </cell>
          <cell r="AZ356">
            <v>224</v>
          </cell>
          <cell r="BA356">
            <v>224</v>
          </cell>
          <cell r="BC356">
            <v>2036</v>
          </cell>
          <cell r="BD356">
            <v>273</v>
          </cell>
          <cell r="BE356">
            <v>273</v>
          </cell>
        </row>
        <row r="357">
          <cell r="D357">
            <v>50041</v>
          </cell>
          <cell r="E357">
            <v>67.114459999999994</v>
          </cell>
          <cell r="F357">
            <v>63.133560000000003</v>
          </cell>
          <cell r="G357">
            <v>67.06035</v>
          </cell>
          <cell r="H357">
            <v>66.943150000000003</v>
          </cell>
          <cell r="J357">
            <v>61.133560000000003</v>
          </cell>
          <cell r="K357">
            <v>61.133560000000003</v>
          </cell>
          <cell r="L357">
            <v>75.176659999999998</v>
          </cell>
          <cell r="M357">
            <v>50.823619999999998</v>
          </cell>
          <cell r="N357">
            <v>62.65014</v>
          </cell>
          <cell r="O357">
            <v>44.926259999999999</v>
          </cell>
          <cell r="P357">
            <v>48.926160000000003</v>
          </cell>
          <cell r="R357">
            <v>61.15014</v>
          </cell>
          <cell r="S357">
            <v>60.65014</v>
          </cell>
          <cell r="T357">
            <v>76.111339999999998</v>
          </cell>
          <cell r="U357">
            <v>59.932476774193546</v>
          </cell>
          <cell r="V357">
            <v>62.920439354838713</v>
          </cell>
          <cell r="W357">
            <v>57.302310322580645</v>
          </cell>
          <cell r="Y357">
            <v>75.588723225806447</v>
          </cell>
          <cell r="Z357">
            <v>61.140869462365593</v>
          </cell>
          <cell r="AC357">
            <v>6.0186999999999999</v>
          </cell>
          <cell r="AD357">
            <v>6.5658000000000003</v>
          </cell>
          <cell r="AE357">
            <v>5.9688999999999997</v>
          </cell>
          <cell r="AF357">
            <v>5.8030999999999997</v>
          </cell>
          <cell r="AG357">
            <v>5.9523999999999999</v>
          </cell>
          <cell r="AH357">
            <v>5.0239000000000003</v>
          </cell>
          <cell r="AI357">
            <v>6.1679000000000004</v>
          </cell>
          <cell r="AJ357">
            <v>6.1096000000000004</v>
          </cell>
          <cell r="AK357">
            <v>6.2755999999999998</v>
          </cell>
          <cell r="AL357">
            <v>6.0913000000000004</v>
          </cell>
          <cell r="AM357">
            <v>6.3255999999999997</v>
          </cell>
          <cell r="AN357">
            <v>6.0898000000000003</v>
          </cell>
          <cell r="AO357">
            <v>6.0282160382886207</v>
          </cell>
          <cell r="AP357">
            <v>6.1012020794889992</v>
          </cell>
          <cell r="AQ357">
            <v>6.5004199203990041</v>
          </cell>
          <cell r="AR357">
            <v>6.1062715309743485</v>
          </cell>
          <cell r="AS357">
            <v>5.9637721397111543</v>
          </cell>
          <cell r="AT357">
            <v>5.8120141724380208</v>
          </cell>
          <cell r="AU357">
            <v>6.0910631765183014</v>
          </cell>
          <cell r="AV357">
            <v>5.9839000000000002</v>
          </cell>
          <cell r="AW357">
            <v>6.6828591503201551</v>
          </cell>
          <cell r="AX357">
            <v>6.8148999999999997</v>
          </cell>
          <cell r="AZ357">
            <v>225</v>
          </cell>
          <cell r="BA357">
            <v>225</v>
          </cell>
          <cell r="BC357">
            <v>2037</v>
          </cell>
          <cell r="BD357">
            <v>274</v>
          </cell>
          <cell r="BE357">
            <v>274</v>
          </cell>
        </row>
        <row r="358">
          <cell r="D358">
            <v>50072</v>
          </cell>
          <cell r="E358">
            <v>68.848320000000001</v>
          </cell>
          <cell r="F358">
            <v>60.155169999999998</v>
          </cell>
          <cell r="G358">
            <v>68.864519999999999</v>
          </cell>
          <cell r="H358">
            <v>71.537220000000005</v>
          </cell>
          <cell r="J358">
            <v>59.155169999999998</v>
          </cell>
          <cell r="K358">
            <v>58.655169999999998</v>
          </cell>
          <cell r="L358">
            <v>76.195269999999994</v>
          </cell>
          <cell r="M358">
            <v>52.102699999999999</v>
          </cell>
          <cell r="N358">
            <v>60.39029</v>
          </cell>
          <cell r="O358">
            <v>47.630249999999997</v>
          </cell>
          <cell r="P358">
            <v>51.82385</v>
          </cell>
          <cell r="R358">
            <v>58.89029</v>
          </cell>
          <cell r="S358">
            <v>57.89029</v>
          </cell>
          <cell r="T358">
            <v>79.724990000000005</v>
          </cell>
          <cell r="U358">
            <v>61.671625714285717</v>
          </cell>
          <cell r="V358">
            <v>60.255935714285705</v>
          </cell>
          <cell r="W358">
            <v>59.764118571428568</v>
          </cell>
          <cell r="Y358">
            <v>77.708007142857142</v>
          </cell>
          <cell r="Z358">
            <v>59.041649999999997</v>
          </cell>
          <cell r="AC358">
            <v>5.9358000000000004</v>
          </cell>
          <cell r="AD358">
            <v>6.3502999999999998</v>
          </cell>
          <cell r="AE358">
            <v>5.8695000000000004</v>
          </cell>
          <cell r="AF358">
            <v>5.7037000000000004</v>
          </cell>
          <cell r="AG358">
            <v>5.9855</v>
          </cell>
          <cell r="AH358">
            <v>4.9244000000000003</v>
          </cell>
          <cell r="AI358">
            <v>6.0518000000000001</v>
          </cell>
          <cell r="AJ358">
            <v>6.0246000000000004</v>
          </cell>
          <cell r="AK358">
            <v>6.1897000000000002</v>
          </cell>
          <cell r="AL358">
            <v>6.0073999999999996</v>
          </cell>
          <cell r="AM358">
            <v>6.2397</v>
          </cell>
          <cell r="AN358">
            <v>6.0056000000000003</v>
          </cell>
          <cell r="AO358">
            <v>5.9451476378738803</v>
          </cell>
          <cell r="AP358">
            <v>6.0171505738619082</v>
          </cell>
          <cell r="AQ358">
            <v>6.337361007949263</v>
          </cell>
          <cell r="AR358">
            <v>6.0222200253472584</v>
          </cell>
          <cell r="AS358">
            <v>5.8619591723855375</v>
          </cell>
          <cell r="AT358">
            <v>5.7162598815617782</v>
          </cell>
          <cell r="AU358">
            <v>6.0070116708912096</v>
          </cell>
          <cell r="AV358">
            <v>5.8845000000000001</v>
          </cell>
          <cell r="AW358">
            <v>6.4638328265067582</v>
          </cell>
          <cell r="AX358">
            <v>6.5833000000000004</v>
          </cell>
          <cell r="AZ358">
            <v>226</v>
          </cell>
          <cell r="BA358">
            <v>226</v>
          </cell>
          <cell r="BC358">
            <v>2037</v>
          </cell>
          <cell r="BD358">
            <v>275</v>
          </cell>
          <cell r="BE358">
            <v>275</v>
          </cell>
        </row>
        <row r="359">
          <cell r="D359">
            <v>50100</v>
          </cell>
          <cell r="E359">
            <v>48.709739999999996</v>
          </cell>
          <cell r="F359">
            <v>53.27581</v>
          </cell>
          <cell r="G359">
            <v>46.844549999999998</v>
          </cell>
          <cell r="H359">
            <v>50.228050000000003</v>
          </cell>
          <cell r="J359">
            <v>52.77581</v>
          </cell>
          <cell r="K359">
            <v>51.77581</v>
          </cell>
          <cell r="L359">
            <v>57.533009999999997</v>
          </cell>
          <cell r="M359">
            <v>42.489229999999999</v>
          </cell>
          <cell r="N359">
            <v>54.767530000000001</v>
          </cell>
          <cell r="O359">
            <v>35.936529999999998</v>
          </cell>
          <cell r="P359">
            <v>40.386029999999998</v>
          </cell>
          <cell r="R359">
            <v>54.267530000000001</v>
          </cell>
          <cell r="S359">
            <v>53.267530000000001</v>
          </cell>
          <cell r="T359">
            <v>62.984929999999999</v>
          </cell>
          <cell r="U359">
            <v>45.972045827725438</v>
          </cell>
          <cell r="V359">
            <v>53.932327415881559</v>
          </cell>
          <cell r="W359">
            <v>42.043846716016148</v>
          </cell>
          <cell r="Y359">
            <v>59.932441816958274</v>
          </cell>
          <cell r="Z359">
            <v>53.432327415881566</v>
          </cell>
          <cell r="AC359">
            <v>5.4550000000000001</v>
          </cell>
          <cell r="AD359">
            <v>5.2061999999999999</v>
          </cell>
          <cell r="AE359">
            <v>5.3388999999999998</v>
          </cell>
          <cell r="AF359">
            <v>5.2725999999999997</v>
          </cell>
          <cell r="AG359">
            <v>5.9025999999999996</v>
          </cell>
          <cell r="AH359">
            <v>4.5595999999999997</v>
          </cell>
          <cell r="AI359">
            <v>5.5378999999999996</v>
          </cell>
          <cell r="AJ359">
            <v>5.5370999999999997</v>
          </cell>
          <cell r="AK359">
            <v>5.6989999999999998</v>
          </cell>
          <cell r="AL359">
            <v>5.5236000000000001</v>
          </cell>
          <cell r="AM359">
            <v>5.7489999999999997</v>
          </cell>
          <cell r="AN359">
            <v>5.5204000000000004</v>
          </cell>
          <cell r="AO359">
            <v>5.463370956095746</v>
          </cell>
          <cell r="AP359">
            <v>5.529672119030721</v>
          </cell>
          <cell r="AQ359">
            <v>5.4701817107768882</v>
          </cell>
          <cell r="AR359">
            <v>5.5347415705160703</v>
          </cell>
          <cell r="AS359">
            <v>5.4203940796886201</v>
          </cell>
          <cell r="AT359">
            <v>5.2738228645990164</v>
          </cell>
          <cell r="AU359">
            <v>5.5195332160600232</v>
          </cell>
          <cell r="AV359">
            <v>5.3539000000000003</v>
          </cell>
          <cell r="AW359">
            <v>5.3010114015651997</v>
          </cell>
          <cell r="AX359">
            <v>5.4131999999999998</v>
          </cell>
          <cell r="AZ359">
            <v>227</v>
          </cell>
          <cell r="BA359">
            <v>227</v>
          </cell>
          <cell r="BC359">
            <v>2037</v>
          </cell>
          <cell r="BD359">
            <v>276</v>
          </cell>
          <cell r="BE359">
            <v>276</v>
          </cell>
        </row>
        <row r="360">
          <cell r="D360">
            <v>50131</v>
          </cell>
          <cell r="E360">
            <v>45.784190000000002</v>
          </cell>
          <cell r="F360">
            <v>50.923900000000003</v>
          </cell>
          <cell r="G360">
            <v>40.891669999999998</v>
          </cell>
          <cell r="H360">
            <v>44.86777</v>
          </cell>
          <cell r="J360">
            <v>49.173900000000003</v>
          </cell>
          <cell r="K360">
            <v>48.923900000000003</v>
          </cell>
          <cell r="L360">
            <v>49.008299999999998</v>
          </cell>
          <cell r="M360">
            <v>39.211010000000002</v>
          </cell>
          <cell r="N360">
            <v>53.72871</v>
          </cell>
          <cell r="O360">
            <v>31.831939999999999</v>
          </cell>
          <cell r="P360">
            <v>37.90184</v>
          </cell>
          <cell r="R360">
            <v>52.72871</v>
          </cell>
          <cell r="S360">
            <v>52.72871</v>
          </cell>
          <cell r="T360">
            <v>53.184910000000002</v>
          </cell>
          <cell r="U360">
            <v>43.008847333333328</v>
          </cell>
          <cell r="V360">
            <v>52.108153111111122</v>
          </cell>
          <cell r="W360">
            <v>37.066450666666661</v>
          </cell>
          <cell r="Y360">
            <v>50.77175755555556</v>
          </cell>
          <cell r="Z360">
            <v>50.67481977777777</v>
          </cell>
          <cell r="AC360">
            <v>5.1067999999999998</v>
          </cell>
          <cell r="AD360">
            <v>4.4269999999999996</v>
          </cell>
          <cell r="AE360">
            <v>4.9741</v>
          </cell>
          <cell r="AF360">
            <v>5.0072999999999999</v>
          </cell>
          <cell r="AG360">
            <v>5.7202000000000002</v>
          </cell>
          <cell r="AH360">
            <v>4.1947999999999999</v>
          </cell>
          <cell r="AI360">
            <v>5.1897000000000002</v>
          </cell>
          <cell r="AJ360">
            <v>5.1778000000000004</v>
          </cell>
          <cell r="AK360">
            <v>5.3343999999999996</v>
          </cell>
          <cell r="AL360">
            <v>5.1703999999999999</v>
          </cell>
          <cell r="AM360">
            <v>5.3844000000000003</v>
          </cell>
          <cell r="AN360">
            <v>5.165</v>
          </cell>
          <cell r="AO360">
            <v>5.1144636337264719</v>
          </cell>
          <cell r="AP360">
            <v>5.1766355175909968</v>
          </cell>
          <cell r="AQ360">
            <v>4.8778050964786868</v>
          </cell>
          <cell r="AR360">
            <v>5.1817049690763461</v>
          </cell>
          <cell r="AS360">
            <v>5.1486538359110927</v>
          </cell>
          <cell r="AT360">
            <v>5.0799053698685137</v>
          </cell>
          <cell r="AU360">
            <v>5.1664966146202982</v>
          </cell>
          <cell r="AV360">
            <v>4.9890999999999996</v>
          </cell>
          <cell r="AW360">
            <v>4.509061000101636</v>
          </cell>
          <cell r="AX360">
            <v>4.5602999999999998</v>
          </cell>
          <cell r="AZ360">
            <v>228</v>
          </cell>
          <cell r="BA360">
            <v>228</v>
          </cell>
          <cell r="BC360">
            <v>2037</v>
          </cell>
          <cell r="BD360">
            <v>277</v>
          </cell>
          <cell r="BE360">
            <v>277</v>
          </cell>
        </row>
        <row r="361">
          <cell r="D361">
            <v>50161</v>
          </cell>
          <cell r="E361">
            <v>38.535600000000002</v>
          </cell>
          <cell r="F361">
            <v>53.572690000000001</v>
          </cell>
          <cell r="G361">
            <v>30.370609999999999</v>
          </cell>
          <cell r="H361">
            <v>34.697110000000002</v>
          </cell>
          <cell r="J361">
            <v>52.072690000000001</v>
          </cell>
          <cell r="K361">
            <v>51.572690000000001</v>
          </cell>
          <cell r="L361">
            <v>48.62059</v>
          </cell>
          <cell r="M361">
            <v>32.793019999999999</v>
          </cell>
          <cell r="N361">
            <v>55.5413</v>
          </cell>
          <cell r="O361">
            <v>24.715820000000001</v>
          </cell>
          <cell r="P361">
            <v>32.555019999999999</v>
          </cell>
          <cell r="R361">
            <v>54.5413</v>
          </cell>
          <cell r="S361">
            <v>54.0413</v>
          </cell>
          <cell r="T361">
            <v>51.581200000000003</v>
          </cell>
          <cell r="U361">
            <v>35.880428602150538</v>
          </cell>
          <cell r="V361">
            <v>54.482907526881718</v>
          </cell>
          <cell r="W361">
            <v>27.756029677419352</v>
          </cell>
          <cell r="Y361">
            <v>49.989474193548389</v>
          </cell>
          <cell r="Z361">
            <v>53.214090322580645</v>
          </cell>
          <cell r="AC361">
            <v>5.1067999999999998</v>
          </cell>
          <cell r="AD361">
            <v>4.3772000000000002</v>
          </cell>
          <cell r="AE361">
            <v>4.9574999999999996</v>
          </cell>
          <cell r="AF361">
            <v>5.0570000000000004</v>
          </cell>
          <cell r="AG361">
            <v>5.7534000000000001</v>
          </cell>
          <cell r="AH361">
            <v>4.1783000000000001</v>
          </cell>
          <cell r="AI361">
            <v>5.2228000000000003</v>
          </cell>
          <cell r="AJ361">
            <v>5.1776</v>
          </cell>
          <cell r="AK361">
            <v>5.3342000000000001</v>
          </cell>
          <cell r="AL361">
            <v>5.1703000000000001</v>
          </cell>
          <cell r="AM361">
            <v>5.3841999999999999</v>
          </cell>
          <cell r="AN361">
            <v>5.1649000000000003</v>
          </cell>
          <cell r="AO361">
            <v>5.1144636337264719</v>
          </cell>
          <cell r="AP361">
            <v>5.1766355175909968</v>
          </cell>
          <cell r="AQ361">
            <v>4.8434223978865534</v>
          </cell>
          <cell r="AR361">
            <v>5.1817049690763461</v>
          </cell>
          <cell r="AS361">
            <v>5.1995603195739015</v>
          </cell>
          <cell r="AT361">
            <v>5.027210398474355</v>
          </cell>
          <cell r="AU361">
            <v>5.1664966146202982</v>
          </cell>
          <cell r="AV361">
            <v>4.9725000000000001</v>
          </cell>
          <cell r="AW361">
            <v>4.4584461002134361</v>
          </cell>
          <cell r="AX361">
            <v>4.5071000000000003</v>
          </cell>
          <cell r="AZ361">
            <v>229</v>
          </cell>
          <cell r="BA361">
            <v>229</v>
          </cell>
          <cell r="BC361">
            <v>2037</v>
          </cell>
          <cell r="BD361">
            <v>278</v>
          </cell>
          <cell r="BE361">
            <v>278</v>
          </cell>
        </row>
        <row r="362">
          <cell r="D362">
            <v>50192</v>
          </cell>
          <cell r="E362">
            <v>50.212200000000003</v>
          </cell>
          <cell r="F362">
            <v>73.563580000000002</v>
          </cell>
          <cell r="G362">
            <v>41.789470000000001</v>
          </cell>
          <cell r="H362">
            <v>47.489469999999997</v>
          </cell>
          <cell r="J362">
            <v>73.063580000000002</v>
          </cell>
          <cell r="K362">
            <v>72.563580000000002</v>
          </cell>
          <cell r="L362">
            <v>64.371179999999995</v>
          </cell>
          <cell r="M362">
            <v>38.798479999999998</v>
          </cell>
          <cell r="N362">
            <v>65.506550000000004</v>
          </cell>
          <cell r="O362">
            <v>30.590209999999999</v>
          </cell>
          <cell r="P362">
            <v>39.951009999999997</v>
          </cell>
          <cell r="R362">
            <v>63.506549999999997</v>
          </cell>
          <cell r="S362">
            <v>63.006549999999997</v>
          </cell>
          <cell r="T362">
            <v>66.92165</v>
          </cell>
          <cell r="U362">
            <v>45.393073777777779</v>
          </cell>
          <cell r="V362">
            <v>70.161722888888889</v>
          </cell>
          <cell r="W362">
            <v>37.060893555555552</v>
          </cell>
          <cell r="Y362">
            <v>65.448045111111114</v>
          </cell>
          <cell r="Z362">
            <v>69.028389555555549</v>
          </cell>
          <cell r="AC362">
            <v>5.1398999999999999</v>
          </cell>
          <cell r="AD362">
            <v>4.5430000000000001</v>
          </cell>
          <cell r="AE362">
            <v>4.9907000000000004</v>
          </cell>
          <cell r="AF362">
            <v>5.0902000000000003</v>
          </cell>
          <cell r="AG362">
            <v>5.8197000000000001</v>
          </cell>
          <cell r="AH362">
            <v>4.3441000000000001</v>
          </cell>
          <cell r="AI362">
            <v>5.2560000000000002</v>
          </cell>
          <cell r="AJ362">
            <v>5.2126999999999999</v>
          </cell>
          <cell r="AK362">
            <v>5.3700999999999999</v>
          </cell>
          <cell r="AL362">
            <v>5.2042999999999999</v>
          </cell>
          <cell r="AM362">
            <v>5.4200999999999997</v>
          </cell>
          <cell r="AN362">
            <v>5.1993</v>
          </cell>
          <cell r="AO362">
            <v>5.147630872010283</v>
          </cell>
          <cell r="AP362">
            <v>5.2101952864240095</v>
          </cell>
          <cell r="AQ362">
            <v>4.9464669313177971</v>
          </cell>
          <cell r="AR362">
            <v>5.215264737909358</v>
          </cell>
          <cell r="AS362">
            <v>5.2335662603707878</v>
          </cell>
          <cell r="AT362">
            <v>5.0704704607046072</v>
          </cell>
          <cell r="AU362">
            <v>5.2000563834533109</v>
          </cell>
          <cell r="AV362">
            <v>5.0057</v>
          </cell>
          <cell r="AW362">
            <v>4.6269591604837892</v>
          </cell>
          <cell r="AX362">
            <v>4.6806000000000001</v>
          </cell>
          <cell r="AZ362">
            <v>230</v>
          </cell>
          <cell r="BA362">
            <v>230</v>
          </cell>
          <cell r="BC362">
            <v>2037</v>
          </cell>
          <cell r="BD362">
            <v>279</v>
          </cell>
          <cell r="BE362">
            <v>279</v>
          </cell>
        </row>
        <row r="363">
          <cell r="D363">
            <v>50222</v>
          </cell>
          <cell r="E363">
            <v>89.570340000000002</v>
          </cell>
          <cell r="F363">
            <v>107.96250000000001</v>
          </cell>
          <cell r="G363">
            <v>80.459919999999997</v>
          </cell>
          <cell r="H363">
            <v>82.622219999999999</v>
          </cell>
          <cell r="J363">
            <v>111.71250000000001</v>
          </cell>
          <cell r="K363">
            <v>112.46250000000001</v>
          </cell>
          <cell r="L363">
            <v>90.863399999999999</v>
          </cell>
          <cell r="M363">
            <v>51.44849</v>
          </cell>
          <cell r="N363">
            <v>75.634039999999999</v>
          </cell>
          <cell r="O363">
            <v>42.537599999999998</v>
          </cell>
          <cell r="P363">
            <v>50.371000000000002</v>
          </cell>
          <cell r="R363">
            <v>76.134039999999999</v>
          </cell>
          <cell r="S363">
            <v>76.634039999999999</v>
          </cell>
          <cell r="T363">
            <v>77.193839999999994</v>
          </cell>
          <cell r="U363">
            <v>72.763933010752694</v>
          </cell>
          <cell r="V363">
            <v>93.710168172042998</v>
          </cell>
          <cell r="W363">
            <v>63.741477849462363</v>
          </cell>
          <cell r="Y363">
            <v>84.83703483870967</v>
          </cell>
          <cell r="Z363">
            <v>96.027372473118291</v>
          </cell>
          <cell r="AC363">
            <v>5.4714999999999998</v>
          </cell>
          <cell r="AD363">
            <v>4.7586000000000004</v>
          </cell>
          <cell r="AE363">
            <v>5.3388999999999998</v>
          </cell>
          <cell r="AF363">
            <v>5.4218000000000002</v>
          </cell>
          <cell r="AG363">
            <v>6.0683999999999996</v>
          </cell>
          <cell r="AH363">
            <v>4.5595999999999997</v>
          </cell>
          <cell r="AI363">
            <v>5.6041999999999996</v>
          </cell>
          <cell r="AJ363">
            <v>5.5480999999999998</v>
          </cell>
          <cell r="AK363">
            <v>5.7073</v>
          </cell>
          <cell r="AL363">
            <v>5.5376000000000003</v>
          </cell>
          <cell r="AM363">
            <v>5.7572999999999999</v>
          </cell>
          <cell r="AN363">
            <v>5.5332999999999997</v>
          </cell>
          <cell r="AO363">
            <v>5.4799044736692464</v>
          </cell>
          <cell r="AP363">
            <v>5.5464013089323734</v>
          </cell>
          <cell r="AQ363">
            <v>5.2384091823154595</v>
          </cell>
          <cell r="AR363">
            <v>5.5514707604177227</v>
          </cell>
          <cell r="AS363">
            <v>5.5732159582095671</v>
          </cell>
          <cell r="AT363">
            <v>5.3179862691960249</v>
          </cell>
          <cell r="AU363">
            <v>5.5362624059616756</v>
          </cell>
          <cell r="AV363">
            <v>5.3539000000000003</v>
          </cell>
          <cell r="AW363">
            <v>4.8460871206423421</v>
          </cell>
          <cell r="AX363">
            <v>4.9112999999999998</v>
          </cell>
          <cell r="AZ363">
            <v>231</v>
          </cell>
          <cell r="BA363">
            <v>231</v>
          </cell>
          <cell r="BC363">
            <v>2037</v>
          </cell>
          <cell r="BD363">
            <v>280</v>
          </cell>
          <cell r="BE363">
            <v>280</v>
          </cell>
        </row>
        <row r="364">
          <cell r="D364">
            <v>50253</v>
          </cell>
          <cell r="E364">
            <v>98.399150000000006</v>
          </cell>
          <cell r="F364">
            <v>102.46599999999999</v>
          </cell>
          <cell r="G364">
            <v>90.128050000000002</v>
          </cell>
          <cell r="H364">
            <v>90.661649999999995</v>
          </cell>
          <cell r="J364">
            <v>106.46599999999999</v>
          </cell>
          <cell r="K364">
            <v>106.46599999999999</v>
          </cell>
          <cell r="L364">
            <v>84.787899999999993</v>
          </cell>
          <cell r="M364">
            <v>61.427149999999997</v>
          </cell>
          <cell r="N364">
            <v>79.707310000000007</v>
          </cell>
          <cell r="O364">
            <v>51.918259999999997</v>
          </cell>
          <cell r="P364">
            <v>58.369160000000001</v>
          </cell>
          <cell r="R364">
            <v>80.707310000000007</v>
          </cell>
          <cell r="S364">
            <v>80.207310000000007</v>
          </cell>
          <cell r="T364">
            <v>81.371709999999993</v>
          </cell>
          <cell r="U364">
            <v>82.099666129032258</v>
          </cell>
          <cell r="V364">
            <v>92.432599032258068</v>
          </cell>
          <cell r="W364">
            <v>73.282873763440861</v>
          </cell>
          <cell r="Y364">
            <v>83.281837741935476</v>
          </cell>
          <cell r="Z364">
            <v>95.110018387096787</v>
          </cell>
          <cell r="AC364">
            <v>5.5709999999999997</v>
          </cell>
          <cell r="AD364">
            <v>4.7916999999999996</v>
          </cell>
          <cell r="AE364">
            <v>5.4714999999999998</v>
          </cell>
          <cell r="AF364">
            <v>5.5046999999999997</v>
          </cell>
          <cell r="AG364">
            <v>6.1016000000000004</v>
          </cell>
          <cell r="AH364">
            <v>4.5928000000000004</v>
          </cell>
          <cell r="AI364">
            <v>5.7037000000000004</v>
          </cell>
          <cell r="AJ364">
            <v>5.6478000000000002</v>
          </cell>
          <cell r="AK364">
            <v>5.8071000000000002</v>
          </cell>
          <cell r="AL364">
            <v>5.6372</v>
          </cell>
          <cell r="AM364">
            <v>5.8571</v>
          </cell>
          <cell r="AN364">
            <v>5.633</v>
          </cell>
          <cell r="AO364">
            <v>5.5796065947942974</v>
          </cell>
          <cell r="AP364">
            <v>5.6472833934908246</v>
          </cell>
          <cell r="AQ364">
            <v>5.324210585278057</v>
          </cell>
          <cell r="AR364">
            <v>5.652352844976174</v>
          </cell>
          <cell r="AS364">
            <v>5.6581283826692612</v>
          </cell>
          <cell r="AT364">
            <v>5.4178557864097154</v>
          </cell>
          <cell r="AU364">
            <v>5.637144490520126</v>
          </cell>
          <cell r="AV364">
            <v>5.4865000000000004</v>
          </cell>
          <cell r="AW364">
            <v>4.8797287508893179</v>
          </cell>
          <cell r="AX364">
            <v>4.9462999999999999</v>
          </cell>
          <cell r="AZ364">
            <v>232</v>
          </cell>
          <cell r="BA364">
            <v>232</v>
          </cell>
          <cell r="BC364">
            <v>2037</v>
          </cell>
          <cell r="BD364">
            <v>281</v>
          </cell>
          <cell r="BE364">
            <v>281</v>
          </cell>
        </row>
        <row r="365">
          <cell r="D365">
            <v>50284</v>
          </cell>
          <cell r="E365">
            <v>53.942959999999999</v>
          </cell>
          <cell r="F365">
            <v>67.166129999999995</v>
          </cell>
          <cell r="G365">
            <v>45.82873</v>
          </cell>
          <cell r="H365">
            <v>47.907629999999997</v>
          </cell>
          <cell r="J365">
            <v>70.166129999999995</v>
          </cell>
          <cell r="K365">
            <v>69.166129999999995</v>
          </cell>
          <cell r="L365">
            <v>55.786830000000002</v>
          </cell>
          <cell r="M365">
            <v>48.157850000000003</v>
          </cell>
          <cell r="N365">
            <v>65.089190000000002</v>
          </cell>
          <cell r="O365">
            <v>39.469230000000003</v>
          </cell>
          <cell r="P365">
            <v>45.673430000000003</v>
          </cell>
          <cell r="R365">
            <v>63.089190000000002</v>
          </cell>
          <cell r="S365">
            <v>63.089190000000002</v>
          </cell>
          <cell r="T365">
            <v>64.663089999999997</v>
          </cell>
          <cell r="U365">
            <v>51.3718</v>
          </cell>
          <cell r="V365">
            <v>66.243045555555554</v>
          </cell>
          <cell r="W365">
            <v>43.002285555555552</v>
          </cell>
          <cell r="Y365">
            <v>59.731834444444452</v>
          </cell>
          <cell r="Z365">
            <v>67.020823333333325</v>
          </cell>
          <cell r="AC365">
            <v>5.5378999999999996</v>
          </cell>
          <cell r="AD365">
            <v>4.4269999999999996</v>
          </cell>
          <cell r="AE365">
            <v>5.4383999999999997</v>
          </cell>
          <cell r="AF365">
            <v>5.4383999999999997</v>
          </cell>
          <cell r="AG365">
            <v>6.0186999999999999</v>
          </cell>
          <cell r="AH365">
            <v>4.2279999999999998</v>
          </cell>
          <cell r="AI365">
            <v>5.6704999999999997</v>
          </cell>
          <cell r="AJ365">
            <v>5.6140999999999996</v>
          </cell>
          <cell r="AK365">
            <v>5.7731000000000003</v>
          </cell>
          <cell r="AL365">
            <v>5.6037999999999997</v>
          </cell>
          <cell r="AM365">
            <v>5.8231000000000002</v>
          </cell>
          <cell r="AN365">
            <v>5.5994999999999999</v>
          </cell>
          <cell r="AO365">
            <v>5.5464393565104864</v>
          </cell>
          <cell r="AP365">
            <v>5.6137236246578119</v>
          </cell>
          <cell r="AQ365">
            <v>5.1182250807607277</v>
          </cell>
          <cell r="AR365">
            <v>5.6187930761431613</v>
          </cell>
          <cell r="AS365">
            <v>5.5902189286080093</v>
          </cell>
          <cell r="AT365">
            <v>5.3946699989962861</v>
          </cell>
          <cell r="AU365">
            <v>5.6035847216871133</v>
          </cell>
          <cell r="AV365">
            <v>5.4534000000000002</v>
          </cell>
          <cell r="AW365">
            <v>4.509061000101636</v>
          </cell>
          <cell r="AX365">
            <v>4.5808999999999997</v>
          </cell>
          <cell r="AZ365">
            <v>233</v>
          </cell>
          <cell r="BA365">
            <v>233</v>
          </cell>
          <cell r="BC365">
            <v>2037</v>
          </cell>
          <cell r="BD365">
            <v>282</v>
          </cell>
          <cell r="BE365">
            <v>282</v>
          </cell>
        </row>
        <row r="366">
          <cell r="D366">
            <v>50314</v>
          </cell>
          <cell r="E366">
            <v>64.82011</v>
          </cell>
          <cell r="F366">
            <v>61.494529999999997</v>
          </cell>
          <cell r="G366">
            <v>61.689120000000003</v>
          </cell>
          <cell r="H366">
            <v>67.654219999999995</v>
          </cell>
          <cell r="J366">
            <v>59.994529999999997</v>
          </cell>
          <cell r="K366">
            <v>59.744529999999997</v>
          </cell>
          <cell r="L366">
            <v>70.529629999999997</v>
          </cell>
          <cell r="M366">
            <v>45.968769999999999</v>
          </cell>
          <cell r="N366">
            <v>59.330930000000002</v>
          </cell>
          <cell r="O366">
            <v>38.414090000000002</v>
          </cell>
          <cell r="P366">
            <v>43.018389999999997</v>
          </cell>
          <cell r="R366">
            <v>57.330930000000002</v>
          </cell>
          <cell r="S366">
            <v>57.330930000000002</v>
          </cell>
          <cell r="T366">
            <v>67.936430000000001</v>
          </cell>
          <cell r="U366">
            <v>56.914709354838713</v>
          </cell>
          <cell r="V366">
            <v>60.587213870967744</v>
          </cell>
          <cell r="W366">
            <v>51.928623548387101</v>
          </cell>
          <cell r="Y366">
            <v>69.442159032258061</v>
          </cell>
          <cell r="Z366">
            <v>58.877536451612905</v>
          </cell>
          <cell r="AC366">
            <v>5.5046999999999997</v>
          </cell>
          <cell r="AD366">
            <v>4.5430000000000001</v>
          </cell>
          <cell r="AE366">
            <v>5.4051999999999998</v>
          </cell>
          <cell r="AF366">
            <v>5.3555000000000001</v>
          </cell>
          <cell r="AG366">
            <v>5.9523999999999999</v>
          </cell>
          <cell r="AH366">
            <v>4.2611999999999997</v>
          </cell>
          <cell r="AI366">
            <v>5.6208</v>
          </cell>
          <cell r="AJ366">
            <v>5.5787000000000004</v>
          </cell>
          <cell r="AK366">
            <v>5.7366999999999999</v>
          </cell>
          <cell r="AL366">
            <v>5.5696000000000003</v>
          </cell>
          <cell r="AM366">
            <v>5.7866999999999997</v>
          </cell>
          <cell r="AN366">
            <v>5.5648</v>
          </cell>
          <cell r="AO366">
            <v>5.5131719150898659</v>
          </cell>
          <cell r="AP366">
            <v>5.5800624667950931</v>
          </cell>
          <cell r="AQ366">
            <v>5.1610998916557378</v>
          </cell>
          <cell r="AR366">
            <v>5.5851319182804415</v>
          </cell>
          <cell r="AS366">
            <v>5.5053065041483151</v>
          </cell>
          <cell r="AT366">
            <v>5.4416438020676496</v>
          </cell>
          <cell r="AU366">
            <v>5.5699235638243945</v>
          </cell>
          <cell r="AV366">
            <v>5.4202000000000004</v>
          </cell>
          <cell r="AW366">
            <v>4.6269591604837892</v>
          </cell>
          <cell r="AX366">
            <v>4.6946000000000003</v>
          </cell>
          <cell r="AZ366">
            <v>234</v>
          </cell>
          <cell r="BA366">
            <v>234</v>
          </cell>
          <cell r="BC366">
            <v>2037</v>
          </cell>
          <cell r="BD366">
            <v>283</v>
          </cell>
          <cell r="BE366">
            <v>283</v>
          </cell>
        </row>
        <row r="367">
          <cell r="D367">
            <v>50345</v>
          </cell>
          <cell r="E367">
            <v>59.0122</v>
          </cell>
          <cell r="F367">
            <v>60.90164</v>
          </cell>
          <cell r="G367">
            <v>57.686410000000002</v>
          </cell>
          <cell r="H367">
            <v>60.357309999999998</v>
          </cell>
          <cell r="J367">
            <v>58.90164</v>
          </cell>
          <cell r="K367">
            <v>58.90164</v>
          </cell>
          <cell r="L367">
            <v>68.850040000000007</v>
          </cell>
          <cell r="M367">
            <v>48.162959999999998</v>
          </cell>
          <cell r="N367">
            <v>59.388930000000002</v>
          </cell>
          <cell r="O367">
            <v>41.525089999999999</v>
          </cell>
          <cell r="P367">
            <v>45.084290000000003</v>
          </cell>
          <cell r="R367">
            <v>58.138930000000002</v>
          </cell>
          <cell r="S367">
            <v>57.388930000000002</v>
          </cell>
          <cell r="T367">
            <v>66.164230000000003</v>
          </cell>
          <cell r="U367">
            <v>53.941196005547845</v>
          </cell>
          <cell r="V367">
            <v>60.194589694868249</v>
          </cell>
          <cell r="W367">
            <v>50.132505922330104</v>
          </cell>
          <cell r="Y367">
            <v>67.594675270457714</v>
          </cell>
          <cell r="Z367">
            <v>58.545144479889046</v>
          </cell>
          <cell r="AC367">
            <v>5.77</v>
          </cell>
          <cell r="AD367">
            <v>5.9688999999999997</v>
          </cell>
          <cell r="AE367">
            <v>5.6871</v>
          </cell>
          <cell r="AF367">
            <v>5.5544000000000002</v>
          </cell>
          <cell r="AG367">
            <v>6.0353000000000003</v>
          </cell>
          <cell r="AH367">
            <v>4.9077999999999999</v>
          </cell>
          <cell r="AI367">
            <v>5.8695000000000004</v>
          </cell>
          <cell r="AJ367">
            <v>5.8522999999999996</v>
          </cell>
          <cell r="AK367">
            <v>6.0141999999999998</v>
          </cell>
          <cell r="AL367">
            <v>5.8387000000000002</v>
          </cell>
          <cell r="AM367">
            <v>6.0641999999999996</v>
          </cell>
          <cell r="AN367">
            <v>5.8354999999999997</v>
          </cell>
          <cell r="AO367">
            <v>5.7790108370443987</v>
          </cell>
          <cell r="AP367">
            <v>5.8490475626077254</v>
          </cell>
          <cell r="AQ367">
            <v>6.0454187569516007</v>
          </cell>
          <cell r="AR367">
            <v>5.8541170140930747</v>
          </cell>
          <cell r="AS367">
            <v>5.70903486633207</v>
          </cell>
          <cell r="AT367">
            <v>5.5398070059219107</v>
          </cell>
          <cell r="AU367">
            <v>5.8389086596370277</v>
          </cell>
          <cell r="AV367">
            <v>5.7020999999999997</v>
          </cell>
          <cell r="AW367">
            <v>6.076191806077853</v>
          </cell>
          <cell r="AX367">
            <v>6.1867999999999999</v>
          </cell>
          <cell r="AZ367">
            <v>235</v>
          </cell>
          <cell r="BA367">
            <v>235</v>
          </cell>
          <cell r="BC367">
            <v>2037</v>
          </cell>
          <cell r="BD367">
            <v>284</v>
          </cell>
          <cell r="BE367">
            <v>284</v>
          </cell>
        </row>
        <row r="368">
          <cell r="D368">
            <v>50375</v>
          </cell>
          <cell r="E368">
            <v>80.615070000000003</v>
          </cell>
          <cell r="F368">
            <v>65.577200000000005</v>
          </cell>
          <cell r="G368">
            <v>80.484830000000002</v>
          </cell>
          <cell r="H368">
            <v>80.858029999999999</v>
          </cell>
          <cell r="J368">
            <v>63.077199999999998</v>
          </cell>
          <cell r="K368">
            <v>63.577199999999998</v>
          </cell>
          <cell r="L368">
            <v>75.327200000000005</v>
          </cell>
          <cell r="M368">
            <v>55.351990000000001</v>
          </cell>
          <cell r="N368">
            <v>65.451300000000003</v>
          </cell>
          <cell r="O368">
            <v>49.79974</v>
          </cell>
          <cell r="P368">
            <v>51.760939999999998</v>
          </cell>
          <cell r="R368">
            <v>63.451300000000003</v>
          </cell>
          <cell r="S368">
            <v>63.451300000000003</v>
          </cell>
          <cell r="T368">
            <v>75.717100000000002</v>
          </cell>
          <cell r="U368">
            <v>69.477583118279568</v>
          </cell>
          <cell r="V368">
            <v>65.521695698924731</v>
          </cell>
          <cell r="W368">
            <v>66.956994623655916</v>
          </cell>
          <cell r="Y368">
            <v>75.499091397849469</v>
          </cell>
          <cell r="Z368">
            <v>63.242125806451618</v>
          </cell>
          <cell r="AC368">
            <v>6.3170999999999999</v>
          </cell>
          <cell r="AD368">
            <v>6.7648000000000001</v>
          </cell>
          <cell r="AE368">
            <v>6.2342000000000004</v>
          </cell>
          <cell r="AF368">
            <v>6.0683999999999996</v>
          </cell>
          <cell r="AG368">
            <v>6.2839999999999998</v>
          </cell>
          <cell r="AH368">
            <v>5.2061999999999999</v>
          </cell>
          <cell r="AI368">
            <v>6.4</v>
          </cell>
          <cell r="AJ368">
            <v>6.4058000000000002</v>
          </cell>
          <cell r="AK368">
            <v>6.5708000000000002</v>
          </cell>
          <cell r="AL368">
            <v>6.3887</v>
          </cell>
          <cell r="AM368">
            <v>6.6208</v>
          </cell>
          <cell r="AN368">
            <v>6.3868</v>
          </cell>
          <cell r="AO368">
            <v>6.3272221985269645</v>
          </cell>
          <cell r="AP368">
            <v>6.4037469441346451</v>
          </cell>
          <cell r="AQ368">
            <v>6.7408399046810459</v>
          </cell>
          <cell r="AR368">
            <v>6.4088163956199944</v>
          </cell>
          <cell r="AS368">
            <v>6.2355123834886808</v>
          </cell>
          <cell r="AT368">
            <v>6.0563180969587469</v>
          </cell>
          <cell r="AU368">
            <v>6.3936080411639464</v>
          </cell>
          <cell r="AV368">
            <v>6.2492000000000001</v>
          </cell>
          <cell r="AW368">
            <v>6.8851154771826408</v>
          </cell>
          <cell r="AX368">
            <v>7.0126999999999997</v>
          </cell>
          <cell r="AZ368">
            <v>236</v>
          </cell>
          <cell r="BA368">
            <v>236</v>
          </cell>
          <cell r="BC368">
            <v>2037</v>
          </cell>
          <cell r="BD368">
            <v>285</v>
          </cell>
          <cell r="BE368">
            <v>285</v>
          </cell>
        </row>
        <row r="369">
          <cell r="D369">
            <v>50406</v>
          </cell>
          <cell r="E369">
            <v>68.307749999999999</v>
          </cell>
          <cell r="F369">
            <v>65.992769999999993</v>
          </cell>
          <cell r="G369">
            <v>68.203699999999998</v>
          </cell>
          <cell r="H369">
            <v>68.086500000000001</v>
          </cell>
          <cell r="J369">
            <v>63.99277</v>
          </cell>
          <cell r="K369">
            <v>63.99277</v>
          </cell>
          <cell r="L369">
            <v>78.035970000000006</v>
          </cell>
          <cell r="M369">
            <v>53.77046</v>
          </cell>
          <cell r="N369">
            <v>65.186679999999996</v>
          </cell>
          <cell r="O369">
            <v>47.990130000000001</v>
          </cell>
          <cell r="P369">
            <v>51.990029999999997</v>
          </cell>
          <cell r="R369">
            <v>63.686680000000003</v>
          </cell>
          <cell r="S369">
            <v>63.186680000000003</v>
          </cell>
          <cell r="T369">
            <v>78.647980000000004</v>
          </cell>
          <cell r="U369">
            <v>61.586207311827962</v>
          </cell>
          <cell r="V369">
            <v>65.620061720430101</v>
          </cell>
          <cell r="W369">
            <v>58.85764075268817</v>
          </cell>
          <cell r="Y369">
            <v>78.318942365591397</v>
          </cell>
          <cell r="Z369">
            <v>63.851244516129036</v>
          </cell>
          <cell r="AC369">
            <v>6.3651</v>
          </cell>
          <cell r="AD369">
            <v>6.7884000000000002</v>
          </cell>
          <cell r="AE369">
            <v>6.2805</v>
          </cell>
          <cell r="AF369">
            <v>6.1280999999999999</v>
          </cell>
          <cell r="AG369">
            <v>6.3144</v>
          </cell>
          <cell r="AH369">
            <v>5.2140000000000004</v>
          </cell>
          <cell r="AI369">
            <v>6.4836</v>
          </cell>
          <cell r="AJ369">
            <v>6.4561000000000002</v>
          </cell>
          <cell r="AK369">
            <v>6.6220999999999997</v>
          </cell>
          <cell r="AL369">
            <v>6.4377000000000004</v>
          </cell>
          <cell r="AM369">
            <v>6.6721000000000004</v>
          </cell>
          <cell r="AN369">
            <v>6.4363000000000001</v>
          </cell>
          <cell r="AO369">
            <v>6.3753197041953307</v>
          </cell>
          <cell r="AP369">
            <v>6.4524136783939978</v>
          </cell>
          <cell r="AQ369">
            <v>6.777034944313427</v>
          </cell>
          <cell r="AR369">
            <v>6.4574831298793471</v>
          </cell>
          <cell r="AS369">
            <v>6.2966616204035644</v>
          </cell>
          <cell r="AT369">
            <v>6.1597006122653815</v>
          </cell>
          <cell r="AU369">
            <v>6.4422747754233001</v>
          </cell>
          <cell r="AV369">
            <v>6.2954999999999997</v>
          </cell>
          <cell r="AW369">
            <v>6.9091016546396995</v>
          </cell>
          <cell r="AX369">
            <v>7.0373999999999999</v>
          </cell>
          <cell r="AZ369">
            <v>237</v>
          </cell>
          <cell r="BA369">
            <v>237</v>
          </cell>
          <cell r="BC369">
            <v>2038</v>
          </cell>
          <cell r="BD369">
            <v>286</v>
          </cell>
          <cell r="BE369">
            <v>286</v>
          </cell>
        </row>
        <row r="370">
          <cell r="D370">
            <v>50437</v>
          </cell>
          <cell r="E370">
            <v>70.969170000000005</v>
          </cell>
          <cell r="F370">
            <v>63.119779999999999</v>
          </cell>
          <cell r="G370">
            <v>70.924859999999995</v>
          </cell>
          <cell r="H370">
            <v>73.597560000000001</v>
          </cell>
          <cell r="J370">
            <v>62.119779999999999</v>
          </cell>
          <cell r="K370">
            <v>61.619779999999999</v>
          </cell>
          <cell r="L370">
            <v>79.159880000000001</v>
          </cell>
          <cell r="M370">
            <v>54.163919999999997</v>
          </cell>
          <cell r="N370">
            <v>63.012169999999998</v>
          </cell>
          <cell r="O370">
            <v>49.606290000000001</v>
          </cell>
          <cell r="P370">
            <v>53.799889999999998</v>
          </cell>
          <cell r="R370">
            <v>61.512169999999998</v>
          </cell>
          <cell r="S370">
            <v>60.512169999999998</v>
          </cell>
          <cell r="T370">
            <v>82.346869999999996</v>
          </cell>
          <cell r="U370">
            <v>63.766919999999999</v>
          </cell>
          <cell r="V370">
            <v>63.073661428571427</v>
          </cell>
          <cell r="W370">
            <v>61.788329999999995</v>
          </cell>
          <cell r="Y370">
            <v>80.525732857142856</v>
          </cell>
          <cell r="Z370">
            <v>61.859375714285719</v>
          </cell>
          <cell r="AC370">
            <v>6.2973999999999997</v>
          </cell>
          <cell r="AD370">
            <v>6.5682999999999998</v>
          </cell>
          <cell r="AE370">
            <v>6.1959</v>
          </cell>
          <cell r="AF370">
            <v>6.0266000000000002</v>
          </cell>
          <cell r="AG370">
            <v>6.3482000000000003</v>
          </cell>
          <cell r="AH370">
            <v>5.1124000000000001</v>
          </cell>
          <cell r="AI370">
            <v>6.3821000000000003</v>
          </cell>
          <cell r="AJ370">
            <v>6.3863000000000003</v>
          </cell>
          <cell r="AK370">
            <v>6.5513000000000003</v>
          </cell>
          <cell r="AL370">
            <v>6.3691000000000004</v>
          </cell>
          <cell r="AM370">
            <v>6.6013000000000002</v>
          </cell>
          <cell r="AN370">
            <v>6.3672000000000004</v>
          </cell>
          <cell r="AO370">
            <v>6.3074821805755725</v>
          </cell>
          <cell r="AP370">
            <v>6.3837733052823689</v>
          </cell>
          <cell r="AQ370">
            <v>6.6192577114666937</v>
          </cell>
          <cell r="AR370">
            <v>6.3888427567677173</v>
          </cell>
          <cell r="AS370">
            <v>6.1926976748950118</v>
          </cell>
          <cell r="AT370">
            <v>6.0792027702499247</v>
          </cell>
          <cell r="AU370">
            <v>6.3736344023116702</v>
          </cell>
          <cell r="AV370">
            <v>6.2108999999999996</v>
          </cell>
          <cell r="AW370">
            <v>6.6854000589490798</v>
          </cell>
          <cell r="AX370">
            <v>6.8013000000000003</v>
          </cell>
          <cell r="AZ370">
            <v>238</v>
          </cell>
          <cell r="BA370">
            <v>238</v>
          </cell>
          <cell r="BC370">
            <v>2038</v>
          </cell>
          <cell r="BD370">
            <v>287</v>
          </cell>
          <cell r="BE370">
            <v>287</v>
          </cell>
        </row>
        <row r="371">
          <cell r="D371">
            <v>50465</v>
          </cell>
          <cell r="E371">
            <v>50.349640000000001</v>
          </cell>
          <cell r="F371">
            <v>56.764429999999997</v>
          </cell>
          <cell r="G371">
            <v>48.363720000000001</v>
          </cell>
          <cell r="H371">
            <v>51.747219999999999</v>
          </cell>
          <cell r="J371">
            <v>56.264429999999997</v>
          </cell>
          <cell r="K371">
            <v>55.264429999999997</v>
          </cell>
          <cell r="L371">
            <v>61.021630000000002</v>
          </cell>
          <cell r="M371">
            <v>44.844000000000001</v>
          </cell>
          <cell r="N371">
            <v>60.200330000000001</v>
          </cell>
          <cell r="O371">
            <v>37.708190000000002</v>
          </cell>
          <cell r="P371">
            <v>42.157690000000002</v>
          </cell>
          <cell r="R371">
            <v>59.700330000000001</v>
          </cell>
          <cell r="S371">
            <v>58.700330000000001</v>
          </cell>
          <cell r="T371">
            <v>68.417730000000006</v>
          </cell>
          <cell r="U371">
            <v>48.045125814266491</v>
          </cell>
          <cell r="V371">
            <v>58.202606177658147</v>
          </cell>
          <cell r="W371">
            <v>43.903599098250339</v>
          </cell>
          <cell r="Y371">
            <v>64.117440363391665</v>
          </cell>
          <cell r="Z371">
            <v>57.70260617765814</v>
          </cell>
          <cell r="AC371">
            <v>5.7896000000000001</v>
          </cell>
          <cell r="AD371">
            <v>5.4001999999999999</v>
          </cell>
          <cell r="AE371">
            <v>5.6711</v>
          </cell>
          <cell r="AF371">
            <v>5.6033999999999997</v>
          </cell>
          <cell r="AG371">
            <v>6.2465999999999999</v>
          </cell>
          <cell r="AH371">
            <v>4.7907999999999999</v>
          </cell>
          <cell r="AI371">
            <v>5.8910999999999998</v>
          </cell>
          <cell r="AJ371">
            <v>5.8716999999999997</v>
          </cell>
          <cell r="AK371">
            <v>6.0335999999999999</v>
          </cell>
          <cell r="AL371">
            <v>5.8582000000000001</v>
          </cell>
          <cell r="AM371">
            <v>6.0835999999999997</v>
          </cell>
          <cell r="AN371">
            <v>5.8550000000000004</v>
          </cell>
          <cell r="AO371">
            <v>5.7986506518589822</v>
          </cell>
          <cell r="AP371">
            <v>5.8689198124302955</v>
          </cell>
          <cell r="AQ371">
            <v>5.7426542408850292</v>
          </cell>
          <cell r="AR371">
            <v>5.8739892639156448</v>
          </cell>
          <cell r="AS371">
            <v>5.7592243572672333</v>
          </cell>
          <cell r="AT371">
            <v>5.6096654822844529</v>
          </cell>
          <cell r="AU371">
            <v>5.8587809094595968</v>
          </cell>
          <cell r="AV371">
            <v>5.6860999999999997</v>
          </cell>
          <cell r="AW371">
            <v>5.4981859111698341</v>
          </cell>
          <cell r="AX371">
            <v>5.6071999999999997</v>
          </cell>
          <cell r="AZ371">
            <v>239</v>
          </cell>
          <cell r="BA371">
            <v>239</v>
          </cell>
          <cell r="BC371">
            <v>2038</v>
          </cell>
          <cell r="BD371">
            <v>288</v>
          </cell>
          <cell r="BE371">
            <v>288</v>
          </cell>
        </row>
        <row r="372">
          <cell r="D372">
            <v>50496</v>
          </cell>
          <cell r="E372">
            <v>50.706240000000001</v>
          </cell>
          <cell r="F372">
            <v>55.672190000000001</v>
          </cell>
          <cell r="G372">
            <v>49.05697</v>
          </cell>
          <cell r="H372">
            <v>53.033070000000002</v>
          </cell>
          <cell r="J372">
            <v>53.922190000000001</v>
          </cell>
          <cell r="K372">
            <v>53.672190000000001</v>
          </cell>
          <cell r="L372">
            <v>53.756590000000003</v>
          </cell>
          <cell r="M372">
            <v>43.23057</v>
          </cell>
          <cell r="N372">
            <v>58.735520000000001</v>
          </cell>
          <cell r="O372">
            <v>36.6982</v>
          </cell>
          <cell r="P372">
            <v>42.768099999999997</v>
          </cell>
          <cell r="R372">
            <v>57.735520000000001</v>
          </cell>
          <cell r="S372">
            <v>57.735520000000001</v>
          </cell>
          <cell r="T372">
            <v>58.191719999999997</v>
          </cell>
          <cell r="U372">
            <v>47.549845999999995</v>
          </cell>
          <cell r="V372">
            <v>56.965596000000005</v>
          </cell>
          <cell r="W372">
            <v>43.838822666666665</v>
          </cell>
          <cell r="Y372">
            <v>55.62920044444445</v>
          </cell>
          <cell r="Z372">
            <v>55.532262666666661</v>
          </cell>
          <cell r="AC372">
            <v>5.4001999999999999</v>
          </cell>
          <cell r="AD372">
            <v>4.6215000000000002</v>
          </cell>
          <cell r="AE372">
            <v>5.2648000000000001</v>
          </cell>
          <cell r="AF372">
            <v>5.2986000000000004</v>
          </cell>
          <cell r="AG372">
            <v>6.0434999999999999</v>
          </cell>
          <cell r="AH372">
            <v>4.4013999999999998</v>
          </cell>
          <cell r="AI372">
            <v>5.5018000000000002</v>
          </cell>
          <cell r="AJ372">
            <v>5.4711999999999996</v>
          </cell>
          <cell r="AK372">
            <v>5.6277999999999997</v>
          </cell>
          <cell r="AL372">
            <v>5.4638</v>
          </cell>
          <cell r="AM372">
            <v>5.6778000000000004</v>
          </cell>
          <cell r="AN372">
            <v>5.4584000000000001</v>
          </cell>
          <cell r="AO372">
            <v>5.408459637124361</v>
          </cell>
          <cell r="AP372">
            <v>5.4741109307512925</v>
          </cell>
          <cell r="AQ372">
            <v>5.1290473458296377</v>
          </cell>
          <cell r="AR372">
            <v>5.4791803822366418</v>
          </cell>
          <cell r="AS372">
            <v>5.447025238144013</v>
          </cell>
          <cell r="AT372">
            <v>5.374394981431295</v>
          </cell>
          <cell r="AU372">
            <v>5.4639720277805948</v>
          </cell>
          <cell r="AV372">
            <v>5.2797999999999998</v>
          </cell>
          <cell r="AW372">
            <v>4.706743691432056</v>
          </cell>
          <cell r="AX372">
            <v>4.7549000000000001</v>
          </cell>
          <cell r="AZ372">
            <v>240</v>
          </cell>
          <cell r="BA372">
            <v>240</v>
          </cell>
          <cell r="BC372">
            <v>2038</v>
          </cell>
          <cell r="BD372">
            <v>289</v>
          </cell>
          <cell r="BE372">
            <v>289</v>
          </cell>
        </row>
        <row r="373">
          <cell r="D373">
            <v>50526</v>
          </cell>
          <cell r="E373">
            <v>40.080010000000001</v>
          </cell>
          <cell r="F373">
            <v>55.01182</v>
          </cell>
          <cell r="G373">
            <v>31.87041</v>
          </cell>
          <cell r="H373">
            <v>36.196910000000003</v>
          </cell>
          <cell r="J373">
            <v>53.51182</v>
          </cell>
          <cell r="K373">
            <v>53.01182</v>
          </cell>
          <cell r="L373">
            <v>50.059719999999999</v>
          </cell>
          <cell r="M373">
            <v>35.084420000000001</v>
          </cell>
          <cell r="N373">
            <v>56.9221</v>
          </cell>
          <cell r="O373">
            <v>26.886109999999999</v>
          </cell>
          <cell r="P373">
            <v>34.725409999999997</v>
          </cell>
          <cell r="R373">
            <v>55.9221</v>
          </cell>
          <cell r="S373">
            <v>55.4221</v>
          </cell>
          <cell r="T373">
            <v>52.9619</v>
          </cell>
          <cell r="U373">
            <v>37.770221075268815</v>
          </cell>
          <cell r="V373">
            <v>55.895067741935485</v>
          </cell>
          <cell r="W373">
            <v>29.565841182795694</v>
          </cell>
          <cell r="Y373">
            <v>51.401588172043013</v>
          </cell>
          <cell r="Z373">
            <v>54.626250537634412</v>
          </cell>
          <cell r="AC373">
            <v>5.4001999999999999</v>
          </cell>
          <cell r="AD373">
            <v>4.6722999999999999</v>
          </cell>
          <cell r="AE373">
            <v>5.2648000000000001</v>
          </cell>
          <cell r="AF373">
            <v>5.3324999999999996</v>
          </cell>
          <cell r="AG373">
            <v>6.0773999999999999</v>
          </cell>
          <cell r="AH373">
            <v>4.4522000000000004</v>
          </cell>
          <cell r="AI373">
            <v>5.5186999999999999</v>
          </cell>
          <cell r="AJ373">
            <v>5.4710999999999999</v>
          </cell>
          <cell r="AK373">
            <v>5.6276000000000002</v>
          </cell>
          <cell r="AL373">
            <v>5.4638</v>
          </cell>
          <cell r="AM373">
            <v>5.6776</v>
          </cell>
          <cell r="AN373">
            <v>5.4583000000000004</v>
          </cell>
          <cell r="AO373">
            <v>5.408459637124361</v>
          </cell>
          <cell r="AP373">
            <v>5.4741109307512925</v>
          </cell>
          <cell r="AQ373">
            <v>5.1553521814995218</v>
          </cell>
          <cell r="AR373">
            <v>5.4791803822366418</v>
          </cell>
          <cell r="AS373">
            <v>5.4817481716685439</v>
          </cell>
          <cell r="AT373">
            <v>5.3217000100371372</v>
          </cell>
          <cell r="AU373">
            <v>5.4639720277805948</v>
          </cell>
          <cell r="AV373">
            <v>5.2797999999999998</v>
          </cell>
          <cell r="AW373">
            <v>4.7583749547718259</v>
          </cell>
          <cell r="AX373">
            <v>4.8022</v>
          </cell>
          <cell r="AZ373">
            <v>241</v>
          </cell>
          <cell r="BA373">
            <v>241</v>
          </cell>
          <cell r="BC373">
            <v>2038</v>
          </cell>
          <cell r="BD373">
            <v>290</v>
          </cell>
          <cell r="BE373">
            <v>290</v>
          </cell>
        </row>
        <row r="374">
          <cell r="D374">
            <v>50557</v>
          </cell>
          <cell r="E374">
            <v>52.746839999999999</v>
          </cell>
          <cell r="F374">
            <v>77.029660000000007</v>
          </cell>
          <cell r="G374">
            <v>44.119280000000003</v>
          </cell>
          <cell r="H374">
            <v>49.819279999999999</v>
          </cell>
          <cell r="J374">
            <v>76.529660000000007</v>
          </cell>
          <cell r="K374">
            <v>76.029660000000007</v>
          </cell>
          <cell r="L374">
            <v>67.837260000000001</v>
          </cell>
          <cell r="M374">
            <v>40.580039999999997</v>
          </cell>
          <cell r="N374">
            <v>68.59178</v>
          </cell>
          <cell r="O374">
            <v>32.183929999999997</v>
          </cell>
          <cell r="P374">
            <v>41.544730000000001</v>
          </cell>
          <cell r="R374">
            <v>66.59178</v>
          </cell>
          <cell r="S374">
            <v>66.09178</v>
          </cell>
          <cell r="T374">
            <v>70.006879999999995</v>
          </cell>
          <cell r="U374">
            <v>47.609746666666666</v>
          </cell>
          <cell r="V374">
            <v>73.46699955555556</v>
          </cell>
          <cell r="W374">
            <v>39.079909999999998</v>
          </cell>
          <cell r="Y374">
            <v>68.753321777777785</v>
          </cell>
          <cell r="Z374">
            <v>72.33366622222222</v>
          </cell>
          <cell r="AC374">
            <v>5.4340999999999999</v>
          </cell>
          <cell r="AD374">
            <v>4.7907999999999999</v>
          </cell>
          <cell r="AE374">
            <v>5.2986000000000004</v>
          </cell>
          <cell r="AF374">
            <v>5.3833000000000002</v>
          </cell>
          <cell r="AG374">
            <v>6.1112000000000002</v>
          </cell>
          <cell r="AH374">
            <v>4.5707000000000004</v>
          </cell>
          <cell r="AI374">
            <v>5.5526</v>
          </cell>
          <cell r="AJ374">
            <v>5.5068000000000001</v>
          </cell>
          <cell r="AK374">
            <v>5.6642000000000001</v>
          </cell>
          <cell r="AL374">
            <v>5.4984999999999999</v>
          </cell>
          <cell r="AM374">
            <v>5.7141999999999999</v>
          </cell>
          <cell r="AN374">
            <v>5.4934000000000003</v>
          </cell>
          <cell r="AO374">
            <v>5.4424285005026443</v>
          </cell>
          <cell r="AP374">
            <v>5.5084818118219614</v>
          </cell>
          <cell r="AQ374">
            <v>5.2342149073366002</v>
          </cell>
          <cell r="AR374">
            <v>5.5135512633073107</v>
          </cell>
          <cell r="AS374">
            <v>5.5337813581890813</v>
          </cell>
          <cell r="AT374">
            <v>5.3657630432600625</v>
          </cell>
          <cell r="AU374">
            <v>5.4983429088512628</v>
          </cell>
          <cell r="AV374">
            <v>5.3136000000000001</v>
          </cell>
          <cell r="AW374">
            <v>4.8788140237829047</v>
          </cell>
          <cell r="AX374">
            <v>4.9283000000000001</v>
          </cell>
          <cell r="AZ374">
            <v>242</v>
          </cell>
          <cell r="BA374">
            <v>242</v>
          </cell>
          <cell r="BC374">
            <v>2038</v>
          </cell>
          <cell r="BD374">
            <v>291</v>
          </cell>
          <cell r="BE374">
            <v>291</v>
          </cell>
        </row>
        <row r="375">
          <cell r="D375">
            <v>50587</v>
          </cell>
          <cell r="E375">
            <v>92.450810000000004</v>
          </cell>
          <cell r="F375">
            <v>110.8673</v>
          </cell>
          <cell r="G375">
            <v>83.165679999999995</v>
          </cell>
          <cell r="H375">
            <v>85.327979999999997</v>
          </cell>
          <cell r="J375">
            <v>114.6173</v>
          </cell>
          <cell r="K375">
            <v>115.3673</v>
          </cell>
          <cell r="L375">
            <v>93.768199999999993</v>
          </cell>
          <cell r="M375">
            <v>53.567279999999997</v>
          </cell>
          <cell r="N375">
            <v>78.109470000000002</v>
          </cell>
          <cell r="O375">
            <v>44.51023</v>
          </cell>
          <cell r="P375">
            <v>52.343629999999997</v>
          </cell>
          <cell r="R375">
            <v>78.609470000000002</v>
          </cell>
          <cell r="S375">
            <v>79.109470000000002</v>
          </cell>
          <cell r="T375">
            <v>79.669169999999994</v>
          </cell>
          <cell r="U375">
            <v>75.308608602150528</v>
          </cell>
          <cell r="V375">
            <v>96.425676021505382</v>
          </cell>
          <cell r="W375">
            <v>66.124030000000005</v>
          </cell>
          <cell r="Y375">
            <v>87.552498602150536</v>
          </cell>
          <cell r="Z375">
            <v>98.742880322580646</v>
          </cell>
          <cell r="AC375">
            <v>5.7218999999999998</v>
          </cell>
          <cell r="AD375">
            <v>5.1463000000000001</v>
          </cell>
          <cell r="AE375">
            <v>5.5864000000000003</v>
          </cell>
          <cell r="AF375">
            <v>5.6711</v>
          </cell>
          <cell r="AG375">
            <v>6.2973999999999997</v>
          </cell>
          <cell r="AH375">
            <v>4.9431000000000003</v>
          </cell>
          <cell r="AI375">
            <v>5.8573000000000004</v>
          </cell>
          <cell r="AJ375">
            <v>5.7984</v>
          </cell>
          <cell r="AK375">
            <v>5.9576000000000002</v>
          </cell>
          <cell r="AL375">
            <v>5.7880000000000003</v>
          </cell>
          <cell r="AM375">
            <v>6.0076000000000001</v>
          </cell>
          <cell r="AN375">
            <v>5.7836999999999996</v>
          </cell>
          <cell r="AO375">
            <v>5.7308131282392232</v>
          </cell>
          <cell r="AP375">
            <v>5.8002794393186656</v>
          </cell>
          <cell r="AQ375">
            <v>5.5673231905341805</v>
          </cell>
          <cell r="AR375">
            <v>5.8053488908040149</v>
          </cell>
          <cell r="AS375">
            <v>5.8285677967837755</v>
          </cell>
          <cell r="AT375">
            <v>5.56931618990264</v>
          </cell>
          <cell r="AU375">
            <v>5.7901405363479679</v>
          </cell>
          <cell r="AV375">
            <v>5.6013999999999999</v>
          </cell>
          <cell r="AW375">
            <v>5.2401312308161394</v>
          </cell>
          <cell r="AX375">
            <v>5.2990000000000004</v>
          </cell>
          <cell r="AZ375">
            <v>243</v>
          </cell>
          <cell r="BA375">
            <v>243</v>
          </cell>
          <cell r="BC375">
            <v>2038</v>
          </cell>
          <cell r="BD375">
            <v>292</v>
          </cell>
          <cell r="BE375">
            <v>292</v>
          </cell>
        </row>
        <row r="376">
          <cell r="D376">
            <v>50618</v>
          </cell>
          <cell r="E376">
            <v>103.18089999999999</v>
          </cell>
          <cell r="F376">
            <v>106.2409</v>
          </cell>
          <cell r="G376">
            <v>94.916610000000006</v>
          </cell>
          <cell r="H376">
            <v>95.450109999999995</v>
          </cell>
          <cell r="J376">
            <v>110.2409</v>
          </cell>
          <cell r="K376">
            <v>110.2409</v>
          </cell>
          <cell r="L376">
            <v>88.562799999999996</v>
          </cell>
          <cell r="M376">
            <v>64.295509999999993</v>
          </cell>
          <cell r="N376">
            <v>82.361689999999996</v>
          </cell>
          <cell r="O376">
            <v>54.72354</v>
          </cell>
          <cell r="P376">
            <v>61.174439999999997</v>
          </cell>
          <cell r="R376">
            <v>83.361689999999996</v>
          </cell>
          <cell r="S376">
            <v>82.861689999999996</v>
          </cell>
          <cell r="T376">
            <v>84.026089999999996</v>
          </cell>
          <cell r="U376">
            <v>86.037878602150528</v>
          </cell>
          <cell r="V376">
            <v>95.713506344086014</v>
          </cell>
          <cell r="W376">
            <v>77.197084516129038</v>
          </cell>
          <cell r="Y376">
            <v>86.562745053763436</v>
          </cell>
          <cell r="Z376">
            <v>98.390925698924733</v>
          </cell>
          <cell r="AC376">
            <v>5.7896000000000001</v>
          </cell>
          <cell r="AD376">
            <v>5.1801000000000004</v>
          </cell>
          <cell r="AE376">
            <v>5.6879999999999997</v>
          </cell>
          <cell r="AF376">
            <v>5.7218999999999998</v>
          </cell>
          <cell r="AG376">
            <v>6.3312999999999997</v>
          </cell>
          <cell r="AH376">
            <v>4.9770000000000003</v>
          </cell>
          <cell r="AI376">
            <v>5.9249999999999998</v>
          </cell>
          <cell r="AJ376">
            <v>5.8662999999999998</v>
          </cell>
          <cell r="AK376">
            <v>6.0256999999999996</v>
          </cell>
          <cell r="AL376">
            <v>5.8558000000000003</v>
          </cell>
          <cell r="AM376">
            <v>6.0757000000000003</v>
          </cell>
          <cell r="AN376">
            <v>5.8514999999999997</v>
          </cell>
          <cell r="AO376">
            <v>5.7986506518589822</v>
          </cell>
          <cell r="AP376">
            <v>5.8689198124302955</v>
          </cell>
          <cell r="AQ376">
            <v>5.6374348982054885</v>
          </cell>
          <cell r="AR376">
            <v>5.8739892639156448</v>
          </cell>
          <cell r="AS376">
            <v>5.880600983304312</v>
          </cell>
          <cell r="AT376">
            <v>5.6372676101575836</v>
          </cell>
          <cell r="AU376">
            <v>5.8587809094595968</v>
          </cell>
          <cell r="AV376">
            <v>5.7030000000000003</v>
          </cell>
          <cell r="AW376">
            <v>5.2744843154792154</v>
          </cell>
          <cell r="AX376">
            <v>5.3346999999999998</v>
          </cell>
          <cell r="AZ376">
            <v>244</v>
          </cell>
          <cell r="BA376">
            <v>244</v>
          </cell>
          <cell r="BC376">
            <v>2038</v>
          </cell>
          <cell r="BD376">
            <v>293</v>
          </cell>
          <cell r="BE376">
            <v>293</v>
          </cell>
        </row>
        <row r="377">
          <cell r="D377">
            <v>50649</v>
          </cell>
          <cell r="E377">
            <v>55.292349999999999</v>
          </cell>
          <cell r="F377">
            <v>69.14658</v>
          </cell>
          <cell r="G377">
            <v>47.009819999999998</v>
          </cell>
          <cell r="H377">
            <v>49.088720000000002</v>
          </cell>
          <cell r="J377">
            <v>72.14658</v>
          </cell>
          <cell r="K377">
            <v>71.14658</v>
          </cell>
          <cell r="L377">
            <v>57.76728</v>
          </cell>
          <cell r="M377">
            <v>49.547280000000001</v>
          </cell>
          <cell r="N377">
            <v>67.391350000000003</v>
          </cell>
          <cell r="O377">
            <v>40.728319999999997</v>
          </cell>
          <cell r="P377">
            <v>46.93262</v>
          </cell>
          <cell r="R377">
            <v>65.391350000000003</v>
          </cell>
          <cell r="S377">
            <v>65.391350000000003</v>
          </cell>
          <cell r="T377">
            <v>66.965249999999997</v>
          </cell>
          <cell r="U377">
            <v>52.738985555555551</v>
          </cell>
          <cell r="V377">
            <v>68.366477777777789</v>
          </cell>
          <cell r="W377">
            <v>44.218042222222223</v>
          </cell>
          <cell r="Y377">
            <v>61.855266666666665</v>
          </cell>
          <cell r="Z377">
            <v>69.14425555555556</v>
          </cell>
          <cell r="AC377">
            <v>5.7218999999999998</v>
          </cell>
          <cell r="AD377">
            <v>4.6891999999999996</v>
          </cell>
          <cell r="AE377">
            <v>5.6203000000000003</v>
          </cell>
          <cell r="AF377">
            <v>5.6203000000000003</v>
          </cell>
          <cell r="AG377">
            <v>6.1959</v>
          </cell>
          <cell r="AH377">
            <v>4.4691000000000001</v>
          </cell>
          <cell r="AI377">
            <v>5.8573000000000004</v>
          </cell>
          <cell r="AJ377">
            <v>5.7980999999999998</v>
          </cell>
          <cell r="AK377">
            <v>5.9570999999999996</v>
          </cell>
          <cell r="AL377">
            <v>5.7877999999999998</v>
          </cell>
          <cell r="AM377">
            <v>6.0071000000000003</v>
          </cell>
          <cell r="AN377">
            <v>5.7835000000000001</v>
          </cell>
          <cell r="AO377">
            <v>5.7308131282392232</v>
          </cell>
          <cell r="AP377">
            <v>5.8002794393186656</v>
          </cell>
          <cell r="AQ377">
            <v>5.3481852681819095</v>
          </cell>
          <cell r="AR377">
            <v>5.8053488908040149</v>
          </cell>
          <cell r="AS377">
            <v>5.7765346102632389</v>
          </cell>
          <cell r="AT377">
            <v>5.5793533273110505</v>
          </cell>
          <cell r="AU377">
            <v>5.7901405363479679</v>
          </cell>
          <cell r="AV377">
            <v>5.6353</v>
          </cell>
          <cell r="AW377">
            <v>4.7755514971033639</v>
          </cell>
          <cell r="AX377">
            <v>4.8432000000000004</v>
          </cell>
          <cell r="AZ377">
            <v>245</v>
          </cell>
          <cell r="BA377">
            <v>245</v>
          </cell>
          <cell r="BC377">
            <v>2038</v>
          </cell>
          <cell r="BD377">
            <v>294</v>
          </cell>
          <cell r="BE377">
            <v>294</v>
          </cell>
        </row>
        <row r="378">
          <cell r="D378">
            <v>50679</v>
          </cell>
          <cell r="E378">
            <v>67.411320000000003</v>
          </cell>
          <cell r="F378">
            <v>64.273219999999995</v>
          </cell>
          <cell r="G378">
            <v>64.864720000000005</v>
          </cell>
          <cell r="H378">
            <v>70.829819999999998</v>
          </cell>
          <cell r="J378">
            <v>62.773220000000002</v>
          </cell>
          <cell r="K378">
            <v>62.523220000000002</v>
          </cell>
          <cell r="L378">
            <v>73.308319999999995</v>
          </cell>
          <cell r="M378">
            <v>47.287689999999998</v>
          </cell>
          <cell r="N378">
            <v>63.051090000000002</v>
          </cell>
          <cell r="O378">
            <v>40.040939999999999</v>
          </cell>
          <cell r="P378">
            <v>44.645240000000001</v>
          </cell>
          <cell r="R378">
            <v>61.051090000000002</v>
          </cell>
          <cell r="S378">
            <v>61.051090000000002</v>
          </cell>
          <cell r="T378">
            <v>71.656589999999994</v>
          </cell>
          <cell r="U378">
            <v>58.539612150537636</v>
          </cell>
          <cell r="V378">
            <v>63.734431505376342</v>
          </cell>
          <cell r="W378">
            <v>53.920903010752696</v>
          </cell>
          <cell r="Y378">
            <v>72.580137956989233</v>
          </cell>
          <cell r="Z378">
            <v>62.014001397849469</v>
          </cell>
          <cell r="AC378">
            <v>5.6879999999999997</v>
          </cell>
          <cell r="AD378">
            <v>4.7739000000000003</v>
          </cell>
          <cell r="AE378">
            <v>5.5864000000000003</v>
          </cell>
          <cell r="AF378">
            <v>5.5186999999999999</v>
          </cell>
          <cell r="AG378">
            <v>6.1280999999999999</v>
          </cell>
          <cell r="AH378">
            <v>4.5030000000000001</v>
          </cell>
          <cell r="AI378">
            <v>5.8064999999999998</v>
          </cell>
          <cell r="AJ378">
            <v>5.7619999999999996</v>
          </cell>
          <cell r="AK378">
            <v>5.92</v>
          </cell>
          <cell r="AL378">
            <v>5.7530000000000001</v>
          </cell>
          <cell r="AM378">
            <v>5.97</v>
          </cell>
          <cell r="AN378">
            <v>5.7481</v>
          </cell>
          <cell r="AO378">
            <v>5.6968442648609399</v>
          </cell>
          <cell r="AP378">
            <v>5.7659085582479976</v>
          </cell>
          <cell r="AQ378">
            <v>5.3744901038517945</v>
          </cell>
          <cell r="AR378">
            <v>5.770978009733347</v>
          </cell>
          <cell r="AS378">
            <v>5.6724682372221649</v>
          </cell>
          <cell r="AT378">
            <v>5.625624530763826</v>
          </cell>
          <cell r="AU378">
            <v>5.755769655277299</v>
          </cell>
          <cell r="AV378">
            <v>5.6013999999999999</v>
          </cell>
          <cell r="AW378">
            <v>4.8616374814513668</v>
          </cell>
          <cell r="AX378">
            <v>4.9253999999999998</v>
          </cell>
          <cell r="AZ378">
            <v>246</v>
          </cell>
          <cell r="BA378">
            <v>246</v>
          </cell>
          <cell r="BC378">
            <v>2038</v>
          </cell>
          <cell r="BD378">
            <v>295</v>
          </cell>
          <cell r="BE378">
            <v>295</v>
          </cell>
        </row>
        <row r="379">
          <cell r="D379">
            <v>50710</v>
          </cell>
          <cell r="E379">
            <v>61.787689999999998</v>
          </cell>
          <cell r="F379">
            <v>63.466389999999997</v>
          </cell>
          <cell r="G379">
            <v>60.837290000000003</v>
          </cell>
          <cell r="H379">
            <v>63.508189999999999</v>
          </cell>
          <cell r="J379">
            <v>61.466389999999997</v>
          </cell>
          <cell r="K379">
            <v>61.466389999999997</v>
          </cell>
          <cell r="L379">
            <v>71.41489</v>
          </cell>
          <cell r="M379">
            <v>49.567369999999997</v>
          </cell>
          <cell r="N379">
            <v>63.32949</v>
          </cell>
          <cell r="O379">
            <v>42.606850000000001</v>
          </cell>
          <cell r="P379">
            <v>46.166049999999998</v>
          </cell>
          <cell r="R379">
            <v>62.07949</v>
          </cell>
          <cell r="S379">
            <v>61.32949</v>
          </cell>
          <cell r="T379">
            <v>70.104789999999994</v>
          </cell>
          <cell r="U379">
            <v>56.347020485436886</v>
          </cell>
          <cell r="V379">
            <v>63.405440069348131</v>
          </cell>
          <cell r="W379">
            <v>52.720825034674071</v>
          </cell>
          <cell r="Y379">
            <v>70.83161385575589</v>
          </cell>
          <cell r="Z379">
            <v>61.739351303744797</v>
          </cell>
          <cell r="AC379">
            <v>5.9588999999999999</v>
          </cell>
          <cell r="AD379">
            <v>5.9927000000000001</v>
          </cell>
          <cell r="AE379">
            <v>5.8573000000000004</v>
          </cell>
          <cell r="AF379">
            <v>5.7218999999999998</v>
          </cell>
          <cell r="AG379">
            <v>6.2297000000000002</v>
          </cell>
          <cell r="AH379">
            <v>5.0278</v>
          </cell>
          <cell r="AI379">
            <v>6.0434999999999999</v>
          </cell>
          <cell r="AJ379">
            <v>6.0411999999999999</v>
          </cell>
          <cell r="AK379">
            <v>6.2031000000000001</v>
          </cell>
          <cell r="AL379">
            <v>6.0275999999999996</v>
          </cell>
          <cell r="AM379">
            <v>6.2530999999999999</v>
          </cell>
          <cell r="AN379">
            <v>6.0244</v>
          </cell>
          <cell r="AO379">
            <v>5.9682945624767818</v>
          </cell>
          <cell r="AP379">
            <v>6.0405714397242223</v>
          </cell>
          <cell r="AQ379">
            <v>6.1458742317539192</v>
          </cell>
          <cell r="AR379">
            <v>6.0456408912095716</v>
          </cell>
          <cell r="AS379">
            <v>5.880600983304312</v>
          </cell>
          <cell r="AT379">
            <v>5.7294085315667971</v>
          </cell>
          <cell r="AU379">
            <v>6.0304325367535236</v>
          </cell>
          <cell r="AV379">
            <v>5.8723000000000001</v>
          </cell>
          <cell r="AW379">
            <v>6.1003812562252264</v>
          </cell>
          <cell r="AX379">
            <v>6.2106000000000003</v>
          </cell>
          <cell r="AZ379">
            <v>247</v>
          </cell>
          <cell r="BA379">
            <v>247</v>
          </cell>
          <cell r="BC379">
            <v>2038</v>
          </cell>
          <cell r="BD379">
            <v>296</v>
          </cell>
          <cell r="BE379">
            <v>296</v>
          </cell>
        </row>
        <row r="380">
          <cell r="D380">
            <v>50740</v>
          </cell>
          <cell r="E380">
            <v>83.574470000000005</v>
          </cell>
          <cell r="F380">
            <v>67.385289999999998</v>
          </cell>
          <cell r="G380">
            <v>83.555329999999998</v>
          </cell>
          <cell r="H380">
            <v>83.928529999999995</v>
          </cell>
          <cell r="J380">
            <v>64.885289999999998</v>
          </cell>
          <cell r="K380">
            <v>65.385289999999998</v>
          </cell>
          <cell r="L380">
            <v>77.135289999999998</v>
          </cell>
          <cell r="M380">
            <v>56.69997</v>
          </cell>
          <cell r="N380">
            <v>67.637829999999994</v>
          </cell>
          <cell r="O380">
            <v>51.23977</v>
          </cell>
          <cell r="P380">
            <v>53.200969999999998</v>
          </cell>
          <cell r="R380">
            <v>65.637829999999994</v>
          </cell>
          <cell r="S380">
            <v>65.637829999999994</v>
          </cell>
          <cell r="T380">
            <v>77.903630000000007</v>
          </cell>
          <cell r="U380">
            <v>71.726572150537635</v>
          </cell>
          <cell r="V380">
            <v>67.496624838709664</v>
          </cell>
          <cell r="W380">
            <v>69.3086852688172</v>
          </cell>
          <cell r="Y380">
            <v>77.474020537634402</v>
          </cell>
          <cell r="Z380">
            <v>65.217054946236559</v>
          </cell>
          <cell r="AC380">
            <v>6.5006000000000004</v>
          </cell>
          <cell r="AD380">
            <v>6.8221999999999996</v>
          </cell>
          <cell r="AE380">
            <v>6.4158999999999997</v>
          </cell>
          <cell r="AF380">
            <v>6.2297000000000002</v>
          </cell>
          <cell r="AG380">
            <v>6.4497999999999998</v>
          </cell>
          <cell r="AH380">
            <v>5.3833000000000002</v>
          </cell>
          <cell r="AI380">
            <v>6.6021000000000001</v>
          </cell>
          <cell r="AJ380">
            <v>6.5891999999999999</v>
          </cell>
          <cell r="AK380">
            <v>6.7542</v>
          </cell>
          <cell r="AL380">
            <v>6.5721999999999996</v>
          </cell>
          <cell r="AM380">
            <v>6.8041999999999998</v>
          </cell>
          <cell r="AN380">
            <v>6.5702999999999996</v>
          </cell>
          <cell r="AO380">
            <v>6.5110949545716554</v>
          </cell>
          <cell r="AP380">
            <v>6.5897958136469637</v>
          </cell>
          <cell r="AQ380">
            <v>6.8646486883162714</v>
          </cell>
          <cell r="AR380">
            <v>6.594865265132313</v>
          </cell>
          <cell r="AS380">
            <v>6.4007279934446375</v>
          </cell>
          <cell r="AT380">
            <v>6.2404995684030915</v>
          </cell>
          <cell r="AU380">
            <v>6.579656910676265</v>
          </cell>
          <cell r="AV380">
            <v>6.4309000000000003</v>
          </cell>
          <cell r="AW380">
            <v>6.9434547393027737</v>
          </cell>
          <cell r="AX380">
            <v>7.0701000000000001</v>
          </cell>
          <cell r="AZ380">
            <v>248</v>
          </cell>
          <cell r="BA380">
            <v>248</v>
          </cell>
          <cell r="BC380">
            <v>2038</v>
          </cell>
          <cell r="BD380">
            <v>297</v>
          </cell>
          <cell r="BE380">
            <v>297</v>
          </cell>
        </row>
        <row r="381">
          <cell r="D381">
            <v>50771</v>
          </cell>
          <cell r="E381">
            <v>69.924549999999996</v>
          </cell>
          <cell r="F381">
            <v>68.194810000000004</v>
          </cell>
          <cell r="G381">
            <v>69.744470000000007</v>
          </cell>
          <cell r="H381">
            <v>69.627170000000007</v>
          </cell>
          <cell r="J381">
            <v>66.194810000000004</v>
          </cell>
          <cell r="K381">
            <v>66.194810000000004</v>
          </cell>
          <cell r="L381">
            <v>80.237909999999999</v>
          </cell>
          <cell r="M381">
            <v>55.218330000000002</v>
          </cell>
          <cell r="N381">
            <v>67.442610000000002</v>
          </cell>
          <cell r="O381">
            <v>49.277430000000003</v>
          </cell>
          <cell r="P381">
            <v>53.277329999999999</v>
          </cell>
          <cell r="R381">
            <v>65.942610000000002</v>
          </cell>
          <cell r="S381">
            <v>65.442610000000002</v>
          </cell>
          <cell r="T381">
            <v>80.903809999999993</v>
          </cell>
          <cell r="U381">
            <v>63.124899892473124</v>
          </cell>
          <cell r="V381">
            <v>67.847018602150541</v>
          </cell>
          <cell r="W381">
            <v>60.28121494623656</v>
          </cell>
          <cell r="Y381">
            <v>80.54579924731182</v>
          </cell>
          <cell r="Z381">
            <v>66.078201397849469</v>
          </cell>
          <cell r="AC381">
            <v>6.5507</v>
          </cell>
          <cell r="AD381">
            <v>6.8445</v>
          </cell>
          <cell r="AE381">
            <v>6.4641999999999999</v>
          </cell>
          <cell r="AF381">
            <v>6.3087</v>
          </cell>
          <cell r="AG381">
            <v>6.4814999999999996</v>
          </cell>
          <cell r="AH381">
            <v>5.3925999999999998</v>
          </cell>
          <cell r="AI381">
            <v>6.6889000000000003</v>
          </cell>
          <cell r="AJ381">
            <v>6.6416000000000004</v>
          </cell>
          <cell r="AK381">
            <v>6.8075999999999999</v>
          </cell>
          <cell r="AL381">
            <v>6.6233000000000004</v>
          </cell>
          <cell r="AM381">
            <v>6.8575999999999997</v>
          </cell>
          <cell r="AN381">
            <v>6.6218000000000004</v>
          </cell>
          <cell r="AO381">
            <v>6.5612967261130128</v>
          </cell>
          <cell r="AP381">
            <v>6.6405917175301639</v>
          </cell>
          <cell r="AQ381">
            <v>6.9012061961567035</v>
          </cell>
          <cell r="AR381">
            <v>6.6456611690155132</v>
          </cell>
          <cell r="AS381">
            <v>6.4816457441360233</v>
          </cell>
          <cell r="AT381">
            <v>6.3459898825654921</v>
          </cell>
          <cell r="AU381">
            <v>6.6304528145594652</v>
          </cell>
          <cell r="AV381">
            <v>6.4791999999999996</v>
          </cell>
          <cell r="AW381">
            <v>6.9661196442727915</v>
          </cell>
          <cell r="AX381">
            <v>7.0934999999999997</v>
          </cell>
          <cell r="AZ381">
            <v>249</v>
          </cell>
          <cell r="BA381">
            <v>249</v>
          </cell>
          <cell r="BC381">
            <v>2039</v>
          </cell>
          <cell r="BD381">
            <v>298</v>
          </cell>
          <cell r="BE381">
            <v>298</v>
          </cell>
        </row>
        <row r="382">
          <cell r="D382">
            <v>50802</v>
          </cell>
          <cell r="E382">
            <v>72.172560000000004</v>
          </cell>
          <cell r="F382">
            <v>64.433120000000002</v>
          </cell>
          <cell r="G382">
            <v>72.061430000000001</v>
          </cell>
          <cell r="H382">
            <v>74.734129999999993</v>
          </cell>
          <cell r="J382">
            <v>63.433120000000002</v>
          </cell>
          <cell r="K382">
            <v>62.933120000000002</v>
          </cell>
          <cell r="L382">
            <v>80.473219999999998</v>
          </cell>
          <cell r="M382">
            <v>55.146740000000001</v>
          </cell>
          <cell r="N382">
            <v>64.895740000000004</v>
          </cell>
          <cell r="O382">
            <v>50.50311</v>
          </cell>
          <cell r="P382">
            <v>54.696710000000003</v>
          </cell>
          <cell r="R382">
            <v>63.395740000000004</v>
          </cell>
          <cell r="S382">
            <v>62.395740000000004</v>
          </cell>
          <cell r="T382">
            <v>84.230440000000002</v>
          </cell>
          <cell r="U382">
            <v>64.875780000000006</v>
          </cell>
          <cell r="V382">
            <v>64.631385714285713</v>
          </cell>
          <cell r="W382">
            <v>62.822150000000001</v>
          </cell>
          <cell r="Y382">
            <v>82.083457142857142</v>
          </cell>
          <cell r="Z382">
            <v>63.417100000000012</v>
          </cell>
          <cell r="AC382">
            <v>6.4123999999999999</v>
          </cell>
          <cell r="AD382">
            <v>6.5334000000000003</v>
          </cell>
          <cell r="AE382">
            <v>6.3259999999999996</v>
          </cell>
          <cell r="AF382">
            <v>6.1359000000000004</v>
          </cell>
          <cell r="AG382">
            <v>6.5160999999999998</v>
          </cell>
          <cell r="AH382">
            <v>5.2198000000000002</v>
          </cell>
          <cell r="AI382">
            <v>6.5160999999999998</v>
          </cell>
          <cell r="AJ382">
            <v>6.5011999999999999</v>
          </cell>
          <cell r="AK382">
            <v>6.6662999999999997</v>
          </cell>
          <cell r="AL382">
            <v>6.4840999999999998</v>
          </cell>
          <cell r="AM382">
            <v>6.7163000000000004</v>
          </cell>
          <cell r="AN382">
            <v>6.4821999999999997</v>
          </cell>
          <cell r="AO382">
            <v>6.422715787906033</v>
          </cell>
          <cell r="AP382">
            <v>6.5003706894454023</v>
          </cell>
          <cell r="AQ382">
            <v>6.6685533877614391</v>
          </cell>
          <cell r="AR382">
            <v>6.5054401409307516</v>
          </cell>
          <cell r="AS382">
            <v>6.3046509679401828</v>
          </cell>
          <cell r="AT382">
            <v>6.1946298504466526</v>
          </cell>
          <cell r="AU382">
            <v>6.4902317864747037</v>
          </cell>
          <cell r="AV382">
            <v>6.3410000000000002</v>
          </cell>
          <cell r="AW382">
            <v>6.6499289744892778</v>
          </cell>
          <cell r="AX382">
            <v>6.7664</v>
          </cell>
          <cell r="AZ382">
            <v>250</v>
          </cell>
          <cell r="BA382">
            <v>250</v>
          </cell>
          <cell r="BC382">
            <v>2039</v>
          </cell>
          <cell r="BD382">
            <v>299</v>
          </cell>
          <cell r="BE382">
            <v>299</v>
          </cell>
        </row>
        <row r="383">
          <cell r="D383">
            <v>50830</v>
          </cell>
          <cell r="E383">
            <v>50.657299999999999</v>
          </cell>
          <cell r="F383">
            <v>56.688079999999999</v>
          </cell>
          <cell r="G383">
            <v>48.699570000000001</v>
          </cell>
          <cell r="H383">
            <v>52.083069999999999</v>
          </cell>
          <cell r="J383">
            <v>56.188079999999999</v>
          </cell>
          <cell r="K383">
            <v>55.188079999999999</v>
          </cell>
          <cell r="L383">
            <v>60.945279999999997</v>
          </cell>
          <cell r="M383">
            <v>45.767749999999999</v>
          </cell>
          <cell r="N383">
            <v>60.164870000000001</v>
          </cell>
          <cell r="O383">
            <v>38.592669999999998</v>
          </cell>
          <cell r="P383">
            <v>43.042169999999999</v>
          </cell>
          <cell r="R383">
            <v>59.664870000000001</v>
          </cell>
          <cell r="S383">
            <v>58.664870000000001</v>
          </cell>
          <cell r="T383">
            <v>68.382270000000005</v>
          </cell>
          <cell r="U383">
            <v>48.610664670255716</v>
          </cell>
          <cell r="V383">
            <v>58.143371641991926</v>
          </cell>
          <cell r="W383">
            <v>44.469090995962311</v>
          </cell>
          <cell r="Y383">
            <v>64.058205827725445</v>
          </cell>
          <cell r="Z383">
            <v>57.643371641991919</v>
          </cell>
          <cell r="AC383">
            <v>5.8939000000000004</v>
          </cell>
          <cell r="AD383">
            <v>5.5481999999999996</v>
          </cell>
          <cell r="AE383">
            <v>5.7728999999999999</v>
          </cell>
          <cell r="AF383">
            <v>5.6864999999999997</v>
          </cell>
          <cell r="AG383">
            <v>6.3605</v>
          </cell>
          <cell r="AH383">
            <v>4.9086999999999996</v>
          </cell>
          <cell r="AI383">
            <v>5.9976000000000003</v>
          </cell>
          <cell r="AJ383">
            <v>5.976</v>
          </cell>
          <cell r="AK383">
            <v>6.1379000000000001</v>
          </cell>
          <cell r="AL383">
            <v>5.9625000000000004</v>
          </cell>
          <cell r="AM383">
            <v>6.1879</v>
          </cell>
          <cell r="AN383">
            <v>5.9592999999999998</v>
          </cell>
          <cell r="AO383">
            <v>5.9031625235508685</v>
          </cell>
          <cell r="AP383">
            <v>5.9746685704146811</v>
          </cell>
          <cell r="AQ383">
            <v>5.872003609986157</v>
          </cell>
          <cell r="AR383">
            <v>5.9797380219000313</v>
          </cell>
          <cell r="AS383">
            <v>5.8443416367919694</v>
          </cell>
          <cell r="AT383">
            <v>5.7143528254541804</v>
          </cell>
          <cell r="AU383">
            <v>5.9645296674439825</v>
          </cell>
          <cell r="AV383">
            <v>5.7878999999999996</v>
          </cell>
          <cell r="AW383">
            <v>5.6486077020022352</v>
          </cell>
          <cell r="AX383">
            <v>5.7550999999999997</v>
          </cell>
          <cell r="AZ383">
            <v>251</v>
          </cell>
          <cell r="BA383">
            <v>251</v>
          </cell>
          <cell r="BC383">
            <v>2039</v>
          </cell>
          <cell r="BD383">
            <v>300</v>
          </cell>
          <cell r="BE383">
            <v>300</v>
          </cell>
        </row>
        <row r="384">
          <cell r="D384">
            <v>50861</v>
          </cell>
          <cell r="E384">
            <v>46.502270000000003</v>
          </cell>
          <cell r="F384">
            <v>51.23592</v>
          </cell>
          <cell r="G384">
            <v>41.66554</v>
          </cell>
          <cell r="H384">
            <v>45.641640000000002</v>
          </cell>
          <cell r="J384">
            <v>49.48592</v>
          </cell>
          <cell r="K384">
            <v>49.23592</v>
          </cell>
          <cell r="L384">
            <v>49.320320000000002</v>
          </cell>
          <cell r="M384">
            <v>41.26831</v>
          </cell>
          <cell r="N384">
            <v>55.228740000000002</v>
          </cell>
          <cell r="O384">
            <v>33.46461</v>
          </cell>
          <cell r="P384">
            <v>39.534509999999997</v>
          </cell>
          <cell r="R384">
            <v>54.228740000000002</v>
          </cell>
          <cell r="S384">
            <v>54.228740000000002</v>
          </cell>
          <cell r="T384">
            <v>54.684939999999997</v>
          </cell>
          <cell r="U384">
            <v>44.292375777777778</v>
          </cell>
          <cell r="V384">
            <v>52.921777333333338</v>
          </cell>
          <cell r="W384">
            <v>38.202925111111114</v>
          </cell>
          <cell r="Y384">
            <v>51.585381777777783</v>
          </cell>
          <cell r="Z384">
            <v>51.488444000000001</v>
          </cell>
          <cell r="AC384">
            <v>5.3235000000000001</v>
          </cell>
          <cell r="AD384">
            <v>4.6494</v>
          </cell>
          <cell r="AE384">
            <v>5.1852</v>
          </cell>
          <cell r="AF384">
            <v>5.1852</v>
          </cell>
          <cell r="AG384">
            <v>5.9630000000000001</v>
          </cell>
          <cell r="AH384">
            <v>4.3902000000000001</v>
          </cell>
          <cell r="AI384">
            <v>5.4099000000000004</v>
          </cell>
          <cell r="AJ384">
            <v>5.3944999999999999</v>
          </cell>
          <cell r="AK384">
            <v>5.5510999999999999</v>
          </cell>
          <cell r="AL384">
            <v>5.3871000000000002</v>
          </cell>
          <cell r="AM384">
            <v>5.6010999999999997</v>
          </cell>
          <cell r="AN384">
            <v>5.3817000000000004</v>
          </cell>
          <cell r="AO384">
            <v>5.3316038311917842</v>
          </cell>
          <cell r="AP384">
            <v>5.3963455449660351</v>
          </cell>
          <cell r="AQ384">
            <v>5.1022764796065454</v>
          </cell>
          <cell r="AR384">
            <v>5.4014149964513845</v>
          </cell>
          <cell r="AS384">
            <v>5.3308724162654917</v>
          </cell>
          <cell r="AT384">
            <v>5.2974101375087823</v>
          </cell>
          <cell r="AU384">
            <v>5.3862066419953365</v>
          </cell>
          <cell r="AV384">
            <v>5.2001999999999997</v>
          </cell>
          <cell r="AW384">
            <v>4.7351002317308666</v>
          </cell>
          <cell r="AX384">
            <v>4.7827999999999999</v>
          </cell>
          <cell r="AZ384">
            <v>252</v>
          </cell>
          <cell r="BA384">
            <v>252</v>
          </cell>
          <cell r="BC384">
            <v>2039</v>
          </cell>
          <cell r="BD384">
            <v>301</v>
          </cell>
          <cell r="BE384">
            <v>301</v>
          </cell>
        </row>
        <row r="385">
          <cell r="D385">
            <v>50891</v>
          </cell>
          <cell r="E385">
            <v>39.913780000000003</v>
          </cell>
          <cell r="F385">
            <v>55.087699999999998</v>
          </cell>
          <cell r="G385">
            <v>31.375869999999999</v>
          </cell>
          <cell r="H385">
            <v>35.702370000000002</v>
          </cell>
          <cell r="J385">
            <v>53.587699999999998</v>
          </cell>
          <cell r="K385">
            <v>53.087699999999998</v>
          </cell>
          <cell r="L385">
            <v>50.135599999999997</v>
          </cell>
          <cell r="M385">
            <v>34.172849999999997</v>
          </cell>
          <cell r="N385">
            <v>57.489240000000002</v>
          </cell>
          <cell r="O385">
            <v>25.749559999999999</v>
          </cell>
          <cell r="P385">
            <v>33.588859999999997</v>
          </cell>
          <cell r="R385">
            <v>56.489240000000002</v>
          </cell>
          <cell r="S385">
            <v>55.989240000000002</v>
          </cell>
          <cell r="T385">
            <v>53.529040000000002</v>
          </cell>
          <cell r="U385">
            <v>37.259371505376343</v>
          </cell>
          <cell r="V385">
            <v>56.198089462365587</v>
          </cell>
          <cell r="W385">
            <v>28.774457849462369</v>
          </cell>
          <cell r="Y385">
            <v>51.704609892473115</v>
          </cell>
          <cell r="Z385">
            <v>54.929272258064515</v>
          </cell>
          <cell r="AC385">
            <v>5.2716000000000003</v>
          </cell>
          <cell r="AD385">
            <v>4.5975999999999999</v>
          </cell>
          <cell r="AE385">
            <v>5.1334</v>
          </cell>
          <cell r="AF385">
            <v>5.2198000000000002</v>
          </cell>
          <cell r="AG385">
            <v>5.9802999999999997</v>
          </cell>
          <cell r="AH385">
            <v>4.3902000000000001</v>
          </cell>
          <cell r="AI385">
            <v>5.3925999999999998</v>
          </cell>
          <cell r="AJ385">
            <v>5.3425000000000002</v>
          </cell>
          <cell r="AK385">
            <v>5.4991000000000003</v>
          </cell>
          <cell r="AL385">
            <v>5.3352000000000004</v>
          </cell>
          <cell r="AM385">
            <v>5.5491000000000001</v>
          </cell>
          <cell r="AN385">
            <v>5.3297999999999996</v>
          </cell>
          <cell r="AO385">
            <v>5.2795984031878627</v>
          </cell>
          <cell r="AP385">
            <v>5.3437246385481085</v>
          </cell>
          <cell r="AQ385">
            <v>5.0486311848152052</v>
          </cell>
          <cell r="AR385">
            <v>5.3487940900334587</v>
          </cell>
          <cell r="AS385">
            <v>5.3663123425176691</v>
          </cell>
          <cell r="AT385">
            <v>5.1926224229649698</v>
          </cell>
          <cell r="AU385">
            <v>5.3335857355774108</v>
          </cell>
          <cell r="AV385">
            <v>5.1483999999999996</v>
          </cell>
          <cell r="AW385">
            <v>4.6824526049395265</v>
          </cell>
          <cell r="AX385">
            <v>4.7275</v>
          </cell>
          <cell r="AZ385">
            <v>253</v>
          </cell>
          <cell r="BA385">
            <v>253</v>
          </cell>
          <cell r="BC385">
            <v>2039</v>
          </cell>
          <cell r="BD385">
            <v>302</v>
          </cell>
          <cell r="BE385">
            <v>302</v>
          </cell>
        </row>
        <row r="386">
          <cell r="D386">
            <v>50922</v>
          </cell>
          <cell r="E386">
            <v>53.305549999999997</v>
          </cell>
          <cell r="F386">
            <v>77.990009999999998</v>
          </cell>
          <cell r="G386">
            <v>44.518729999999998</v>
          </cell>
          <cell r="H386">
            <v>50.218730000000001</v>
          </cell>
          <cell r="J386">
            <v>77.490009999999998</v>
          </cell>
          <cell r="K386">
            <v>76.990009999999998</v>
          </cell>
          <cell r="L386">
            <v>68.797610000000006</v>
          </cell>
          <cell r="M386">
            <v>40.132950000000001</v>
          </cell>
          <cell r="N386">
            <v>69.148960000000002</v>
          </cell>
          <cell r="O386">
            <v>31.586359999999999</v>
          </cell>
          <cell r="P386">
            <v>40.947159999999997</v>
          </cell>
          <cell r="R386">
            <v>67.148960000000002</v>
          </cell>
          <cell r="S386">
            <v>66.648960000000002</v>
          </cell>
          <cell r="T386">
            <v>70.564160000000001</v>
          </cell>
          <cell r="U386">
            <v>47.743785555555554</v>
          </cell>
          <cell r="V386">
            <v>74.257122222222222</v>
          </cell>
          <cell r="W386">
            <v>39.058396000000002</v>
          </cell>
          <cell r="Y386">
            <v>69.543486666666666</v>
          </cell>
          <cell r="Z386">
            <v>73.123788888888896</v>
          </cell>
          <cell r="AC386">
            <v>5.3061999999999996</v>
          </cell>
          <cell r="AD386">
            <v>4.7877000000000001</v>
          </cell>
          <cell r="AE386">
            <v>5.1679000000000004</v>
          </cell>
          <cell r="AF386">
            <v>5.2544000000000004</v>
          </cell>
          <cell r="AG386">
            <v>6.0320999999999998</v>
          </cell>
          <cell r="AH386">
            <v>4.5803000000000003</v>
          </cell>
          <cell r="AI386">
            <v>5.4444999999999997</v>
          </cell>
          <cell r="AJ386">
            <v>5.3789999999999996</v>
          </cell>
          <cell r="AK386">
            <v>5.5364000000000004</v>
          </cell>
          <cell r="AL386">
            <v>5.3705999999999996</v>
          </cell>
          <cell r="AM386">
            <v>5.5864000000000003</v>
          </cell>
          <cell r="AN386">
            <v>5.3655999999999997</v>
          </cell>
          <cell r="AO386">
            <v>5.3142686885238097</v>
          </cell>
          <cell r="AP386">
            <v>5.3788052428267257</v>
          </cell>
          <cell r="AQ386">
            <v>5.1649316984265479</v>
          </cell>
          <cell r="AR386">
            <v>5.383874694312075</v>
          </cell>
          <cell r="AS386">
            <v>5.4017522687698456</v>
          </cell>
          <cell r="AT386">
            <v>5.237388055806484</v>
          </cell>
          <cell r="AU386">
            <v>5.3686663398560279</v>
          </cell>
          <cell r="AV386">
            <v>5.1829000000000001</v>
          </cell>
          <cell r="AW386">
            <v>4.8756632970830367</v>
          </cell>
          <cell r="AX386">
            <v>4.9252000000000002</v>
          </cell>
          <cell r="AZ386">
            <v>254</v>
          </cell>
          <cell r="BA386">
            <v>254</v>
          </cell>
          <cell r="BC386">
            <v>2039</v>
          </cell>
          <cell r="BD386">
            <v>303</v>
          </cell>
          <cell r="BE386">
            <v>303</v>
          </cell>
        </row>
        <row r="387">
          <cell r="D387">
            <v>50952</v>
          </cell>
          <cell r="E387">
            <v>91.819929999999999</v>
          </cell>
          <cell r="F387">
            <v>111.4618</v>
          </cell>
          <cell r="G387">
            <v>82.553169999999994</v>
          </cell>
          <cell r="H387">
            <v>84.715469999999996</v>
          </cell>
          <cell r="J387">
            <v>115.2118</v>
          </cell>
          <cell r="K387">
            <v>115.9618</v>
          </cell>
          <cell r="L387">
            <v>94.362700000000004</v>
          </cell>
          <cell r="M387">
            <v>53.332419999999999</v>
          </cell>
          <cell r="N387">
            <v>79.058490000000006</v>
          </cell>
          <cell r="O387">
            <v>44.391669999999998</v>
          </cell>
          <cell r="P387">
            <v>52.225070000000002</v>
          </cell>
          <cell r="R387">
            <v>79.558490000000006</v>
          </cell>
          <cell r="S387">
            <v>80.058490000000006</v>
          </cell>
          <cell r="T387">
            <v>80.618189999999998</v>
          </cell>
          <cell r="U387">
            <v>74.024629677419355</v>
          </cell>
          <cell r="V387">
            <v>96.479624408602163</v>
          </cell>
          <cell r="W387">
            <v>64.908605483870957</v>
          </cell>
          <cell r="Y387">
            <v>88.007711505376349</v>
          </cell>
          <cell r="Z387">
            <v>98.726936236559141</v>
          </cell>
          <cell r="AC387">
            <v>5.4790999999999999</v>
          </cell>
          <cell r="AD387">
            <v>5.0815000000000001</v>
          </cell>
          <cell r="AE387">
            <v>5.3407999999999998</v>
          </cell>
          <cell r="AF387">
            <v>5.4444999999999997</v>
          </cell>
          <cell r="AG387">
            <v>6.0839999999999996</v>
          </cell>
          <cell r="AH387">
            <v>4.9778000000000002</v>
          </cell>
          <cell r="AI387">
            <v>5.6173000000000002</v>
          </cell>
          <cell r="AJ387">
            <v>5.5556000000000001</v>
          </cell>
          <cell r="AK387">
            <v>5.7148000000000003</v>
          </cell>
          <cell r="AL387">
            <v>5.5452000000000004</v>
          </cell>
          <cell r="AM387">
            <v>5.7648000000000001</v>
          </cell>
          <cell r="AN387">
            <v>5.5408999999999997</v>
          </cell>
          <cell r="AO387">
            <v>5.4875199120667375</v>
          </cell>
          <cell r="AP387">
            <v>5.5541068751901044</v>
          </cell>
          <cell r="AQ387">
            <v>5.4065944308504719</v>
          </cell>
          <cell r="AR387">
            <v>5.5591763266754537</v>
          </cell>
          <cell r="AS387">
            <v>5.5964670080917749</v>
          </cell>
          <cell r="AT387">
            <v>5.3256144936264178</v>
          </cell>
          <cell r="AU387">
            <v>5.5439679722194066</v>
          </cell>
          <cell r="AV387">
            <v>5.3558000000000003</v>
          </cell>
          <cell r="AW387">
            <v>5.1742708791543857</v>
          </cell>
          <cell r="AX387">
            <v>5.2342000000000004</v>
          </cell>
          <cell r="AZ387">
            <v>255</v>
          </cell>
          <cell r="BA387">
            <v>255</v>
          </cell>
          <cell r="BC387">
            <v>2039</v>
          </cell>
          <cell r="BD387">
            <v>304</v>
          </cell>
          <cell r="BE387">
            <v>304</v>
          </cell>
        </row>
        <row r="388">
          <cell r="D388">
            <v>50983</v>
          </cell>
          <cell r="E388">
            <v>106.5257</v>
          </cell>
          <cell r="F388">
            <v>109.4726</v>
          </cell>
          <cell r="G388">
            <v>98.25797</v>
          </cell>
          <cell r="H388">
            <v>98.791569999999993</v>
          </cell>
          <cell r="J388">
            <v>113.4726</v>
          </cell>
          <cell r="K388">
            <v>113.4726</v>
          </cell>
          <cell r="L388">
            <v>91.794499999999999</v>
          </cell>
          <cell r="M388">
            <v>65.628640000000004</v>
          </cell>
          <cell r="N388">
            <v>85.449839999999995</v>
          </cell>
          <cell r="O388">
            <v>55.780369999999998</v>
          </cell>
          <cell r="P388">
            <v>62.231270000000002</v>
          </cell>
          <cell r="R388">
            <v>86.449839999999995</v>
          </cell>
          <cell r="S388">
            <v>85.949839999999995</v>
          </cell>
          <cell r="T388">
            <v>87.114239999999995</v>
          </cell>
          <cell r="U388">
            <v>89.375319999999988</v>
          </cell>
          <cell r="V388">
            <v>99.398539354838718</v>
          </cell>
          <cell r="W388">
            <v>80.444782903225814</v>
          </cell>
          <cell r="Y388">
            <v>89.831810322580651</v>
          </cell>
          <cell r="Z388">
            <v>102.14047483870968</v>
          </cell>
          <cell r="AC388">
            <v>6.0320999999999998</v>
          </cell>
          <cell r="AD388">
            <v>5.1679000000000004</v>
          </cell>
          <cell r="AE388">
            <v>5.9112</v>
          </cell>
          <cell r="AF388">
            <v>5.9630000000000001</v>
          </cell>
          <cell r="AG388">
            <v>6.6197999999999997</v>
          </cell>
          <cell r="AH388">
            <v>4.9604999999999997</v>
          </cell>
          <cell r="AI388">
            <v>6.1703999999999999</v>
          </cell>
          <cell r="AJ388">
            <v>6.1089000000000002</v>
          </cell>
          <cell r="AK388">
            <v>6.2682000000000002</v>
          </cell>
          <cell r="AL388">
            <v>6.0983999999999998</v>
          </cell>
          <cell r="AM388">
            <v>6.3182</v>
          </cell>
          <cell r="AN388">
            <v>6.0941000000000001</v>
          </cell>
          <cell r="AO388">
            <v>6.0416432586210398</v>
          </cell>
          <cell r="AP388">
            <v>6.1147882094697357</v>
          </cell>
          <cell r="AQ388">
            <v>5.746693172346153</v>
          </cell>
          <cell r="AR388">
            <v>6.119857660955085</v>
          </cell>
          <cell r="AS388">
            <v>6.1275537642118199</v>
          </cell>
          <cell r="AT388">
            <v>5.8806681923115525</v>
          </cell>
          <cell r="AU388">
            <v>6.104649306499037</v>
          </cell>
          <cell r="AV388">
            <v>5.9261999999999997</v>
          </cell>
          <cell r="AW388">
            <v>5.2620846813700579</v>
          </cell>
          <cell r="AX388">
            <v>5.3224999999999998</v>
          </cell>
          <cell r="AZ388">
            <v>256</v>
          </cell>
          <cell r="BA388">
            <v>256</v>
          </cell>
          <cell r="BC388">
            <v>2039</v>
          </cell>
          <cell r="BD388">
            <v>305</v>
          </cell>
          <cell r="BE388">
            <v>305</v>
          </cell>
        </row>
        <row r="389">
          <cell r="D389">
            <v>51014</v>
          </cell>
          <cell r="E389">
            <v>57.556240000000003</v>
          </cell>
          <cell r="F389">
            <v>72.810040000000001</v>
          </cell>
          <cell r="G389">
            <v>49.108730000000001</v>
          </cell>
          <cell r="H389">
            <v>51.187629999999999</v>
          </cell>
          <cell r="J389">
            <v>75.810040000000001</v>
          </cell>
          <cell r="K389">
            <v>74.810040000000001</v>
          </cell>
          <cell r="L389">
            <v>61.43074</v>
          </cell>
          <cell r="M389">
            <v>51.523739999999997</v>
          </cell>
          <cell r="N389">
            <v>70.867519999999999</v>
          </cell>
          <cell r="O389">
            <v>42.641750000000002</v>
          </cell>
          <cell r="P389">
            <v>48.845950000000002</v>
          </cell>
          <cell r="R389">
            <v>68.867519999999999</v>
          </cell>
          <cell r="S389">
            <v>68.867519999999999</v>
          </cell>
          <cell r="T389">
            <v>70.441419999999994</v>
          </cell>
          <cell r="U389">
            <v>54.875128888888888</v>
          </cell>
          <cell r="V389">
            <v>71.946697777777786</v>
          </cell>
          <cell r="W389">
            <v>46.234516666666671</v>
          </cell>
          <cell r="Y389">
            <v>65.435486666666662</v>
          </cell>
          <cell r="Z389">
            <v>72.724475555555557</v>
          </cell>
          <cell r="AC389">
            <v>6.0494000000000003</v>
          </cell>
          <cell r="AD389">
            <v>4.9604999999999997</v>
          </cell>
          <cell r="AE389">
            <v>5.9457000000000004</v>
          </cell>
          <cell r="AF389">
            <v>5.9457000000000004</v>
          </cell>
          <cell r="AG389">
            <v>6.5852000000000004</v>
          </cell>
          <cell r="AH389">
            <v>4.5629999999999997</v>
          </cell>
          <cell r="AI389">
            <v>6.1877000000000004</v>
          </cell>
          <cell r="AJ389">
            <v>6.1256000000000004</v>
          </cell>
          <cell r="AK389">
            <v>6.2847</v>
          </cell>
          <cell r="AL389">
            <v>6.1154000000000002</v>
          </cell>
          <cell r="AM389">
            <v>6.3346999999999998</v>
          </cell>
          <cell r="AN389">
            <v>6.1109999999999998</v>
          </cell>
          <cell r="AO389">
            <v>6.0589784012890133</v>
          </cell>
          <cell r="AP389">
            <v>6.1323285116090434</v>
          </cell>
          <cell r="AQ389">
            <v>5.6571635249579026</v>
          </cell>
          <cell r="AR389">
            <v>6.1373979630943936</v>
          </cell>
          <cell r="AS389">
            <v>6.109833801085732</v>
          </cell>
          <cell r="AT389">
            <v>5.9080695774365148</v>
          </cell>
          <cell r="AU389">
            <v>6.1221896086383456</v>
          </cell>
          <cell r="AV389">
            <v>5.9607000000000001</v>
          </cell>
          <cell r="AW389">
            <v>5.0512909015143812</v>
          </cell>
          <cell r="AX389">
            <v>5.1144999999999996</v>
          </cell>
          <cell r="AZ389">
            <v>257</v>
          </cell>
          <cell r="BA389">
            <v>257</v>
          </cell>
          <cell r="BC389">
            <v>2039</v>
          </cell>
          <cell r="BD389">
            <v>306</v>
          </cell>
          <cell r="BE389">
            <v>306</v>
          </cell>
        </row>
        <row r="390">
          <cell r="D390">
            <v>51044</v>
          </cell>
          <cell r="E390">
            <v>87.029079999999993</v>
          </cell>
          <cell r="F390">
            <v>69.271339999999995</v>
          </cell>
          <cell r="G390">
            <v>86.797579999999996</v>
          </cell>
          <cell r="H390">
            <v>92.762780000000006</v>
          </cell>
          <cell r="J390">
            <v>67.771339999999995</v>
          </cell>
          <cell r="K390">
            <v>67.521339999999995</v>
          </cell>
          <cell r="L390">
            <v>78.306439999999995</v>
          </cell>
          <cell r="M390">
            <v>53.304160000000003</v>
          </cell>
          <cell r="N390">
            <v>67.016419999999997</v>
          </cell>
          <cell r="O390">
            <v>47.908830000000002</v>
          </cell>
          <cell r="P390">
            <v>52.513129999999997</v>
          </cell>
          <cell r="R390">
            <v>65.016419999999997</v>
          </cell>
          <cell r="S390">
            <v>65.016419999999997</v>
          </cell>
          <cell r="T390">
            <v>75.621920000000003</v>
          </cell>
          <cell r="U390">
            <v>72.161104516129029</v>
          </cell>
          <cell r="V390">
            <v>68.277235483870953</v>
          </cell>
          <cell r="W390">
            <v>69.653077311827957</v>
          </cell>
          <cell r="Y390">
            <v>77.122941935483865</v>
          </cell>
          <cell r="Z390">
            <v>66.556805376344087</v>
          </cell>
          <cell r="AC390">
            <v>5.9457000000000004</v>
          </cell>
          <cell r="AD390">
            <v>5.0469999999999997</v>
          </cell>
          <cell r="AE390">
            <v>5.8593000000000002</v>
          </cell>
          <cell r="AF390">
            <v>5.7728999999999999</v>
          </cell>
          <cell r="AG390">
            <v>6.3433000000000002</v>
          </cell>
          <cell r="AH390">
            <v>4.5975999999999999</v>
          </cell>
          <cell r="AI390">
            <v>6.0667</v>
          </cell>
          <cell r="AJ390">
            <v>6.0197000000000003</v>
          </cell>
          <cell r="AK390">
            <v>6.1776999999999997</v>
          </cell>
          <cell r="AL390">
            <v>6.0106999999999999</v>
          </cell>
          <cell r="AM390">
            <v>6.2276999999999996</v>
          </cell>
          <cell r="AN390">
            <v>6.0058999999999996</v>
          </cell>
          <cell r="AO390">
            <v>5.9550677484179806</v>
          </cell>
          <cell r="AP390">
            <v>6.0271880878028998</v>
          </cell>
          <cell r="AQ390">
            <v>5.6572153061304808</v>
          </cell>
          <cell r="AR390">
            <v>6.03225753928825</v>
          </cell>
          <cell r="AS390">
            <v>5.9328390248898897</v>
          </cell>
          <cell r="AT390">
            <v>5.8842815617785797</v>
          </cell>
          <cell r="AU390">
            <v>6.0170491848322012</v>
          </cell>
          <cell r="AV390">
            <v>5.8742999999999999</v>
          </cell>
          <cell r="AW390">
            <v>5.1392063400752104</v>
          </cell>
          <cell r="AX390">
            <v>5.1985000000000001</v>
          </cell>
          <cell r="AZ390">
            <v>258</v>
          </cell>
          <cell r="BA390">
            <v>258</v>
          </cell>
          <cell r="BC390">
            <v>2039</v>
          </cell>
          <cell r="BD390">
            <v>307</v>
          </cell>
          <cell r="BE390">
            <v>307</v>
          </cell>
        </row>
        <row r="391">
          <cell r="D391">
            <v>51075</v>
          </cell>
          <cell r="E391">
            <v>68.00488</v>
          </cell>
          <cell r="F391">
            <v>65.323239999999998</v>
          </cell>
          <cell r="G391">
            <v>67.275379999999998</v>
          </cell>
          <cell r="H391">
            <v>69.946280000000002</v>
          </cell>
          <cell r="J391">
            <v>63.323239999999998</v>
          </cell>
          <cell r="K391">
            <v>63.323239999999998</v>
          </cell>
          <cell r="L391">
            <v>73.271739999999994</v>
          </cell>
          <cell r="M391">
            <v>52.21463</v>
          </cell>
          <cell r="N391">
            <v>65.327680000000001</v>
          </cell>
          <cell r="O391">
            <v>45.895539999999997</v>
          </cell>
          <cell r="P391">
            <v>49.454839999999997</v>
          </cell>
          <cell r="R391">
            <v>64.077680000000001</v>
          </cell>
          <cell r="S391">
            <v>63.327680000000001</v>
          </cell>
          <cell r="T391">
            <v>72.102980000000002</v>
          </cell>
          <cell r="U391">
            <v>60.974824174757273</v>
          </cell>
          <cell r="V391">
            <v>65.325216754507636</v>
          </cell>
          <cell r="W391">
            <v>57.756754979195563</v>
          </cell>
          <cell r="Y391">
            <v>72.751390540915395</v>
          </cell>
          <cell r="Z391">
            <v>63.659127988904302</v>
          </cell>
          <cell r="AC391">
            <v>6.2222999999999997</v>
          </cell>
          <cell r="AD391">
            <v>6.2050000000000001</v>
          </cell>
          <cell r="AE391">
            <v>6.1185999999999998</v>
          </cell>
          <cell r="AF391">
            <v>5.9976000000000003</v>
          </cell>
          <cell r="AG391">
            <v>6.4123999999999999</v>
          </cell>
          <cell r="AH391">
            <v>5.1852</v>
          </cell>
          <cell r="AI391">
            <v>6.3259999999999996</v>
          </cell>
          <cell r="AJ391">
            <v>6.3045999999999998</v>
          </cell>
          <cell r="AK391">
            <v>6.4664999999999999</v>
          </cell>
          <cell r="AL391">
            <v>6.2910000000000004</v>
          </cell>
          <cell r="AM391">
            <v>6.5164999999999997</v>
          </cell>
          <cell r="AN391">
            <v>6.2877999999999998</v>
          </cell>
          <cell r="AO391">
            <v>6.2322296248319411</v>
          </cell>
          <cell r="AP391">
            <v>6.3076301439724221</v>
          </cell>
          <cell r="AQ391">
            <v>6.3911098650857605</v>
          </cell>
          <cell r="AR391">
            <v>6.3126995954577714</v>
          </cell>
          <cell r="AS391">
            <v>6.1629936904639964</v>
          </cell>
          <cell r="AT391">
            <v>5.993786730904346</v>
          </cell>
          <cell r="AU391">
            <v>6.2974912410017243</v>
          </cell>
          <cell r="AV391">
            <v>6.1336000000000004</v>
          </cell>
          <cell r="AW391">
            <v>6.3161552169935966</v>
          </cell>
          <cell r="AX391">
            <v>6.4227999999999996</v>
          </cell>
          <cell r="AZ391">
            <v>259</v>
          </cell>
          <cell r="BA391">
            <v>259</v>
          </cell>
          <cell r="BC391">
            <v>2039</v>
          </cell>
          <cell r="BD391">
            <v>308</v>
          </cell>
          <cell r="BE391">
            <v>308</v>
          </cell>
        </row>
        <row r="392">
          <cell r="D392">
            <v>51105</v>
          </cell>
          <cell r="E392">
            <v>87.665509999999998</v>
          </cell>
          <cell r="F392">
            <v>69.639809999999997</v>
          </cell>
          <cell r="G392">
            <v>87.733729999999994</v>
          </cell>
          <cell r="H392">
            <v>88.106930000000006</v>
          </cell>
          <cell r="J392">
            <v>67.139809999999997</v>
          </cell>
          <cell r="K392">
            <v>67.639809999999997</v>
          </cell>
          <cell r="L392">
            <v>79.389809999999997</v>
          </cell>
          <cell r="M392">
            <v>59.060540000000003</v>
          </cell>
          <cell r="N392">
            <v>70.142039999999994</v>
          </cell>
          <cell r="O392">
            <v>53.631010000000003</v>
          </cell>
          <cell r="P392">
            <v>55.592109999999998</v>
          </cell>
          <cell r="R392">
            <v>68.142039999999994</v>
          </cell>
          <cell r="S392">
            <v>68.142039999999994</v>
          </cell>
          <cell r="T392">
            <v>80.407839999999993</v>
          </cell>
          <cell r="U392">
            <v>75.054716774193551</v>
          </cell>
          <cell r="V392">
            <v>69.861223225806455</v>
          </cell>
          <cell r="W392">
            <v>72.699197526881719</v>
          </cell>
          <cell r="Y392">
            <v>79.838618924731179</v>
          </cell>
          <cell r="Z392">
            <v>67.581653333333321</v>
          </cell>
          <cell r="AC392">
            <v>6.7408000000000001</v>
          </cell>
          <cell r="AD392">
            <v>7.0172999999999996</v>
          </cell>
          <cell r="AE392">
            <v>6.6543999999999999</v>
          </cell>
          <cell r="AF392">
            <v>6.4641999999999999</v>
          </cell>
          <cell r="AG392">
            <v>6.6025</v>
          </cell>
          <cell r="AH392">
            <v>5.5308999999999999</v>
          </cell>
          <cell r="AI392">
            <v>6.8272000000000004</v>
          </cell>
          <cell r="AJ392">
            <v>6.8295000000000003</v>
          </cell>
          <cell r="AK392">
            <v>6.9943999999999997</v>
          </cell>
          <cell r="AL392">
            <v>6.8124000000000002</v>
          </cell>
          <cell r="AM392">
            <v>7.0444000000000004</v>
          </cell>
          <cell r="AN392">
            <v>6.8105000000000002</v>
          </cell>
          <cell r="AO392">
            <v>6.7517828891871048</v>
          </cell>
          <cell r="AP392">
            <v>6.8333322630031423</v>
          </cell>
          <cell r="AQ392">
            <v>7.0891718526167091</v>
          </cell>
          <cell r="AR392">
            <v>6.8384017144884925</v>
          </cell>
          <cell r="AS392">
            <v>6.640920557205777</v>
          </cell>
          <cell r="AT392">
            <v>6.481591608953126</v>
          </cell>
          <cell r="AU392">
            <v>6.8231933600324446</v>
          </cell>
          <cell r="AV392">
            <v>6.6694000000000004</v>
          </cell>
          <cell r="AW392">
            <v>7.141747248704136</v>
          </cell>
          <cell r="AX392">
            <v>7.2652000000000001</v>
          </cell>
          <cell r="AZ392">
            <v>260</v>
          </cell>
          <cell r="BA392">
            <v>260</v>
          </cell>
          <cell r="BC392">
            <v>2039</v>
          </cell>
          <cell r="BD392">
            <v>309</v>
          </cell>
          <cell r="BE392">
            <v>309</v>
          </cell>
        </row>
        <row r="393">
          <cell r="D393">
            <v>51136</v>
          </cell>
          <cell r="E393">
            <v>72.129570000000001</v>
          </cell>
          <cell r="F393">
            <v>70.607029999999995</v>
          </cell>
          <cell r="G393">
            <v>71.85342</v>
          </cell>
          <cell r="H393">
            <v>71.736220000000003</v>
          </cell>
          <cell r="J393">
            <v>68.607029999999995</v>
          </cell>
          <cell r="K393">
            <v>68.607029999999995</v>
          </cell>
          <cell r="L393">
            <v>82.650229999999993</v>
          </cell>
          <cell r="M393">
            <v>57.123280000000001</v>
          </cell>
          <cell r="N393">
            <v>69.804289999999995</v>
          </cell>
          <cell r="O393">
            <v>50.910609999999998</v>
          </cell>
          <cell r="P393">
            <v>54.910510000000002</v>
          </cell>
          <cell r="R393">
            <v>68.304289999999995</v>
          </cell>
          <cell r="S393">
            <v>67.804289999999995</v>
          </cell>
          <cell r="T393">
            <v>83.265590000000003</v>
          </cell>
          <cell r="U393">
            <v>65.191177849462377</v>
          </cell>
          <cell r="V393">
            <v>70.235870645161285</v>
          </cell>
          <cell r="W393">
            <v>62.1701852688172</v>
          </cell>
          <cell r="Y393">
            <v>82.934751290322581</v>
          </cell>
          <cell r="Z393">
            <v>68.467053440860212</v>
          </cell>
          <cell r="AC393">
            <v>6.7765000000000004</v>
          </cell>
          <cell r="AD393">
            <v>7.0411999999999999</v>
          </cell>
          <cell r="AE393">
            <v>6.6882000000000001</v>
          </cell>
          <cell r="AF393">
            <v>6.5471000000000004</v>
          </cell>
          <cell r="AG393">
            <v>6.6353</v>
          </cell>
          <cell r="AH393">
            <v>5.5411999999999999</v>
          </cell>
          <cell r="AI393">
            <v>6.9176000000000002</v>
          </cell>
          <cell r="AJ393">
            <v>6.8673999999999999</v>
          </cell>
          <cell r="AK393">
            <v>7.0334000000000003</v>
          </cell>
          <cell r="AL393">
            <v>6.8491</v>
          </cell>
          <cell r="AM393">
            <v>7.0834000000000001</v>
          </cell>
          <cell r="AN393">
            <v>6.8475999999999999</v>
          </cell>
          <cell r="AO393">
            <v>6.7875554090279522</v>
          </cell>
          <cell r="AP393">
            <v>6.8695281466085367</v>
          </cell>
          <cell r="AQ393">
            <v>7.1190495891945114</v>
          </cell>
          <cell r="AR393">
            <v>6.8745975980938869</v>
          </cell>
          <cell r="AS393">
            <v>6.7258329816654721</v>
          </cell>
          <cell r="AT393">
            <v>6.5726284452474149</v>
          </cell>
          <cell r="AU393">
            <v>6.859389243637839</v>
          </cell>
          <cell r="AV393">
            <v>6.7031999999999998</v>
          </cell>
          <cell r="AW393">
            <v>7.1660383351966663</v>
          </cell>
          <cell r="AX393">
            <v>7.2901999999999996</v>
          </cell>
          <cell r="AZ393">
            <v>261</v>
          </cell>
          <cell r="BA393">
            <v>261</v>
          </cell>
          <cell r="BC393">
            <v>2040</v>
          </cell>
          <cell r="BD393">
            <v>310</v>
          </cell>
          <cell r="BE393">
            <v>310</v>
          </cell>
        </row>
        <row r="394">
          <cell r="D394">
            <v>51167</v>
          </cell>
          <cell r="E394">
            <v>72.441479999999999</v>
          </cell>
          <cell r="F394">
            <v>64.942269999999994</v>
          </cell>
          <cell r="G394">
            <v>72.265010000000004</v>
          </cell>
          <cell r="H394">
            <v>74.937610000000006</v>
          </cell>
          <cell r="J394">
            <v>63.942270000000001</v>
          </cell>
          <cell r="K394">
            <v>63.442270000000001</v>
          </cell>
          <cell r="L394">
            <v>80.982370000000003</v>
          </cell>
          <cell r="M394">
            <v>55.22054</v>
          </cell>
          <cell r="N394">
            <v>65.50958</v>
          </cell>
          <cell r="O394">
            <v>50.4024</v>
          </cell>
          <cell r="P394">
            <v>54.595999999999997</v>
          </cell>
          <cell r="R394">
            <v>64.00958</v>
          </cell>
          <cell r="S394">
            <v>63.00958</v>
          </cell>
          <cell r="T394">
            <v>84.844279999999998</v>
          </cell>
          <cell r="U394">
            <v>65.117631954022997</v>
          </cell>
          <cell r="V394">
            <v>65.183539770114933</v>
          </cell>
          <cell r="W394">
            <v>62.9671183908046</v>
          </cell>
          <cell r="Y394">
            <v>82.624791494252875</v>
          </cell>
          <cell r="Z394">
            <v>63.970896091954025</v>
          </cell>
          <cell r="AC394">
            <v>6.4058999999999999</v>
          </cell>
          <cell r="AD394">
            <v>6.4234999999999998</v>
          </cell>
          <cell r="AE394">
            <v>6.3175999999999997</v>
          </cell>
          <cell r="AF394">
            <v>6.1588000000000003</v>
          </cell>
          <cell r="AG394">
            <v>6.6706000000000003</v>
          </cell>
          <cell r="AH394">
            <v>5.3293999999999997</v>
          </cell>
          <cell r="AI394">
            <v>6.4941000000000004</v>
          </cell>
          <cell r="AJ394">
            <v>6.4946999999999999</v>
          </cell>
          <cell r="AK394">
            <v>6.6597999999999997</v>
          </cell>
          <cell r="AL394">
            <v>6.4775</v>
          </cell>
          <cell r="AM394">
            <v>6.7098000000000004</v>
          </cell>
          <cell r="AN394">
            <v>6.4756999999999998</v>
          </cell>
          <cell r="AO394">
            <v>6.4162025840134422</v>
          </cell>
          <cell r="AP394">
            <v>6.4937804025144485</v>
          </cell>
          <cell r="AQ394">
            <v>6.607296260601057</v>
          </cell>
          <cell r="AR394">
            <v>6.4988498539997979</v>
          </cell>
          <cell r="AS394">
            <v>6.3281068728874326</v>
          </cell>
          <cell r="AT394">
            <v>6.1881057111311852</v>
          </cell>
          <cell r="AU394">
            <v>6.4836414995437499</v>
          </cell>
          <cell r="AV394">
            <v>6.3326000000000002</v>
          </cell>
          <cell r="AW394">
            <v>6.5382306311617029</v>
          </cell>
          <cell r="AX394">
            <v>6.6565000000000003</v>
          </cell>
          <cell r="AZ394">
            <v>262</v>
          </cell>
          <cell r="BA394">
            <v>262</v>
          </cell>
          <cell r="BC394">
            <v>2040</v>
          </cell>
          <cell r="BD394">
            <v>311</v>
          </cell>
          <cell r="BE394">
            <v>311</v>
          </cell>
        </row>
        <row r="395">
          <cell r="D395">
            <v>51196</v>
          </cell>
          <cell r="E395">
            <v>51.556229999999999</v>
          </cell>
          <cell r="F395">
            <v>58.346170000000001</v>
          </cell>
          <cell r="G395">
            <v>48.983040000000003</v>
          </cell>
          <cell r="H395">
            <v>52.366540000000001</v>
          </cell>
          <cell r="J395">
            <v>57.846170000000001</v>
          </cell>
          <cell r="K395">
            <v>56.846170000000001</v>
          </cell>
          <cell r="L395">
            <v>62.603270000000002</v>
          </cell>
          <cell r="M395">
            <v>46.927439999999997</v>
          </cell>
          <cell r="N395">
            <v>62.245150000000002</v>
          </cell>
          <cell r="O395">
            <v>39.555799999999998</v>
          </cell>
          <cell r="P395">
            <v>44.005299999999998</v>
          </cell>
          <cell r="R395">
            <v>61.745150000000002</v>
          </cell>
          <cell r="S395">
            <v>60.745150000000002</v>
          </cell>
          <cell r="T395">
            <v>70.462549999999993</v>
          </cell>
          <cell r="U395">
            <v>49.618741857335124</v>
          </cell>
          <cell r="V395">
            <v>59.978179125168239</v>
          </cell>
          <cell r="W395">
            <v>45.037048559892327</v>
          </cell>
          <cell r="Y395">
            <v>65.892955168236867</v>
          </cell>
          <cell r="Z395">
            <v>59.478179125168239</v>
          </cell>
          <cell r="AC395">
            <v>6.1059000000000001</v>
          </cell>
          <cell r="AD395">
            <v>5.7706</v>
          </cell>
          <cell r="AE395">
            <v>5.9824000000000002</v>
          </cell>
          <cell r="AF395">
            <v>5.8940999999999999</v>
          </cell>
          <cell r="AG395">
            <v>6.5647000000000002</v>
          </cell>
          <cell r="AH395">
            <v>5.0999999999999996</v>
          </cell>
          <cell r="AI395">
            <v>6.1940999999999997</v>
          </cell>
          <cell r="AJ395">
            <v>6.1879999999999997</v>
          </cell>
          <cell r="AK395">
            <v>6.3498999999999999</v>
          </cell>
          <cell r="AL395">
            <v>6.1745000000000001</v>
          </cell>
          <cell r="AM395">
            <v>6.3998999999999997</v>
          </cell>
          <cell r="AN395">
            <v>6.1712999999999996</v>
          </cell>
          <cell r="AO395">
            <v>6.1155931735861531</v>
          </cell>
          <cell r="AP395">
            <v>6.1896133133934912</v>
          </cell>
          <cell r="AQ395">
            <v>6.09564649435276</v>
          </cell>
          <cell r="AR395">
            <v>6.1946827648788405</v>
          </cell>
          <cell r="AS395">
            <v>6.0569811943050285</v>
          </cell>
          <cell r="AT395">
            <v>5.9271401385124953</v>
          </cell>
          <cell r="AU395">
            <v>6.1794744104227926</v>
          </cell>
          <cell r="AV395">
            <v>5.9973999999999998</v>
          </cell>
          <cell r="AW395">
            <v>5.8746469336314666</v>
          </cell>
          <cell r="AX395">
            <v>5.9775</v>
          </cell>
          <cell r="AZ395">
            <v>263</v>
          </cell>
          <cell r="BA395">
            <v>263</v>
          </cell>
          <cell r="BC395">
            <v>2040</v>
          </cell>
          <cell r="BD395">
            <v>312</v>
          </cell>
          <cell r="BE395">
            <v>312</v>
          </cell>
        </row>
        <row r="396">
          <cell r="D396">
            <v>51227</v>
          </cell>
          <cell r="E396">
            <v>49.198340000000002</v>
          </cell>
          <cell r="F396">
            <v>55.390349999999998</v>
          </cell>
          <cell r="G396">
            <v>44.089120000000001</v>
          </cell>
          <cell r="H396">
            <v>48.065219999999997</v>
          </cell>
          <cell r="J396">
            <v>53.640349999999998</v>
          </cell>
          <cell r="K396">
            <v>53.390349999999998</v>
          </cell>
          <cell r="L396">
            <v>53.47475</v>
          </cell>
          <cell r="M396">
            <v>42.822769999999998</v>
          </cell>
          <cell r="N396">
            <v>58.93338</v>
          </cell>
          <cell r="O396">
            <v>35.138730000000002</v>
          </cell>
          <cell r="P396">
            <v>41.208629999999999</v>
          </cell>
          <cell r="R396">
            <v>57.93338</v>
          </cell>
          <cell r="S396">
            <v>57.93338</v>
          </cell>
          <cell r="T396">
            <v>58.389580000000002</v>
          </cell>
          <cell r="U396">
            <v>46.364753333333333</v>
          </cell>
          <cell r="V396">
            <v>56.965029999999999</v>
          </cell>
          <cell r="W396">
            <v>40.111168888888891</v>
          </cell>
          <cell r="Y396">
            <v>55.659118888888884</v>
          </cell>
          <cell r="Z396">
            <v>55.548363333333334</v>
          </cell>
          <cell r="AC396">
            <v>5.7176</v>
          </cell>
          <cell r="AD396">
            <v>4.9058999999999999</v>
          </cell>
          <cell r="AE396">
            <v>5.5765000000000002</v>
          </cell>
          <cell r="AF396">
            <v>5.5941000000000001</v>
          </cell>
          <cell r="AG396">
            <v>6.3353000000000002</v>
          </cell>
          <cell r="AH396">
            <v>4.6940999999999997</v>
          </cell>
          <cell r="AI396">
            <v>5.8059000000000003</v>
          </cell>
          <cell r="AJ396">
            <v>5.7887000000000004</v>
          </cell>
          <cell r="AK396">
            <v>5.9452999999999996</v>
          </cell>
          <cell r="AL396">
            <v>5.7812999999999999</v>
          </cell>
          <cell r="AM396">
            <v>5.9953000000000003</v>
          </cell>
          <cell r="AN396">
            <v>5.7759</v>
          </cell>
          <cell r="AO396">
            <v>5.7265043933564321</v>
          </cell>
          <cell r="AP396">
            <v>5.7959197110412655</v>
          </cell>
          <cell r="AQ396">
            <v>5.4377149155701598</v>
          </cell>
          <cell r="AR396">
            <v>5.8009891625266148</v>
          </cell>
          <cell r="AS396">
            <v>5.749698596742804</v>
          </cell>
          <cell r="AT396">
            <v>5.6929737227742647</v>
          </cell>
          <cell r="AU396">
            <v>5.7857808080705677</v>
          </cell>
          <cell r="AV396">
            <v>5.5914999999999999</v>
          </cell>
          <cell r="AW396">
            <v>4.9957974570586439</v>
          </cell>
          <cell r="AX396">
            <v>5.0392000000000001</v>
          </cell>
          <cell r="AZ396">
            <v>264</v>
          </cell>
          <cell r="BA396">
            <v>264</v>
          </cell>
          <cell r="BC396">
            <v>2040</v>
          </cell>
          <cell r="BD396">
            <v>313</v>
          </cell>
          <cell r="BE396">
            <v>313</v>
          </cell>
        </row>
        <row r="397">
          <cell r="D397">
            <v>51257</v>
          </cell>
          <cell r="E397">
            <v>43.44144</v>
          </cell>
          <cell r="F397">
            <v>60.090699999999998</v>
          </cell>
          <cell r="G397">
            <v>34.679560000000002</v>
          </cell>
          <cell r="H397">
            <v>39.006059999999998</v>
          </cell>
          <cell r="J397">
            <v>58.590699999999998</v>
          </cell>
          <cell r="K397">
            <v>58.090699999999998</v>
          </cell>
          <cell r="L397">
            <v>55.138599999999997</v>
          </cell>
          <cell r="M397">
            <v>36.382620000000003</v>
          </cell>
          <cell r="N397">
            <v>62.295439999999999</v>
          </cell>
          <cell r="O397">
            <v>27.756779999999999</v>
          </cell>
          <cell r="P397">
            <v>35.595979999999997</v>
          </cell>
          <cell r="R397">
            <v>61.295439999999999</v>
          </cell>
          <cell r="S397">
            <v>60.795439999999999</v>
          </cell>
          <cell r="T397">
            <v>58.335340000000002</v>
          </cell>
          <cell r="U397">
            <v>40.329487096774201</v>
          </cell>
          <cell r="V397">
            <v>61.062682150537633</v>
          </cell>
          <cell r="W397">
            <v>31.627581720430111</v>
          </cell>
          <cell r="Y397">
            <v>56.547915483870966</v>
          </cell>
          <cell r="Z397">
            <v>59.783112258064513</v>
          </cell>
          <cell r="AC397">
            <v>5.7</v>
          </cell>
          <cell r="AD397">
            <v>4.8882000000000003</v>
          </cell>
          <cell r="AE397">
            <v>5.5587999999999997</v>
          </cell>
          <cell r="AF397">
            <v>5.6471</v>
          </cell>
          <cell r="AG397">
            <v>6.3705999999999996</v>
          </cell>
          <cell r="AH397">
            <v>4.6940999999999997</v>
          </cell>
          <cell r="AI397">
            <v>5.8235000000000001</v>
          </cell>
          <cell r="AJ397">
            <v>5.7709000000000001</v>
          </cell>
          <cell r="AK397">
            <v>5.9273999999999996</v>
          </cell>
          <cell r="AL397">
            <v>5.7636000000000003</v>
          </cell>
          <cell r="AM397">
            <v>5.9774000000000003</v>
          </cell>
          <cell r="AN397">
            <v>5.7580999999999998</v>
          </cell>
          <cell r="AO397">
            <v>5.7088686412780305</v>
          </cell>
          <cell r="AP397">
            <v>5.7780752418128358</v>
          </cell>
          <cell r="AQ397">
            <v>5.419384380477366</v>
          </cell>
          <cell r="AR397">
            <v>5.7831446932981851</v>
          </cell>
          <cell r="AS397">
            <v>5.803985188978797</v>
          </cell>
          <cell r="AT397">
            <v>5.6226133895413026</v>
          </cell>
          <cell r="AU397">
            <v>5.7679363388421372</v>
          </cell>
          <cell r="AV397">
            <v>5.5738000000000003</v>
          </cell>
          <cell r="AW397">
            <v>4.9778078239658505</v>
          </cell>
          <cell r="AX397">
            <v>5.0182000000000002</v>
          </cell>
          <cell r="AZ397">
            <v>265</v>
          </cell>
          <cell r="BA397">
            <v>265</v>
          </cell>
          <cell r="BC397">
            <v>2040</v>
          </cell>
          <cell r="BD397">
            <v>314</v>
          </cell>
          <cell r="BE397">
            <v>314</v>
          </cell>
        </row>
        <row r="398">
          <cell r="D398">
            <v>51288</v>
          </cell>
          <cell r="E398">
            <v>57.00394</v>
          </cell>
          <cell r="F398">
            <v>82.434600000000003</v>
          </cell>
          <cell r="G398">
            <v>47.966990000000003</v>
          </cell>
          <cell r="H398">
            <v>53.666989999999998</v>
          </cell>
          <cell r="J398">
            <v>81.934600000000003</v>
          </cell>
          <cell r="K398">
            <v>81.434600000000003</v>
          </cell>
          <cell r="L398">
            <v>73.242199999999997</v>
          </cell>
          <cell r="M398">
            <v>43.319870000000002</v>
          </cell>
          <cell r="N398">
            <v>73.563839999999999</v>
          </cell>
          <cell r="O398">
            <v>34.547159999999998</v>
          </cell>
          <cell r="P398">
            <v>43.907960000000003</v>
          </cell>
          <cell r="R398">
            <v>71.563839999999999</v>
          </cell>
          <cell r="S398">
            <v>71.063839999999999</v>
          </cell>
          <cell r="T398">
            <v>74.978939999999994</v>
          </cell>
          <cell r="U398">
            <v>51.226221555555554</v>
          </cell>
          <cell r="V398">
            <v>78.689168000000009</v>
          </cell>
          <cell r="W398">
            <v>42.300839555555555</v>
          </cell>
          <cell r="Y398">
            <v>73.97549022222222</v>
          </cell>
          <cell r="Z398">
            <v>77.555834666666669</v>
          </cell>
          <cell r="AC398">
            <v>5.7352999999999996</v>
          </cell>
          <cell r="AD398">
            <v>5.2234999999999996</v>
          </cell>
          <cell r="AE398">
            <v>5.5941000000000001</v>
          </cell>
          <cell r="AF398">
            <v>5.6824000000000003</v>
          </cell>
          <cell r="AG398">
            <v>6.4234999999999998</v>
          </cell>
          <cell r="AH398">
            <v>5.0118</v>
          </cell>
          <cell r="AI398">
            <v>5.8587999999999996</v>
          </cell>
          <cell r="AJ398">
            <v>5.8079999999999998</v>
          </cell>
          <cell r="AK398">
            <v>5.9654999999999996</v>
          </cell>
          <cell r="AL398">
            <v>5.7996999999999996</v>
          </cell>
          <cell r="AM398">
            <v>6.0155000000000003</v>
          </cell>
          <cell r="AN398">
            <v>5.7946</v>
          </cell>
          <cell r="AO398">
            <v>5.7442403485716422</v>
          </cell>
          <cell r="AP398">
            <v>5.8138655692994021</v>
          </cell>
          <cell r="AQ398">
            <v>5.6112854060533381</v>
          </cell>
          <cell r="AR398">
            <v>5.8189350207847506</v>
          </cell>
          <cell r="AS398">
            <v>5.8401421079586191</v>
          </cell>
          <cell r="AT398">
            <v>5.668081622001405</v>
          </cell>
          <cell r="AU398">
            <v>5.8037266663287035</v>
          </cell>
          <cell r="AV398">
            <v>5.6090999999999998</v>
          </cell>
          <cell r="AW398">
            <v>5.3185944892773653</v>
          </cell>
          <cell r="AX398">
            <v>5.3611000000000004</v>
          </cell>
          <cell r="AZ398">
            <v>266</v>
          </cell>
          <cell r="BA398">
            <v>266</v>
          </cell>
          <cell r="BC398">
            <v>2040</v>
          </cell>
          <cell r="BD398">
            <v>315</v>
          </cell>
          <cell r="BE398">
            <v>315</v>
          </cell>
        </row>
        <row r="399">
          <cell r="D399">
            <v>51318</v>
          </cell>
          <cell r="E399">
            <v>103.61369999999999</v>
          </cell>
          <cell r="F399">
            <v>124.20740000000001</v>
          </cell>
          <cell r="G399">
            <v>94.038570000000007</v>
          </cell>
          <cell r="H399">
            <v>96.200869999999995</v>
          </cell>
          <cell r="J399">
            <v>127.95740000000001</v>
          </cell>
          <cell r="K399">
            <v>128.70740000000001</v>
          </cell>
          <cell r="L399">
            <v>107.1083</v>
          </cell>
          <cell r="M399">
            <v>58.574750000000002</v>
          </cell>
          <cell r="N399">
            <v>85.929990000000004</v>
          </cell>
          <cell r="O399">
            <v>49.36224</v>
          </cell>
          <cell r="P399">
            <v>57.195639999999997</v>
          </cell>
          <cell r="R399">
            <v>86.429990000000004</v>
          </cell>
          <cell r="S399">
            <v>86.929990000000004</v>
          </cell>
          <cell r="T399">
            <v>87.489689999999996</v>
          </cell>
          <cell r="U399">
            <v>82.789239247311826</v>
          </cell>
          <cell r="V399">
            <v>106.50924268817205</v>
          </cell>
          <cell r="W399">
            <v>73.381772258064515</v>
          </cell>
          <cell r="Y399">
            <v>98.037329784946238</v>
          </cell>
          <cell r="Z399">
            <v>108.75655451612904</v>
          </cell>
          <cell r="AC399">
            <v>6.1234999999999999</v>
          </cell>
          <cell r="AD399">
            <v>5.3823999999999996</v>
          </cell>
          <cell r="AE399">
            <v>5.9824000000000002</v>
          </cell>
          <cell r="AF399">
            <v>6.0529000000000002</v>
          </cell>
          <cell r="AG399">
            <v>6.6706000000000003</v>
          </cell>
          <cell r="AH399">
            <v>5.1706000000000003</v>
          </cell>
          <cell r="AI399">
            <v>6.2470999999999997</v>
          </cell>
          <cell r="AJ399">
            <v>6.2000999999999999</v>
          </cell>
          <cell r="AK399">
            <v>6.3593000000000002</v>
          </cell>
          <cell r="AL399">
            <v>6.1896000000000004</v>
          </cell>
          <cell r="AM399">
            <v>6.4093</v>
          </cell>
          <cell r="AN399">
            <v>6.1852999999999998</v>
          </cell>
          <cell r="AO399">
            <v>6.1332289256645538</v>
          </cell>
          <cell r="AP399">
            <v>6.2074577826219208</v>
          </cell>
          <cell r="AQ399">
            <v>5.8946319824029683</v>
          </cell>
          <cell r="AR399">
            <v>6.2125272341072701</v>
          </cell>
          <cell r="AS399">
            <v>6.2196361159479672</v>
          </cell>
          <cell r="AT399">
            <v>5.9724076282244303</v>
          </cell>
          <cell r="AU399">
            <v>6.1973188796512222</v>
          </cell>
          <cell r="AV399">
            <v>5.9973999999999998</v>
          </cell>
          <cell r="AW399">
            <v>5.480094641731883</v>
          </cell>
          <cell r="AX399">
            <v>5.5350999999999999</v>
          </cell>
          <cell r="AZ399">
            <v>267</v>
          </cell>
          <cell r="BA399">
            <v>267</v>
          </cell>
          <cell r="BC399">
            <v>2040</v>
          </cell>
          <cell r="BD399">
            <v>316</v>
          </cell>
          <cell r="BE399">
            <v>316</v>
          </cell>
        </row>
        <row r="400">
          <cell r="D400">
            <v>51349</v>
          </cell>
          <cell r="E400">
            <v>109.95699999999999</v>
          </cell>
          <cell r="F400">
            <v>112.5217</v>
          </cell>
          <cell r="G400">
            <v>101.5232</v>
          </cell>
          <cell r="H400">
            <v>102.05670000000001</v>
          </cell>
          <cell r="J400">
            <v>116.5217</v>
          </cell>
          <cell r="K400">
            <v>116.5217</v>
          </cell>
          <cell r="L400">
            <v>94.843599999999995</v>
          </cell>
          <cell r="M400">
            <v>67.37603</v>
          </cell>
          <cell r="N400">
            <v>88.030940000000001</v>
          </cell>
          <cell r="O400">
            <v>57.606650000000002</v>
          </cell>
          <cell r="P400">
            <v>64.057550000000006</v>
          </cell>
          <cell r="R400">
            <v>89.030940000000001</v>
          </cell>
          <cell r="S400">
            <v>88.530940000000001</v>
          </cell>
          <cell r="T400">
            <v>89.695340000000002</v>
          </cell>
          <cell r="U400">
            <v>92.10046419354839</v>
          </cell>
          <cell r="V400">
            <v>102.25138129032258</v>
          </cell>
          <cell r="W400">
            <v>83.10658225806452</v>
          </cell>
          <cell r="Y400">
            <v>92.684652258064517</v>
          </cell>
          <cell r="Z400">
            <v>104.99331677419356</v>
          </cell>
          <cell r="AC400">
            <v>6.1588000000000003</v>
          </cell>
          <cell r="AD400">
            <v>5.4176000000000002</v>
          </cell>
          <cell r="AE400">
            <v>6.0529000000000002</v>
          </cell>
          <cell r="AF400">
            <v>6.0881999999999996</v>
          </cell>
          <cell r="AG400">
            <v>6.7058999999999997</v>
          </cell>
          <cell r="AH400">
            <v>5.2058999999999997</v>
          </cell>
          <cell r="AI400">
            <v>6.3</v>
          </cell>
          <cell r="AJ400">
            <v>6.2355999999999998</v>
          </cell>
          <cell r="AK400">
            <v>6.3948999999999998</v>
          </cell>
          <cell r="AL400">
            <v>6.2249999999999996</v>
          </cell>
          <cell r="AM400">
            <v>6.4448999999999996</v>
          </cell>
          <cell r="AN400">
            <v>6.2207999999999997</v>
          </cell>
          <cell r="AO400">
            <v>6.1686006329581646</v>
          </cell>
          <cell r="AP400">
            <v>6.2432481101084862</v>
          </cell>
          <cell r="AQ400">
            <v>5.9493646818184569</v>
          </cell>
          <cell r="AR400">
            <v>6.2483175615938364</v>
          </cell>
          <cell r="AS400">
            <v>6.2557930349277884</v>
          </cell>
          <cell r="AT400">
            <v>6.0078387232761212</v>
          </cell>
          <cell r="AU400">
            <v>6.2331092071377876</v>
          </cell>
          <cell r="AV400">
            <v>6.0678999999999998</v>
          </cell>
          <cell r="AW400">
            <v>5.5158706352271576</v>
          </cell>
          <cell r="AX400">
            <v>5.5721999999999996</v>
          </cell>
          <cell r="AZ400">
            <v>268</v>
          </cell>
          <cell r="BA400">
            <v>268</v>
          </cell>
          <cell r="BC400">
            <v>2040</v>
          </cell>
          <cell r="BD400">
            <v>317</v>
          </cell>
          <cell r="BE400">
            <v>317</v>
          </cell>
        </row>
        <row r="401">
          <cell r="D401">
            <v>51380</v>
          </cell>
          <cell r="E401">
            <v>58.177720000000001</v>
          </cell>
          <cell r="F401">
            <v>73.667019999999994</v>
          </cell>
          <cell r="G401">
            <v>49.5764</v>
          </cell>
          <cell r="H401">
            <v>51.655299999999997</v>
          </cell>
          <cell r="J401">
            <v>76.667019999999994</v>
          </cell>
          <cell r="K401">
            <v>75.667019999999994</v>
          </cell>
          <cell r="L401">
            <v>62.28772</v>
          </cell>
          <cell r="M401">
            <v>52.896140000000003</v>
          </cell>
          <cell r="N401">
            <v>72.151169999999993</v>
          </cell>
          <cell r="O401">
            <v>43.934130000000003</v>
          </cell>
          <cell r="P401">
            <v>50.138330000000003</v>
          </cell>
          <cell r="R401">
            <v>70.151169999999993</v>
          </cell>
          <cell r="S401">
            <v>70.151169999999993</v>
          </cell>
          <cell r="T401">
            <v>71.725170000000006</v>
          </cell>
          <cell r="U401">
            <v>55.712982666666669</v>
          </cell>
          <cell r="V401">
            <v>72.959623333333326</v>
          </cell>
          <cell r="W401">
            <v>46.943340666666671</v>
          </cell>
          <cell r="Y401">
            <v>66.69186333333333</v>
          </cell>
          <cell r="Z401">
            <v>73.626289999999997</v>
          </cell>
          <cell r="AC401">
            <v>6.2294</v>
          </cell>
          <cell r="AD401">
            <v>5.0999999999999996</v>
          </cell>
          <cell r="AE401">
            <v>6.1234999999999999</v>
          </cell>
          <cell r="AF401">
            <v>6.0881999999999996</v>
          </cell>
          <cell r="AG401">
            <v>6.6882000000000001</v>
          </cell>
          <cell r="AH401">
            <v>4.7118000000000002</v>
          </cell>
          <cell r="AI401">
            <v>6.3529</v>
          </cell>
          <cell r="AJ401">
            <v>6.3056000000000001</v>
          </cell>
          <cell r="AK401">
            <v>6.4646999999999997</v>
          </cell>
          <cell r="AL401">
            <v>6.2953999999999999</v>
          </cell>
          <cell r="AM401">
            <v>6.5147000000000004</v>
          </cell>
          <cell r="AN401">
            <v>6.2910000000000004</v>
          </cell>
          <cell r="AO401">
            <v>6.2393440475453872</v>
          </cell>
          <cell r="AP401">
            <v>6.3148287650816188</v>
          </cell>
          <cell r="AQ401">
            <v>5.8214651855495276</v>
          </cell>
          <cell r="AR401">
            <v>6.3198982165669682</v>
          </cell>
          <cell r="AS401">
            <v>6.2557930349277884</v>
          </cell>
          <cell r="AT401">
            <v>6.0887380507879154</v>
          </cell>
          <cell r="AU401">
            <v>6.3046898621109202</v>
          </cell>
          <cell r="AV401">
            <v>6.1384999999999996</v>
          </cell>
          <cell r="AW401">
            <v>5.1930736030084352</v>
          </cell>
          <cell r="AX401">
            <v>5.2538999999999998</v>
          </cell>
          <cell r="AZ401">
            <v>269</v>
          </cell>
          <cell r="BA401">
            <v>269</v>
          </cell>
          <cell r="BC401">
            <v>2040</v>
          </cell>
          <cell r="BD401">
            <v>318</v>
          </cell>
          <cell r="BE401">
            <v>318</v>
          </cell>
        </row>
        <row r="402">
          <cell r="D402">
            <v>51410</v>
          </cell>
          <cell r="E402">
            <v>77.726659999999995</v>
          </cell>
          <cell r="F402">
            <v>67.57441</v>
          </cell>
          <cell r="G402">
            <v>76.12988</v>
          </cell>
          <cell r="H402">
            <v>82.094980000000007</v>
          </cell>
          <cell r="J402">
            <v>66.07441</v>
          </cell>
          <cell r="K402">
            <v>65.82441</v>
          </cell>
          <cell r="L402">
            <v>76.60951</v>
          </cell>
          <cell r="M402">
            <v>52.155909999999999</v>
          </cell>
          <cell r="N402">
            <v>66.41977</v>
          </cell>
          <cell r="O402">
            <v>44.810279999999999</v>
          </cell>
          <cell r="P402">
            <v>49.414580000000001</v>
          </cell>
          <cell r="R402">
            <v>64.41977</v>
          </cell>
          <cell r="S402">
            <v>64.41977</v>
          </cell>
          <cell r="T402">
            <v>75.025270000000006</v>
          </cell>
          <cell r="U402">
            <v>67.00344225806451</v>
          </cell>
          <cell r="V402">
            <v>67.090206129032254</v>
          </cell>
          <cell r="W402">
            <v>62.995854193548389</v>
          </cell>
          <cell r="Y402">
            <v>75.945151290322585</v>
          </cell>
          <cell r="Z402">
            <v>65.380528709677421</v>
          </cell>
          <cell r="AC402">
            <v>6.1588000000000003</v>
          </cell>
          <cell r="AD402">
            <v>5.1882000000000001</v>
          </cell>
          <cell r="AE402">
            <v>6.0529000000000002</v>
          </cell>
          <cell r="AF402">
            <v>5.9470999999999998</v>
          </cell>
          <cell r="AG402">
            <v>6.5471000000000004</v>
          </cell>
          <cell r="AH402">
            <v>4.7470999999999997</v>
          </cell>
          <cell r="AI402">
            <v>6.2824</v>
          </cell>
          <cell r="AJ402">
            <v>6.2328000000000001</v>
          </cell>
          <cell r="AK402">
            <v>6.3907999999999996</v>
          </cell>
          <cell r="AL402">
            <v>6.2237999999999998</v>
          </cell>
          <cell r="AM402">
            <v>6.4408000000000003</v>
          </cell>
          <cell r="AN402">
            <v>6.2190000000000003</v>
          </cell>
          <cell r="AO402">
            <v>6.1686006329581646</v>
          </cell>
          <cell r="AP402">
            <v>6.2432481101084862</v>
          </cell>
          <cell r="AQ402">
            <v>5.8305786719233463</v>
          </cell>
          <cell r="AR402">
            <v>6.2483175615938364</v>
          </cell>
          <cell r="AS402">
            <v>6.1112677865410214</v>
          </cell>
          <cell r="AT402">
            <v>6.098172959951822</v>
          </cell>
          <cell r="AU402">
            <v>6.2331092071377876</v>
          </cell>
          <cell r="AV402">
            <v>6.0678999999999998</v>
          </cell>
          <cell r="AW402">
            <v>5.2827168594369347</v>
          </cell>
          <cell r="AX402">
            <v>5.3398000000000003</v>
          </cell>
          <cell r="AZ402">
            <v>270</v>
          </cell>
          <cell r="BA402">
            <v>270</v>
          </cell>
          <cell r="BC402">
            <v>2040</v>
          </cell>
          <cell r="BD402">
            <v>319</v>
          </cell>
          <cell r="BE402">
            <v>319</v>
          </cell>
        </row>
        <row r="403">
          <cell r="D403">
            <v>51441</v>
          </cell>
          <cell r="E403">
            <v>69.374139999999997</v>
          </cell>
          <cell r="F403">
            <v>67.128519999999995</v>
          </cell>
          <cell r="G403">
            <v>68.747680000000003</v>
          </cell>
          <cell r="H403">
            <v>71.418580000000006</v>
          </cell>
          <cell r="J403">
            <v>65.128519999999995</v>
          </cell>
          <cell r="K403">
            <v>65.128519999999995</v>
          </cell>
          <cell r="L403">
            <v>75.077020000000005</v>
          </cell>
          <cell r="M403">
            <v>54.082949999999997</v>
          </cell>
          <cell r="N403">
            <v>67.119190000000003</v>
          </cell>
          <cell r="O403">
            <v>47.36374</v>
          </cell>
          <cell r="P403">
            <v>50.922939999999997</v>
          </cell>
          <cell r="R403">
            <v>65.869190000000003</v>
          </cell>
          <cell r="S403">
            <v>65.119190000000003</v>
          </cell>
          <cell r="T403">
            <v>73.894490000000005</v>
          </cell>
          <cell r="U403">
            <v>62.566273162274612</v>
          </cell>
          <cell r="V403">
            <v>67.124366144244107</v>
          </cell>
          <cell r="W403">
            <v>59.22722959778087</v>
          </cell>
          <cell r="Y403">
            <v>74.55053993065188</v>
          </cell>
          <cell r="Z403">
            <v>65.458277378640773</v>
          </cell>
          <cell r="AC403">
            <v>6.3882000000000003</v>
          </cell>
          <cell r="AD403">
            <v>6.4058999999999999</v>
          </cell>
          <cell r="AE403">
            <v>6.3</v>
          </cell>
          <cell r="AF403">
            <v>6.1764999999999999</v>
          </cell>
          <cell r="AG403">
            <v>6.6176000000000004</v>
          </cell>
          <cell r="AH403">
            <v>5.3647</v>
          </cell>
          <cell r="AI403">
            <v>6.4941000000000004</v>
          </cell>
          <cell r="AJ403">
            <v>6.4705000000000004</v>
          </cell>
          <cell r="AK403">
            <v>6.6325000000000003</v>
          </cell>
          <cell r="AL403">
            <v>6.4569000000000001</v>
          </cell>
          <cell r="AM403">
            <v>6.6825000000000001</v>
          </cell>
          <cell r="AN403">
            <v>6.4538000000000002</v>
          </cell>
          <cell r="AO403">
            <v>6.3984666287982312</v>
          </cell>
          <cell r="AP403">
            <v>6.475834544256311</v>
          </cell>
          <cell r="AQ403">
            <v>6.5890692878534196</v>
          </cell>
          <cell r="AR403">
            <v>6.4809039957416612</v>
          </cell>
          <cell r="AS403">
            <v>6.3462365461436034</v>
          </cell>
          <cell r="AT403">
            <v>6.1603028405098863</v>
          </cell>
          <cell r="AU403">
            <v>6.4656956412856132</v>
          </cell>
          <cell r="AV403">
            <v>6.3150000000000004</v>
          </cell>
          <cell r="AW403">
            <v>6.5203426344140665</v>
          </cell>
          <cell r="AX403">
            <v>6.6237000000000004</v>
          </cell>
          <cell r="AZ403">
            <v>271</v>
          </cell>
          <cell r="BA403">
            <v>271</v>
          </cell>
          <cell r="BC403">
            <v>2040</v>
          </cell>
          <cell r="BD403">
            <v>320</v>
          </cell>
          <cell r="BE403">
            <v>320</v>
          </cell>
        </row>
        <row r="404">
          <cell r="D404">
            <v>51471</v>
          </cell>
          <cell r="E404">
            <v>93.659120000000001</v>
          </cell>
          <cell r="F404">
            <v>72.111530000000002</v>
          </cell>
          <cell r="G404">
            <v>93.811689999999999</v>
          </cell>
          <cell r="H404">
            <v>94.184889999999996</v>
          </cell>
          <cell r="J404">
            <v>69.611530000000002</v>
          </cell>
          <cell r="K404">
            <v>70.111530000000002</v>
          </cell>
          <cell r="L404">
            <v>81.861530000000002</v>
          </cell>
          <cell r="M404">
            <v>63.096400000000003</v>
          </cell>
          <cell r="N404">
            <v>72.482990000000001</v>
          </cell>
          <cell r="O404">
            <v>58.078110000000002</v>
          </cell>
          <cell r="P404">
            <v>60.039209999999997</v>
          </cell>
          <cell r="R404">
            <v>70.482990000000001</v>
          </cell>
          <cell r="S404">
            <v>70.482990000000001</v>
          </cell>
          <cell r="T404">
            <v>82.74879</v>
          </cell>
          <cell r="U404">
            <v>79.527969892473109</v>
          </cell>
          <cell r="V404">
            <v>72.283280322580637</v>
          </cell>
          <cell r="W404">
            <v>77.289712150537639</v>
          </cell>
          <cell r="Y404">
            <v>82.271768494623657</v>
          </cell>
          <cell r="Z404">
            <v>70.014463118279565</v>
          </cell>
          <cell r="AC404">
            <v>6.9352999999999998</v>
          </cell>
          <cell r="AD404">
            <v>7.2706</v>
          </cell>
          <cell r="AE404">
            <v>6.8471000000000002</v>
          </cell>
          <cell r="AF404">
            <v>6.6528999999999998</v>
          </cell>
          <cell r="AG404">
            <v>6.8471000000000002</v>
          </cell>
          <cell r="AH404">
            <v>5.7352999999999996</v>
          </cell>
          <cell r="AI404">
            <v>7.0411999999999999</v>
          </cell>
          <cell r="AJ404">
            <v>7.024</v>
          </cell>
          <cell r="AK404">
            <v>7.1889000000000003</v>
          </cell>
          <cell r="AL404">
            <v>7.0068999999999999</v>
          </cell>
          <cell r="AM404">
            <v>7.2389000000000001</v>
          </cell>
          <cell r="AN404">
            <v>7.0049999999999999</v>
          </cell>
          <cell r="AO404">
            <v>6.9466779902807971</v>
          </cell>
          <cell r="AP404">
            <v>7.0305339257832307</v>
          </cell>
          <cell r="AQ404">
            <v>7.3201158823168821</v>
          </cell>
          <cell r="AR404">
            <v>7.03560337726858</v>
          </cell>
          <cell r="AS404">
            <v>6.834201311072416</v>
          </cell>
          <cell r="AT404">
            <v>6.6768139315467225</v>
          </cell>
          <cell r="AU404">
            <v>7.020395022812532</v>
          </cell>
          <cell r="AV404">
            <v>6.8620999999999999</v>
          </cell>
          <cell r="AW404">
            <v>7.3991921109868883</v>
          </cell>
          <cell r="AX404">
            <v>7.5185000000000004</v>
          </cell>
          <cell r="AZ404">
            <v>272</v>
          </cell>
          <cell r="BA404">
            <v>272</v>
          </cell>
          <cell r="BC404">
            <v>2040</v>
          </cell>
          <cell r="BD404">
            <v>321</v>
          </cell>
          <cell r="BE404">
            <v>321</v>
          </cell>
        </row>
        <row r="405">
          <cell r="D405">
            <v>51502</v>
          </cell>
          <cell r="E405">
            <v>81.074489999999997</v>
          </cell>
          <cell r="F405">
            <v>72.331329999999994</v>
          </cell>
          <cell r="G405">
            <v>81.206530000000001</v>
          </cell>
          <cell r="H405">
            <v>81.089330000000004</v>
          </cell>
          <cell r="J405">
            <v>70.331329999999994</v>
          </cell>
          <cell r="K405">
            <v>70.331329999999994</v>
          </cell>
          <cell r="L405">
            <v>84.374529999999993</v>
          </cell>
          <cell r="M405">
            <v>59.45167</v>
          </cell>
          <cell r="N405">
            <v>72.199020000000004</v>
          </cell>
          <cell r="O405">
            <v>53.451149999999998</v>
          </cell>
          <cell r="P405">
            <v>57.451050000000002</v>
          </cell>
          <cell r="R405">
            <v>70.699020000000004</v>
          </cell>
          <cell r="S405">
            <v>70.199020000000004</v>
          </cell>
          <cell r="T405">
            <v>85.660219999999995</v>
          </cell>
          <cell r="U405">
            <v>71.541848924731184</v>
          </cell>
          <cell r="V405">
            <v>72.272999784946236</v>
          </cell>
          <cell r="W405">
            <v>68.970287204301073</v>
          </cell>
          <cell r="Y405">
            <v>84.941339569892477</v>
          </cell>
          <cell r="Z405">
            <v>70.493429892473117</v>
          </cell>
          <cell r="AC405">
            <v>6.9367999999999999</v>
          </cell>
          <cell r="AD405">
            <v>7.2971000000000004</v>
          </cell>
          <cell r="AE405">
            <v>6.8647</v>
          </cell>
          <cell r="AF405">
            <v>6.7206000000000001</v>
          </cell>
          <cell r="AG405">
            <v>6.8647</v>
          </cell>
          <cell r="AH405">
            <v>5.7476000000000003</v>
          </cell>
          <cell r="AI405">
            <v>7.0990000000000002</v>
          </cell>
          <cell r="AJ405">
            <v>7.0277000000000003</v>
          </cell>
          <cell r="AK405">
            <v>7.1936999999999998</v>
          </cell>
          <cell r="AL405">
            <v>7.0094000000000003</v>
          </cell>
          <cell r="AM405">
            <v>7.2436999999999996</v>
          </cell>
          <cell r="AN405">
            <v>7.0079000000000002</v>
          </cell>
          <cell r="AO405">
            <v>6.948181037332934</v>
          </cell>
          <cell r="AP405">
            <v>7.0320547612288351</v>
          </cell>
          <cell r="AQ405">
            <v>7.3429513794240062</v>
          </cell>
          <cell r="AR405">
            <v>7.0371242127141844</v>
          </cell>
          <cell r="AS405">
            <v>6.9035447505889582</v>
          </cell>
          <cell r="AT405">
            <v>6.733523757904246</v>
          </cell>
          <cell r="AU405">
            <v>7.0219158582581374</v>
          </cell>
          <cell r="AV405">
            <v>6.8796999999999997</v>
          </cell>
          <cell r="AW405">
            <v>7.4261257424535012</v>
          </cell>
          <cell r="AX405">
            <v>7.5461999999999998</v>
          </cell>
          <cell r="AZ405">
            <v>273</v>
          </cell>
          <cell r="BA405">
            <v>273</v>
          </cell>
          <cell r="BC405">
            <v>2041</v>
          </cell>
          <cell r="BD405">
            <v>322</v>
          </cell>
          <cell r="BE405">
            <v>322</v>
          </cell>
        </row>
        <row r="406">
          <cell r="D406">
            <v>51533</v>
          </cell>
          <cell r="E406">
            <v>80.767910000000001</v>
          </cell>
          <cell r="F406">
            <v>66.934070000000006</v>
          </cell>
          <cell r="G406">
            <v>80.870419999999996</v>
          </cell>
          <cell r="H406">
            <v>83.543120000000002</v>
          </cell>
          <cell r="J406">
            <v>65.934070000000006</v>
          </cell>
          <cell r="K406">
            <v>65.434070000000006</v>
          </cell>
          <cell r="L406">
            <v>82.974170000000001</v>
          </cell>
          <cell r="M406">
            <v>59.509700000000002</v>
          </cell>
          <cell r="N406">
            <v>67.520039999999995</v>
          </cell>
          <cell r="O406">
            <v>55.231740000000002</v>
          </cell>
          <cell r="P406">
            <v>59.425240000000002</v>
          </cell>
          <cell r="R406">
            <v>66.020039999999995</v>
          </cell>
          <cell r="S406">
            <v>65.020039999999995</v>
          </cell>
          <cell r="T406">
            <v>86.854740000000007</v>
          </cell>
          <cell r="U406">
            <v>71.657248571428568</v>
          </cell>
          <cell r="V406">
            <v>67.185199999999995</v>
          </cell>
          <cell r="W406">
            <v>69.882414285714276</v>
          </cell>
          <cell r="Y406">
            <v>84.637271428571424</v>
          </cell>
          <cell r="Z406">
            <v>65.970914285714287</v>
          </cell>
          <cell r="AC406">
            <v>6.6124999999999998</v>
          </cell>
          <cell r="AD406">
            <v>6.7565999999999997</v>
          </cell>
          <cell r="AE406">
            <v>6.5404</v>
          </cell>
          <cell r="AF406">
            <v>6.3963000000000001</v>
          </cell>
          <cell r="AG406">
            <v>6.8826999999999998</v>
          </cell>
          <cell r="AH406">
            <v>5.5674999999999999</v>
          </cell>
          <cell r="AI406">
            <v>6.7206000000000001</v>
          </cell>
          <cell r="AJ406">
            <v>6.7012999999999998</v>
          </cell>
          <cell r="AK406">
            <v>6.8663999999999996</v>
          </cell>
          <cell r="AL406">
            <v>6.6840999999999999</v>
          </cell>
          <cell r="AM406">
            <v>6.9164000000000003</v>
          </cell>
          <cell r="AN406">
            <v>6.6822999999999997</v>
          </cell>
          <cell r="AO406">
            <v>6.6232222646610346</v>
          </cell>
          <cell r="AP406">
            <v>6.7032501378890803</v>
          </cell>
          <cell r="AQ406">
            <v>6.8951477989650165</v>
          </cell>
          <cell r="AR406">
            <v>6.7083195893744296</v>
          </cell>
          <cell r="AS406">
            <v>6.5713722626241928</v>
          </cell>
          <cell r="AT406">
            <v>6.3954729699889592</v>
          </cell>
          <cell r="AU406">
            <v>6.6931112349183826</v>
          </cell>
          <cell r="AV406">
            <v>6.5553999999999997</v>
          </cell>
          <cell r="AW406">
            <v>6.8767812968797637</v>
          </cell>
          <cell r="AX406">
            <v>6.9896000000000003</v>
          </cell>
          <cell r="AZ406">
            <v>274</v>
          </cell>
          <cell r="BA406">
            <v>274</v>
          </cell>
          <cell r="BC406">
            <v>2041</v>
          </cell>
          <cell r="BD406">
            <v>323</v>
          </cell>
          <cell r="BE406">
            <v>323</v>
          </cell>
        </row>
        <row r="407">
          <cell r="D407">
            <v>51561</v>
          </cell>
          <cell r="E407">
            <v>54.047409999999999</v>
          </cell>
          <cell r="F407">
            <v>59.97636</v>
          </cell>
          <cell r="G407">
            <v>52.473840000000003</v>
          </cell>
          <cell r="H407">
            <v>55.857340000000001</v>
          </cell>
          <cell r="J407">
            <v>59.47636</v>
          </cell>
          <cell r="K407">
            <v>58.47636</v>
          </cell>
          <cell r="L407">
            <v>64.233459999999994</v>
          </cell>
          <cell r="M407">
            <v>48.7729</v>
          </cell>
          <cell r="N407">
            <v>64.790610000000001</v>
          </cell>
          <cell r="O407">
            <v>41.700679999999998</v>
          </cell>
          <cell r="P407">
            <v>46.150179999999999</v>
          </cell>
          <cell r="R407">
            <v>64.290610000000001</v>
          </cell>
          <cell r="S407">
            <v>63.290610000000001</v>
          </cell>
          <cell r="T407">
            <v>73.008009999999999</v>
          </cell>
          <cell r="U407">
            <v>51.726057685060567</v>
          </cell>
          <cell r="V407">
            <v>62.095148358008075</v>
          </cell>
          <cell r="W407">
            <v>47.732489636608349</v>
          </cell>
          <cell r="Y407">
            <v>68.095206769851941</v>
          </cell>
          <cell r="Z407">
            <v>61.595148358008075</v>
          </cell>
          <cell r="AC407">
            <v>6.2881999999999998</v>
          </cell>
          <cell r="AD407">
            <v>5.9278000000000004</v>
          </cell>
          <cell r="AE407">
            <v>6.1801000000000004</v>
          </cell>
          <cell r="AF407">
            <v>6.0719000000000003</v>
          </cell>
          <cell r="AG407">
            <v>6.7385999999999999</v>
          </cell>
          <cell r="AH407">
            <v>5.2611999999999997</v>
          </cell>
          <cell r="AI407">
            <v>6.3963000000000001</v>
          </cell>
          <cell r="AJ407">
            <v>6.3703000000000003</v>
          </cell>
          <cell r="AK407">
            <v>6.5321999999999996</v>
          </cell>
          <cell r="AL407">
            <v>6.3567999999999998</v>
          </cell>
          <cell r="AM407">
            <v>6.5822000000000003</v>
          </cell>
          <cell r="AN407">
            <v>6.3536000000000001</v>
          </cell>
          <cell r="AO407">
            <v>6.2982634919891352</v>
          </cell>
          <cell r="AP407">
            <v>6.3744455145493255</v>
          </cell>
          <cell r="AQ407">
            <v>6.2794178758339063</v>
          </cell>
          <cell r="AR407">
            <v>6.3795149660346748</v>
          </cell>
          <cell r="AS407">
            <v>6.2390973471269078</v>
          </cell>
          <cell r="AT407">
            <v>6.1101171534678311</v>
          </cell>
          <cell r="AU407">
            <v>6.3643066115786278</v>
          </cell>
          <cell r="AV407">
            <v>6.1951000000000001</v>
          </cell>
          <cell r="AW407">
            <v>6.0344192682183149</v>
          </cell>
          <cell r="AX407">
            <v>6.1348000000000003</v>
          </cell>
          <cell r="AZ407">
            <v>275</v>
          </cell>
          <cell r="BA407">
            <v>275</v>
          </cell>
          <cell r="BC407">
            <v>2041</v>
          </cell>
          <cell r="BD407">
            <v>324</v>
          </cell>
          <cell r="BE407">
            <v>324</v>
          </cell>
        </row>
        <row r="408">
          <cell r="D408">
            <v>51592</v>
          </cell>
          <cell r="E408">
            <v>54.609229999999997</v>
          </cell>
          <cell r="F408">
            <v>58.601080000000003</v>
          </cell>
          <cell r="G408">
            <v>53.973269999999999</v>
          </cell>
          <cell r="H408">
            <v>57.949370000000002</v>
          </cell>
          <cell r="J408">
            <v>56.851080000000003</v>
          </cell>
          <cell r="K408">
            <v>56.601080000000003</v>
          </cell>
          <cell r="L408">
            <v>56.685479999999998</v>
          </cell>
          <cell r="M408">
            <v>47.25056</v>
          </cell>
          <cell r="N408">
            <v>63.190060000000003</v>
          </cell>
          <cell r="O408">
            <v>40.860669999999999</v>
          </cell>
          <cell r="P408">
            <v>46.930570000000003</v>
          </cell>
          <cell r="R408">
            <v>62.190060000000003</v>
          </cell>
          <cell r="S408">
            <v>62.190060000000003</v>
          </cell>
          <cell r="T408">
            <v>62.646259999999998</v>
          </cell>
          <cell r="U408">
            <v>51.502235999999996</v>
          </cell>
          <cell r="V408">
            <v>60.538649333333339</v>
          </cell>
          <cell r="W408">
            <v>48.436838888888886</v>
          </cell>
          <cell r="Y408">
            <v>59.202253777777777</v>
          </cell>
          <cell r="Z408">
            <v>59.105316000000002</v>
          </cell>
          <cell r="AC408">
            <v>5.8917999999999999</v>
          </cell>
          <cell r="AD408">
            <v>5.1711</v>
          </cell>
          <cell r="AE408">
            <v>5.7656000000000001</v>
          </cell>
          <cell r="AF408">
            <v>5.7476000000000003</v>
          </cell>
          <cell r="AG408">
            <v>6.4863999999999997</v>
          </cell>
          <cell r="AH408">
            <v>4.9188000000000001</v>
          </cell>
          <cell r="AI408">
            <v>5.9819000000000004</v>
          </cell>
          <cell r="AJ408">
            <v>5.9627999999999997</v>
          </cell>
          <cell r="AK408">
            <v>6.1193999999999997</v>
          </cell>
          <cell r="AL408">
            <v>5.9554</v>
          </cell>
          <cell r="AM408">
            <v>6.1694000000000004</v>
          </cell>
          <cell r="AN408">
            <v>5.95</v>
          </cell>
          <cell r="AO408">
            <v>5.9010582576778781</v>
          </cell>
          <cell r="AP408">
            <v>5.9725394007908346</v>
          </cell>
          <cell r="AQ408">
            <v>5.6729567825943485</v>
          </cell>
          <cell r="AR408">
            <v>5.9776088522761839</v>
          </cell>
          <cell r="AS408">
            <v>5.9069248591621433</v>
          </cell>
          <cell r="AT408">
            <v>5.867820656428786</v>
          </cell>
          <cell r="AU408">
            <v>5.9624004978201359</v>
          </cell>
          <cell r="AV408">
            <v>5.7805999999999997</v>
          </cell>
          <cell r="AW408">
            <v>5.2653370444150829</v>
          </cell>
          <cell r="AX408">
            <v>5.3044000000000002</v>
          </cell>
          <cell r="AZ408">
            <v>276</v>
          </cell>
          <cell r="BA408">
            <v>276</v>
          </cell>
          <cell r="BC408">
            <v>2041</v>
          </cell>
          <cell r="BD408">
            <v>325</v>
          </cell>
          <cell r="BE408">
            <v>325</v>
          </cell>
        </row>
        <row r="409">
          <cell r="D409">
            <v>51622</v>
          </cell>
          <cell r="E409">
            <v>43.124549999999999</v>
          </cell>
          <cell r="F409">
            <v>57.726599999999998</v>
          </cell>
          <cell r="G409">
            <v>34.630360000000003</v>
          </cell>
          <cell r="H409">
            <v>38.956760000000003</v>
          </cell>
          <cell r="J409">
            <v>56.226599999999998</v>
          </cell>
          <cell r="K409">
            <v>55.726599999999998</v>
          </cell>
          <cell r="L409">
            <v>52.774500000000003</v>
          </cell>
          <cell r="M409">
            <v>36.615380000000002</v>
          </cell>
          <cell r="N409">
            <v>62.124290000000002</v>
          </cell>
          <cell r="O409">
            <v>27.824780000000001</v>
          </cell>
          <cell r="P409">
            <v>35.663980000000002</v>
          </cell>
          <cell r="R409">
            <v>61.124290000000002</v>
          </cell>
          <cell r="S409">
            <v>60.624290000000002</v>
          </cell>
          <cell r="T409">
            <v>58.164090000000002</v>
          </cell>
          <cell r="U409">
            <v>40.254915913978493</v>
          </cell>
          <cell r="V409">
            <v>59.665366559139784</v>
          </cell>
          <cell r="W409">
            <v>31.630050537634411</v>
          </cell>
          <cell r="Y409">
            <v>55.150555806451614</v>
          </cell>
          <cell r="Z409">
            <v>58.385796666666664</v>
          </cell>
          <cell r="AC409">
            <v>5.8738000000000001</v>
          </cell>
          <cell r="AD409">
            <v>5.1349999999999998</v>
          </cell>
          <cell r="AE409">
            <v>5.7295999999999996</v>
          </cell>
          <cell r="AF409">
            <v>5.7836999999999996</v>
          </cell>
          <cell r="AG409">
            <v>6.5404</v>
          </cell>
          <cell r="AH409">
            <v>4.9367999999999999</v>
          </cell>
          <cell r="AI409">
            <v>5.9819000000000004</v>
          </cell>
          <cell r="AJ409">
            <v>5.9446000000000003</v>
          </cell>
          <cell r="AK409">
            <v>6.1012000000000004</v>
          </cell>
          <cell r="AL409">
            <v>5.9372999999999996</v>
          </cell>
          <cell r="AM409">
            <v>6.1512000000000002</v>
          </cell>
          <cell r="AN409">
            <v>5.9318999999999997</v>
          </cell>
          <cell r="AO409">
            <v>5.8830216930522399</v>
          </cell>
          <cell r="AP409">
            <v>5.9542893754435768</v>
          </cell>
          <cell r="AQ409">
            <v>5.6356225571652399</v>
          </cell>
          <cell r="AR409">
            <v>5.959358826928927</v>
          </cell>
          <cell r="AS409">
            <v>5.9439011984021297</v>
          </cell>
          <cell r="AT409">
            <v>5.7970588376994874</v>
          </cell>
          <cell r="AU409">
            <v>5.9441504724728782</v>
          </cell>
          <cell r="AV409">
            <v>5.7446000000000002</v>
          </cell>
          <cell r="AW409">
            <v>5.2286463238133951</v>
          </cell>
          <cell r="AX409">
            <v>5.2649999999999997</v>
          </cell>
          <cell r="AZ409">
            <v>277</v>
          </cell>
          <cell r="BA409">
            <v>277</v>
          </cell>
          <cell r="BC409">
            <v>2041</v>
          </cell>
          <cell r="BD409">
            <v>326</v>
          </cell>
          <cell r="BE409">
            <v>326</v>
          </cell>
        </row>
        <row r="410">
          <cell r="D410">
            <v>51653</v>
          </cell>
          <cell r="E410">
            <v>53.985019999999999</v>
          </cell>
          <cell r="F410">
            <v>79.377229999999997</v>
          </cell>
          <cell r="G410">
            <v>44.858629999999998</v>
          </cell>
          <cell r="H410">
            <v>50.558630000000001</v>
          </cell>
          <cell r="J410">
            <v>78.877229999999997</v>
          </cell>
          <cell r="K410">
            <v>78.377229999999997</v>
          </cell>
          <cell r="L410">
            <v>70.184929999999994</v>
          </cell>
          <cell r="M410">
            <v>43.47307</v>
          </cell>
          <cell r="N410">
            <v>73.702550000000002</v>
          </cell>
          <cell r="O410">
            <v>34.531190000000002</v>
          </cell>
          <cell r="P410">
            <v>43.89199</v>
          </cell>
          <cell r="R410">
            <v>71.702550000000002</v>
          </cell>
          <cell r="S410">
            <v>71.202550000000002</v>
          </cell>
          <cell r="T410">
            <v>75.117649999999998</v>
          </cell>
          <cell r="U410">
            <v>49.313042222222222</v>
          </cell>
          <cell r="V410">
            <v>76.855150000000009</v>
          </cell>
          <cell r="W410">
            <v>40.268656666666672</v>
          </cell>
          <cell r="Y410">
            <v>72.377250000000004</v>
          </cell>
          <cell r="Z410">
            <v>75.688483333333338</v>
          </cell>
          <cell r="AC410">
            <v>5.8917999999999999</v>
          </cell>
          <cell r="AD410">
            <v>5.3331999999999997</v>
          </cell>
          <cell r="AE410">
            <v>5.7656000000000001</v>
          </cell>
          <cell r="AF410">
            <v>5.8376999999999999</v>
          </cell>
          <cell r="AG410">
            <v>6.6124999999999998</v>
          </cell>
          <cell r="AH410">
            <v>5.117</v>
          </cell>
          <cell r="AI410">
            <v>6.0179</v>
          </cell>
          <cell r="AJ410">
            <v>5.9645000000000001</v>
          </cell>
          <cell r="AK410">
            <v>6.1219000000000001</v>
          </cell>
          <cell r="AL410">
            <v>5.9561999999999999</v>
          </cell>
          <cell r="AM410">
            <v>6.1718999999999999</v>
          </cell>
          <cell r="AN410">
            <v>5.9511000000000003</v>
          </cell>
          <cell r="AO410">
            <v>5.9010582576778781</v>
          </cell>
          <cell r="AP410">
            <v>5.9725394007908346</v>
          </cell>
          <cell r="AQ410">
            <v>5.7568940633441201</v>
          </cell>
          <cell r="AR410">
            <v>5.9776088522761839</v>
          </cell>
          <cell r="AS410">
            <v>5.9992120659633308</v>
          </cell>
          <cell r="AT410">
            <v>5.8251628224430396</v>
          </cell>
          <cell r="AU410">
            <v>5.9624004978201359</v>
          </cell>
          <cell r="AV410">
            <v>5.7805999999999997</v>
          </cell>
          <cell r="AW410">
            <v>5.4300895599146255</v>
          </cell>
          <cell r="AX410">
            <v>5.4707999999999997</v>
          </cell>
          <cell r="AZ410">
            <v>278</v>
          </cell>
          <cell r="BA410">
            <v>278</v>
          </cell>
          <cell r="BC410">
            <v>2041</v>
          </cell>
          <cell r="BD410">
            <v>327</v>
          </cell>
          <cell r="BE410">
            <v>327</v>
          </cell>
        </row>
        <row r="411">
          <cell r="D411">
            <v>51683</v>
          </cell>
          <cell r="E411">
            <v>108.2996</v>
          </cell>
          <cell r="F411">
            <v>131.25640000000001</v>
          </cell>
          <cell r="G411">
            <v>98.624679999999998</v>
          </cell>
          <cell r="H411">
            <v>100.78698</v>
          </cell>
          <cell r="J411">
            <v>135.00640000000001</v>
          </cell>
          <cell r="K411">
            <v>135.75640000000001</v>
          </cell>
          <cell r="L411">
            <v>114.15730000000001</v>
          </cell>
          <cell r="M411">
            <v>59.92259</v>
          </cell>
          <cell r="N411">
            <v>88.1404</v>
          </cell>
          <cell r="O411">
            <v>50.608609999999999</v>
          </cell>
          <cell r="P411">
            <v>58.442010000000003</v>
          </cell>
          <cell r="R411">
            <v>88.6404</v>
          </cell>
          <cell r="S411">
            <v>89.1404</v>
          </cell>
          <cell r="T411">
            <v>89.700100000000006</v>
          </cell>
          <cell r="U411">
            <v>86.972100967741937</v>
          </cell>
          <cell r="V411">
            <v>112.24827096774193</v>
          </cell>
          <cell r="W411">
            <v>77.456305053763444</v>
          </cell>
          <cell r="Y411">
            <v>103.3750935483871</v>
          </cell>
          <cell r="Z411">
            <v>114.56547526881721</v>
          </cell>
          <cell r="AC411">
            <v>6.2881999999999998</v>
          </cell>
          <cell r="AD411">
            <v>5.6395</v>
          </cell>
          <cell r="AE411">
            <v>6.1619999999999999</v>
          </cell>
          <cell r="AF411">
            <v>6.2340999999999998</v>
          </cell>
          <cell r="AG411">
            <v>6.9008000000000003</v>
          </cell>
          <cell r="AH411">
            <v>5.4413</v>
          </cell>
          <cell r="AI411">
            <v>6.4322999999999997</v>
          </cell>
          <cell r="AJ411">
            <v>6.3647</v>
          </cell>
          <cell r="AK411">
            <v>6.5239000000000003</v>
          </cell>
          <cell r="AL411">
            <v>6.3543000000000003</v>
          </cell>
          <cell r="AM411">
            <v>6.5739000000000001</v>
          </cell>
          <cell r="AN411">
            <v>6.35</v>
          </cell>
          <cell r="AO411">
            <v>6.2982634919891352</v>
          </cell>
          <cell r="AP411">
            <v>6.3744455145493255</v>
          </cell>
          <cell r="AQ411">
            <v>6.1207603630533383</v>
          </cell>
          <cell r="AR411">
            <v>6.3795149660346748</v>
          </cell>
          <cell r="AS411">
            <v>6.4052348048755503</v>
          </cell>
          <cell r="AT411">
            <v>6.1377192813409618</v>
          </cell>
          <cell r="AU411">
            <v>6.3643066115786278</v>
          </cell>
          <cell r="AV411">
            <v>6.1769999999999996</v>
          </cell>
          <cell r="AW411">
            <v>5.7414016851306027</v>
          </cell>
          <cell r="AX411">
            <v>5.7922000000000002</v>
          </cell>
          <cell r="AZ411">
            <v>279</v>
          </cell>
          <cell r="BA411">
            <v>279</v>
          </cell>
          <cell r="BC411">
            <v>2041</v>
          </cell>
          <cell r="BD411">
            <v>328</v>
          </cell>
          <cell r="BE411">
            <v>328</v>
          </cell>
        </row>
        <row r="412">
          <cell r="D412">
            <v>51714</v>
          </cell>
          <cell r="E412">
            <v>128.8133</v>
          </cell>
          <cell r="F412">
            <v>128.6609</v>
          </cell>
          <cell r="G412">
            <v>121.3837</v>
          </cell>
          <cell r="H412">
            <v>121.9173</v>
          </cell>
          <cell r="J412">
            <v>132.6609</v>
          </cell>
          <cell r="K412">
            <v>132.6609</v>
          </cell>
          <cell r="L412">
            <v>110.9828</v>
          </cell>
          <cell r="M412">
            <v>73.606499999999997</v>
          </cell>
          <cell r="N412">
            <v>92.967179999999999</v>
          </cell>
          <cell r="O412">
            <v>63.622300000000003</v>
          </cell>
          <cell r="P412">
            <v>70.073099999999997</v>
          </cell>
          <cell r="R412">
            <v>93.967179999999999</v>
          </cell>
          <cell r="S412">
            <v>93.467179999999999</v>
          </cell>
          <cell r="T412">
            <v>94.63158</v>
          </cell>
          <cell r="U412">
            <v>105.66206129032257</v>
          </cell>
          <cell r="V412">
            <v>113.69256580645161</v>
          </cell>
          <cell r="W412">
            <v>97.161177419354843</v>
          </cell>
          <cell r="Y412">
            <v>104.12583677419354</v>
          </cell>
          <cell r="Z412">
            <v>116.43450129032259</v>
          </cell>
          <cell r="AC412">
            <v>6.3601999999999999</v>
          </cell>
          <cell r="AD412">
            <v>5.6756000000000002</v>
          </cell>
          <cell r="AE412">
            <v>6.2521000000000004</v>
          </cell>
          <cell r="AF412">
            <v>6.2881999999999998</v>
          </cell>
          <cell r="AG412">
            <v>6.9367999999999999</v>
          </cell>
          <cell r="AH412">
            <v>5.4592999999999998</v>
          </cell>
          <cell r="AI412">
            <v>6.5044000000000004</v>
          </cell>
          <cell r="AJ412">
            <v>6.4370000000000003</v>
          </cell>
          <cell r="AK412">
            <v>6.5963000000000003</v>
          </cell>
          <cell r="AL412">
            <v>6.4264000000000001</v>
          </cell>
          <cell r="AM412">
            <v>6.6463000000000001</v>
          </cell>
          <cell r="AN412">
            <v>6.4222000000000001</v>
          </cell>
          <cell r="AO412">
            <v>6.3704097504916843</v>
          </cell>
          <cell r="AP412">
            <v>6.4474456159383555</v>
          </cell>
          <cell r="AQ412">
            <v>6.1861082028474232</v>
          </cell>
          <cell r="AR412">
            <v>6.4525150674237048</v>
          </cell>
          <cell r="AS412">
            <v>6.460648099969271</v>
          </cell>
          <cell r="AT412">
            <v>6.2099866706815217</v>
          </cell>
          <cell r="AU412">
            <v>6.4373067129676578</v>
          </cell>
          <cell r="AV412">
            <v>6.2671000000000001</v>
          </cell>
          <cell r="AW412">
            <v>5.7780924057322895</v>
          </cell>
          <cell r="AX412">
            <v>5.8300999999999998</v>
          </cell>
          <cell r="AZ412">
            <v>280</v>
          </cell>
          <cell r="BA412">
            <v>280</v>
          </cell>
          <cell r="BC412">
            <v>2041</v>
          </cell>
          <cell r="BD412">
            <v>329</v>
          </cell>
          <cell r="BE412">
            <v>329</v>
          </cell>
        </row>
        <row r="413">
          <cell r="D413">
            <v>51745</v>
          </cell>
          <cell r="E413">
            <v>61.973520000000001</v>
          </cell>
          <cell r="F413">
            <v>77.212549999999993</v>
          </cell>
          <cell r="G413">
            <v>53.159689999999998</v>
          </cell>
          <cell r="H413">
            <v>55.238590000000002</v>
          </cell>
          <cell r="J413">
            <v>80.212549999999993</v>
          </cell>
          <cell r="K413">
            <v>79.212549999999993</v>
          </cell>
          <cell r="L413">
            <v>65.833250000000007</v>
          </cell>
          <cell r="M413">
            <v>56.021990000000002</v>
          </cell>
          <cell r="N413">
            <v>75.613709999999998</v>
          </cell>
          <cell r="O413">
            <v>46.591369999999998</v>
          </cell>
          <cell r="P413">
            <v>52.795670000000001</v>
          </cell>
          <cell r="R413">
            <v>73.613709999999998</v>
          </cell>
          <cell r="S413">
            <v>73.613709999999998</v>
          </cell>
          <cell r="T413">
            <v>75.187610000000006</v>
          </cell>
          <cell r="U413">
            <v>59.196139333333335</v>
          </cell>
          <cell r="V413">
            <v>76.466424666666668</v>
          </cell>
          <cell r="W413">
            <v>50.094473999999998</v>
          </cell>
          <cell r="Y413">
            <v>70.19861800000001</v>
          </cell>
          <cell r="Z413">
            <v>77.13309133333334</v>
          </cell>
          <cell r="AC413">
            <v>6.3781999999999996</v>
          </cell>
          <cell r="AD413">
            <v>5.1890999999999998</v>
          </cell>
          <cell r="AE413">
            <v>6.2701000000000002</v>
          </cell>
          <cell r="AF413">
            <v>6.3061999999999996</v>
          </cell>
          <cell r="AG413">
            <v>6.9367999999999999</v>
          </cell>
          <cell r="AH413">
            <v>4.7747000000000002</v>
          </cell>
          <cell r="AI413">
            <v>6.5224000000000002</v>
          </cell>
          <cell r="AJ413">
            <v>6.4545000000000003</v>
          </cell>
          <cell r="AK413">
            <v>6.6135000000000002</v>
          </cell>
          <cell r="AL413">
            <v>6.4442000000000004</v>
          </cell>
          <cell r="AM413">
            <v>6.6635</v>
          </cell>
          <cell r="AN413">
            <v>6.4398</v>
          </cell>
          <cell r="AO413">
            <v>6.3884463151173216</v>
          </cell>
          <cell r="AP413">
            <v>6.4656956412856132</v>
          </cell>
          <cell r="AQ413">
            <v>5.9435134093170854</v>
          </cell>
          <cell r="AR413">
            <v>6.4707650927709617</v>
          </cell>
          <cell r="AS413">
            <v>6.4790850558230044</v>
          </cell>
          <cell r="AT413">
            <v>6.2380906554250721</v>
          </cell>
          <cell r="AU413">
            <v>6.4555567383149146</v>
          </cell>
          <cell r="AV413">
            <v>6.2850999999999999</v>
          </cell>
          <cell r="AW413">
            <v>5.2836315865433479</v>
          </cell>
          <cell r="AX413">
            <v>5.343</v>
          </cell>
          <cell r="AZ413">
            <v>281</v>
          </cell>
          <cell r="BA413">
            <v>281</v>
          </cell>
          <cell r="BC413">
            <v>2041</v>
          </cell>
          <cell r="BD413">
            <v>330</v>
          </cell>
          <cell r="BE413">
            <v>330</v>
          </cell>
        </row>
        <row r="414">
          <cell r="D414">
            <v>51775</v>
          </cell>
          <cell r="E414">
            <v>74.54195</v>
          </cell>
          <cell r="F414">
            <v>71.325320000000005</v>
          </cell>
          <cell r="G414">
            <v>72.037480000000002</v>
          </cell>
          <cell r="H414">
            <v>78.002579999999995</v>
          </cell>
          <cell r="J414">
            <v>69.825320000000005</v>
          </cell>
          <cell r="K414">
            <v>69.575320000000005</v>
          </cell>
          <cell r="L414">
            <v>80.360420000000005</v>
          </cell>
          <cell r="M414">
            <v>52.646900000000002</v>
          </cell>
          <cell r="N414">
            <v>69.829160000000002</v>
          </cell>
          <cell r="O414">
            <v>45.071550000000002</v>
          </cell>
          <cell r="P414">
            <v>49.675849999999997</v>
          </cell>
          <cell r="R414">
            <v>67.829160000000002</v>
          </cell>
          <cell r="S414">
            <v>67.829160000000002</v>
          </cell>
          <cell r="T414">
            <v>78.434659999999994</v>
          </cell>
          <cell r="U414">
            <v>65.360154838709676</v>
          </cell>
          <cell r="V414">
            <v>70.697898064516139</v>
          </cell>
          <cell r="W414">
            <v>60.72918677419355</v>
          </cell>
          <cell r="Y414">
            <v>79.552843225806456</v>
          </cell>
          <cell r="Z414">
            <v>68.988220645161306</v>
          </cell>
          <cell r="AC414">
            <v>6.2521000000000004</v>
          </cell>
          <cell r="AD414">
            <v>5.2972000000000001</v>
          </cell>
          <cell r="AE414">
            <v>6.1619999999999999</v>
          </cell>
          <cell r="AF414">
            <v>6.09</v>
          </cell>
          <cell r="AG414">
            <v>6.7026000000000003</v>
          </cell>
          <cell r="AH414">
            <v>4.8287000000000004</v>
          </cell>
          <cell r="AI414">
            <v>6.3781999999999996</v>
          </cell>
          <cell r="AJ414">
            <v>6.3261000000000003</v>
          </cell>
          <cell r="AK414">
            <v>6.4840999999999998</v>
          </cell>
          <cell r="AL414">
            <v>6.3170999999999999</v>
          </cell>
          <cell r="AM414">
            <v>6.5340999999999996</v>
          </cell>
          <cell r="AN414">
            <v>6.3122999999999996</v>
          </cell>
          <cell r="AO414">
            <v>6.2620901596010512</v>
          </cell>
          <cell r="AP414">
            <v>6.3378440748251039</v>
          </cell>
          <cell r="AQ414">
            <v>5.9435134093170854</v>
          </cell>
          <cell r="AR414">
            <v>6.3429135263104541</v>
          </cell>
          <cell r="AS414">
            <v>6.2576367305131617</v>
          </cell>
          <cell r="AT414">
            <v>6.1918194519722967</v>
          </cell>
          <cell r="AU414">
            <v>6.3277051718544053</v>
          </cell>
          <cell r="AV414">
            <v>6.1769999999999996</v>
          </cell>
          <cell r="AW414">
            <v>5.3935004756580955</v>
          </cell>
          <cell r="AX414">
            <v>5.4486999999999997</v>
          </cell>
          <cell r="AZ414">
            <v>282</v>
          </cell>
          <cell r="BA414">
            <v>282</v>
          </cell>
          <cell r="BC414">
            <v>2041</v>
          </cell>
          <cell r="BD414">
            <v>331</v>
          </cell>
          <cell r="BE414">
            <v>331</v>
          </cell>
        </row>
        <row r="415">
          <cell r="D415">
            <v>51806</v>
          </cell>
          <cell r="E415">
            <v>63.727370000000001</v>
          </cell>
          <cell r="F415">
            <v>68.473870000000005</v>
          </cell>
          <cell r="G415">
            <v>62.254980000000003</v>
          </cell>
          <cell r="H415">
            <v>64.925880000000006</v>
          </cell>
          <cell r="J415">
            <v>66.473870000000005</v>
          </cell>
          <cell r="K415">
            <v>66.473870000000005</v>
          </cell>
          <cell r="L415">
            <v>76.422269999999997</v>
          </cell>
          <cell r="M415">
            <v>53.523260000000001</v>
          </cell>
          <cell r="N415">
            <v>69.397530000000003</v>
          </cell>
          <cell r="O415">
            <v>46.013170000000002</v>
          </cell>
          <cell r="P415">
            <v>49.572369999999999</v>
          </cell>
          <cell r="R415">
            <v>68.147530000000003</v>
          </cell>
          <cell r="S415">
            <v>67.397530000000003</v>
          </cell>
          <cell r="T415">
            <v>76.172830000000005</v>
          </cell>
          <cell r="U415">
            <v>59.18434737864078</v>
          </cell>
          <cell r="V415">
            <v>68.885097267683776</v>
          </cell>
          <cell r="W415">
            <v>55.023882898751737</v>
          </cell>
          <cell r="Y415">
            <v>76.311215575589458</v>
          </cell>
          <cell r="Z415">
            <v>67.219008502080442</v>
          </cell>
          <cell r="AC415">
            <v>6.5044000000000004</v>
          </cell>
          <cell r="AD415">
            <v>6.5763999999999996</v>
          </cell>
          <cell r="AE415">
            <v>6.4142999999999999</v>
          </cell>
          <cell r="AF415">
            <v>6.3061999999999996</v>
          </cell>
          <cell r="AG415">
            <v>6.8287000000000004</v>
          </cell>
          <cell r="AH415">
            <v>5.5854999999999997</v>
          </cell>
          <cell r="AI415">
            <v>6.6124999999999998</v>
          </cell>
          <cell r="AJ415">
            <v>6.5867000000000004</v>
          </cell>
          <cell r="AK415">
            <v>6.7485999999999997</v>
          </cell>
          <cell r="AL415">
            <v>6.5731000000000002</v>
          </cell>
          <cell r="AM415">
            <v>6.7986000000000004</v>
          </cell>
          <cell r="AN415">
            <v>6.5698999999999996</v>
          </cell>
          <cell r="AO415">
            <v>6.5149026737704014</v>
          </cell>
          <cell r="AP415">
            <v>6.5936485967758287</v>
          </cell>
          <cell r="AQ415">
            <v>6.7365420673570275</v>
          </cell>
          <cell r="AR415">
            <v>6.5987180482611789</v>
          </cell>
          <cell r="AS415">
            <v>6.4790850558230044</v>
          </cell>
          <cell r="AT415">
            <v>6.2769343771956239</v>
          </cell>
          <cell r="AU415">
            <v>6.5835096938051301</v>
          </cell>
          <cell r="AV415">
            <v>6.4292999999999996</v>
          </cell>
          <cell r="AW415">
            <v>6.6936326029067992</v>
          </cell>
          <cell r="AX415">
            <v>6.7942999999999998</v>
          </cell>
          <cell r="AZ415">
            <v>283</v>
          </cell>
          <cell r="BA415">
            <v>283</v>
          </cell>
          <cell r="BC415">
            <v>2041</v>
          </cell>
          <cell r="BD415">
            <v>332</v>
          </cell>
          <cell r="BE415">
            <v>332</v>
          </cell>
        </row>
        <row r="416">
          <cell r="D416">
            <v>51836</v>
          </cell>
          <cell r="E416">
            <v>92.097679999999997</v>
          </cell>
          <cell r="F416">
            <v>73.060169999999999</v>
          </cell>
          <cell r="G416">
            <v>92.200159999999997</v>
          </cell>
          <cell r="H416">
            <v>92.573459999999997</v>
          </cell>
          <cell r="J416">
            <v>70.560169999999999</v>
          </cell>
          <cell r="K416">
            <v>71.060169999999999</v>
          </cell>
          <cell r="L416">
            <v>82.810169999999999</v>
          </cell>
          <cell r="M416">
            <v>62.809350000000002</v>
          </cell>
          <cell r="N416">
            <v>73.19041</v>
          </cell>
          <cell r="O416">
            <v>57.437109999999997</v>
          </cell>
          <cell r="P416">
            <v>59.398310000000002</v>
          </cell>
          <cell r="R416">
            <v>71.19041</v>
          </cell>
          <cell r="S416">
            <v>71.19041</v>
          </cell>
          <cell r="T416">
            <v>83.456209999999999</v>
          </cell>
          <cell r="U416">
            <v>78.555763978494625</v>
          </cell>
          <cell r="V416">
            <v>73.120388494623654</v>
          </cell>
          <cell r="W416">
            <v>76.126921827956991</v>
          </cell>
          <cell r="Y416">
            <v>83.10887666666666</v>
          </cell>
          <cell r="Z416">
            <v>70.851571290322582</v>
          </cell>
          <cell r="AC416">
            <v>6.9908000000000001</v>
          </cell>
          <cell r="AD416">
            <v>7.3331999999999997</v>
          </cell>
          <cell r="AE416">
            <v>6.9188000000000001</v>
          </cell>
          <cell r="AF416">
            <v>6.7746000000000004</v>
          </cell>
          <cell r="AG416">
            <v>7.0269000000000004</v>
          </cell>
          <cell r="AH416">
            <v>5.9097999999999997</v>
          </cell>
          <cell r="AI416">
            <v>7.1349999999999998</v>
          </cell>
          <cell r="AJ416">
            <v>7.0795000000000003</v>
          </cell>
          <cell r="AK416">
            <v>7.2445000000000004</v>
          </cell>
          <cell r="AL416">
            <v>7.0624000000000002</v>
          </cell>
          <cell r="AM416">
            <v>7.2945000000000002</v>
          </cell>
          <cell r="AN416">
            <v>7.0605000000000002</v>
          </cell>
          <cell r="AO416">
            <v>7.002290731209845</v>
          </cell>
          <cell r="AP416">
            <v>7.0868048372706074</v>
          </cell>
          <cell r="AQ416">
            <v>7.3896579970898264</v>
          </cell>
          <cell r="AR416">
            <v>7.0918742887559567</v>
          </cell>
          <cell r="AS416">
            <v>6.9588556181501593</v>
          </cell>
          <cell r="AT416">
            <v>6.7325200441634045</v>
          </cell>
          <cell r="AU416">
            <v>7.0766659342999088</v>
          </cell>
          <cell r="AV416">
            <v>6.9337999999999997</v>
          </cell>
          <cell r="AW416">
            <v>7.4628164630551881</v>
          </cell>
          <cell r="AX416">
            <v>7.5811000000000002</v>
          </cell>
          <cell r="AZ416">
            <v>284</v>
          </cell>
          <cell r="BA416">
            <v>284</v>
          </cell>
          <cell r="BC416">
            <v>2041</v>
          </cell>
          <cell r="BD416">
            <v>333</v>
          </cell>
          <cell r="BE416">
            <v>333</v>
          </cell>
        </row>
        <row r="417">
          <cell r="D417">
            <v>51867</v>
          </cell>
          <cell r="E417">
            <v>82.713319999999996</v>
          </cell>
          <cell r="F417">
            <v>73.180250000000001</v>
          </cell>
          <cell r="G417">
            <v>82.817419999999998</v>
          </cell>
          <cell r="H417">
            <v>82.700220000000002</v>
          </cell>
          <cell r="J417">
            <v>71.180250000000001</v>
          </cell>
          <cell r="K417">
            <v>71.180250000000001</v>
          </cell>
          <cell r="L417">
            <v>85.223349999999996</v>
          </cell>
          <cell r="M417">
            <v>60.599989999999998</v>
          </cell>
          <cell r="N417">
            <v>73.394390000000001</v>
          </cell>
          <cell r="O417">
            <v>54.50479</v>
          </cell>
          <cell r="P417">
            <v>58.504689999999997</v>
          </cell>
          <cell r="R417">
            <v>71.894390000000001</v>
          </cell>
          <cell r="S417">
            <v>71.394390000000001</v>
          </cell>
          <cell r="T417">
            <v>86.855590000000007</v>
          </cell>
          <cell r="U417">
            <v>72.964432580645166</v>
          </cell>
          <cell r="V417">
            <v>73.274655806451619</v>
          </cell>
          <cell r="W417">
            <v>70.335507849462374</v>
          </cell>
          <cell r="Y417">
            <v>85.942939677419361</v>
          </cell>
          <cell r="Z417">
            <v>71.4950859139785</v>
          </cell>
          <cell r="AC417">
            <v>7.0088999999999997</v>
          </cell>
          <cell r="AD417">
            <v>7.3768000000000002</v>
          </cell>
          <cell r="AE417">
            <v>6.9537000000000004</v>
          </cell>
          <cell r="AF417">
            <v>6.8064999999999998</v>
          </cell>
          <cell r="AG417">
            <v>7.0457000000000001</v>
          </cell>
          <cell r="AH417">
            <v>5.9234999999999998</v>
          </cell>
          <cell r="AI417">
            <v>7.1744000000000003</v>
          </cell>
          <cell r="AJ417">
            <v>7.0998000000000001</v>
          </cell>
          <cell r="AK417">
            <v>7.2657999999999996</v>
          </cell>
          <cell r="AL417">
            <v>7.0815000000000001</v>
          </cell>
          <cell r="AM417">
            <v>7.3158000000000003</v>
          </cell>
          <cell r="AN417">
            <v>7.08</v>
          </cell>
          <cell r="AO417">
            <v>7.0204274989722917</v>
          </cell>
          <cell r="AP417">
            <v>7.1051562516475721</v>
          </cell>
          <cell r="AQ417">
            <v>7.4303062175639605</v>
          </cell>
          <cell r="AR417">
            <v>7.1102257031329215</v>
          </cell>
          <cell r="AS417">
            <v>6.9915300010242749</v>
          </cell>
          <cell r="AT417">
            <v>6.80589151861889</v>
          </cell>
          <cell r="AU417">
            <v>7.0950173486768735</v>
          </cell>
          <cell r="AV417">
            <v>6.9687000000000001</v>
          </cell>
          <cell r="AW417">
            <v>7.5071299095436528</v>
          </cell>
          <cell r="AX417">
            <v>7.6257999999999999</v>
          </cell>
          <cell r="AZ417">
            <v>285</v>
          </cell>
          <cell r="BA417">
            <v>285</v>
          </cell>
          <cell r="BC417">
            <v>2042</v>
          </cell>
          <cell r="BD417">
            <v>334</v>
          </cell>
          <cell r="BE417">
            <v>334</v>
          </cell>
        </row>
        <row r="418">
          <cell r="D418">
            <v>51898</v>
          </cell>
          <cell r="E418">
            <v>82.390219999999999</v>
          </cell>
          <cell r="F418">
            <v>68.423720000000003</v>
          </cell>
          <cell r="G418">
            <v>82.553889999999996</v>
          </cell>
          <cell r="H418">
            <v>85.226590000000002</v>
          </cell>
          <cell r="J418">
            <v>67.423720000000003</v>
          </cell>
          <cell r="K418">
            <v>66.923720000000003</v>
          </cell>
          <cell r="L418">
            <v>84.463819999999998</v>
          </cell>
          <cell r="M418">
            <v>60.994579999999999</v>
          </cell>
          <cell r="N418">
            <v>69.089960000000005</v>
          </cell>
          <cell r="O418">
            <v>56.897150000000003</v>
          </cell>
          <cell r="P418">
            <v>61.090649999999997</v>
          </cell>
          <cell r="R418">
            <v>67.589960000000005</v>
          </cell>
          <cell r="S418">
            <v>66.589960000000005</v>
          </cell>
          <cell r="T418">
            <v>88.424660000000003</v>
          </cell>
          <cell r="U418">
            <v>73.220659999999995</v>
          </cell>
          <cell r="V418">
            <v>68.709251428571434</v>
          </cell>
          <cell r="W418">
            <v>71.558144285714278</v>
          </cell>
          <cell r="Y418">
            <v>86.161322857142849</v>
          </cell>
          <cell r="Z418">
            <v>67.494965714285726</v>
          </cell>
          <cell r="AC418">
            <v>6.8064999999999998</v>
          </cell>
          <cell r="AD418">
            <v>7.0088999999999997</v>
          </cell>
          <cell r="AE418">
            <v>6.7145000000000001</v>
          </cell>
          <cell r="AF418">
            <v>6.5857999999999999</v>
          </cell>
          <cell r="AG418">
            <v>7.0824999999999996</v>
          </cell>
          <cell r="AH418">
            <v>5.8315000000000001</v>
          </cell>
          <cell r="AI418">
            <v>6.9169</v>
          </cell>
          <cell r="AJ418">
            <v>6.8954000000000004</v>
          </cell>
          <cell r="AK418">
            <v>7.0603999999999996</v>
          </cell>
          <cell r="AL418">
            <v>6.8781999999999996</v>
          </cell>
          <cell r="AM418">
            <v>7.1104000000000003</v>
          </cell>
          <cell r="AN418">
            <v>6.8762999999999996</v>
          </cell>
          <cell r="AO418">
            <v>6.817616350070681</v>
          </cell>
          <cell r="AP418">
            <v>6.8999448555206326</v>
          </cell>
          <cell r="AQ418">
            <v>7.1159427188398015</v>
          </cell>
          <cell r="AR418">
            <v>6.905014307005982</v>
          </cell>
          <cell r="AS418">
            <v>6.765472436750998</v>
          </cell>
          <cell r="AT418">
            <v>6.590193435712135</v>
          </cell>
          <cell r="AU418">
            <v>6.8898059525499349</v>
          </cell>
          <cell r="AV418">
            <v>6.7294999999999998</v>
          </cell>
          <cell r="AW418">
            <v>7.1332097957109459</v>
          </cell>
          <cell r="AX418">
            <v>7.2417999999999996</v>
          </cell>
          <cell r="AZ418">
            <v>286</v>
          </cell>
          <cell r="BA418">
            <v>286</v>
          </cell>
          <cell r="BC418">
            <v>2042</v>
          </cell>
          <cell r="BD418">
            <v>335</v>
          </cell>
          <cell r="BE418">
            <v>335</v>
          </cell>
        </row>
        <row r="419">
          <cell r="D419">
            <v>51926</v>
          </cell>
          <cell r="E419">
            <v>55.643459999999997</v>
          </cell>
          <cell r="F419">
            <v>59.853789999999996</v>
          </cell>
          <cell r="G419">
            <v>54.147919999999999</v>
          </cell>
          <cell r="H419">
            <v>57.531419999999997</v>
          </cell>
          <cell r="J419">
            <v>59.353789999999996</v>
          </cell>
          <cell r="K419">
            <v>58.353789999999996</v>
          </cell>
          <cell r="L419">
            <v>64.110990000000001</v>
          </cell>
          <cell r="M419">
            <v>50.13261</v>
          </cell>
          <cell r="N419">
            <v>64.556730000000002</v>
          </cell>
          <cell r="O419">
            <v>43.009749999999997</v>
          </cell>
          <cell r="P419">
            <v>47.459249999999997</v>
          </cell>
          <cell r="R419">
            <v>64.056730000000002</v>
          </cell>
          <cell r="S419">
            <v>63.056730000000002</v>
          </cell>
          <cell r="T419">
            <v>72.77413</v>
          </cell>
          <cell r="U419">
            <v>53.218092637954243</v>
          </cell>
          <cell r="V419">
            <v>61.923589973082095</v>
          </cell>
          <cell r="W419">
            <v>49.245925935397032</v>
          </cell>
          <cell r="Y419">
            <v>67.923704374158817</v>
          </cell>
          <cell r="Z419">
            <v>61.423589973082095</v>
          </cell>
          <cell r="AC419">
            <v>6.4569999999999999</v>
          </cell>
          <cell r="AD419">
            <v>6.2362000000000002</v>
          </cell>
          <cell r="AE419">
            <v>6.3281999999999998</v>
          </cell>
          <cell r="AF419">
            <v>6.2179000000000002</v>
          </cell>
          <cell r="AG419">
            <v>6.9169</v>
          </cell>
          <cell r="AH419">
            <v>5.5372000000000003</v>
          </cell>
          <cell r="AI419">
            <v>6.5674000000000001</v>
          </cell>
          <cell r="AJ419">
            <v>6.5392000000000001</v>
          </cell>
          <cell r="AK419">
            <v>6.7011000000000003</v>
          </cell>
          <cell r="AL419">
            <v>6.5255999999999998</v>
          </cell>
          <cell r="AM419">
            <v>6.7511000000000001</v>
          </cell>
          <cell r="AN419">
            <v>6.5225</v>
          </cell>
          <cell r="AO419">
            <v>6.4674063869228897</v>
          </cell>
          <cell r="AP419">
            <v>6.5455901966947181</v>
          </cell>
          <cell r="AQ419">
            <v>6.5157989286548226</v>
          </cell>
          <cell r="AR419">
            <v>6.5506596481800674</v>
          </cell>
          <cell r="AS419">
            <v>6.3886415446071902</v>
          </cell>
          <cell r="AT419">
            <v>6.2795440329218106</v>
          </cell>
          <cell r="AU419">
            <v>6.5354512937240195</v>
          </cell>
          <cell r="AV419">
            <v>6.3432000000000004</v>
          </cell>
          <cell r="AW419">
            <v>6.34786575668259</v>
          </cell>
          <cell r="AX419">
            <v>6.4432</v>
          </cell>
          <cell r="AZ419">
            <v>287</v>
          </cell>
          <cell r="BA419">
            <v>287</v>
          </cell>
          <cell r="BC419">
            <v>2042</v>
          </cell>
          <cell r="BD419">
            <v>336</v>
          </cell>
          <cell r="BE419">
            <v>336</v>
          </cell>
        </row>
        <row r="420">
          <cell r="D420">
            <v>51957</v>
          </cell>
          <cell r="E420">
            <v>50.853180000000002</v>
          </cell>
          <cell r="F420">
            <v>55.09451</v>
          </cell>
          <cell r="G420">
            <v>46.749699999999997</v>
          </cell>
          <cell r="H420">
            <v>50.7258</v>
          </cell>
          <cell r="J420">
            <v>53.34451</v>
          </cell>
          <cell r="K420">
            <v>53.09451</v>
          </cell>
          <cell r="L420">
            <v>53.178910000000002</v>
          </cell>
          <cell r="M420">
            <v>46.114519999999999</v>
          </cell>
          <cell r="N420">
            <v>60.027419999999999</v>
          </cell>
          <cell r="O420">
            <v>38.344729999999998</v>
          </cell>
          <cell r="P420">
            <v>44.414630000000002</v>
          </cell>
          <cell r="R420">
            <v>59.027419999999999</v>
          </cell>
          <cell r="S420">
            <v>59.027419999999999</v>
          </cell>
          <cell r="T420">
            <v>59.483620000000002</v>
          </cell>
          <cell r="U420">
            <v>48.85241244444444</v>
          </cell>
          <cell r="V420">
            <v>57.177294222222223</v>
          </cell>
          <cell r="W420">
            <v>43.200934888888888</v>
          </cell>
          <cell r="Y420">
            <v>55.840898666666668</v>
          </cell>
          <cell r="Z420">
            <v>55.743960888888886</v>
          </cell>
          <cell r="AC420">
            <v>6.0707000000000004</v>
          </cell>
          <cell r="AD420">
            <v>5.4084000000000003</v>
          </cell>
          <cell r="AE420">
            <v>5.9234999999999998</v>
          </cell>
          <cell r="AF420">
            <v>5.9419000000000004</v>
          </cell>
          <cell r="AG420">
            <v>6.7328999999999999</v>
          </cell>
          <cell r="AH420">
            <v>5.2061000000000002</v>
          </cell>
          <cell r="AI420">
            <v>6.1810999999999998</v>
          </cell>
          <cell r="AJ420">
            <v>6.1417000000000002</v>
          </cell>
          <cell r="AK420">
            <v>6.2983000000000002</v>
          </cell>
          <cell r="AL420">
            <v>6.1342999999999996</v>
          </cell>
          <cell r="AM420">
            <v>6.3483000000000001</v>
          </cell>
          <cell r="AN420">
            <v>6.1288999999999998</v>
          </cell>
          <cell r="AO420">
            <v>6.0803216694293507</v>
          </cell>
          <cell r="AP420">
            <v>6.1539243749366319</v>
          </cell>
          <cell r="AQ420">
            <v>5.8775959766246366</v>
          </cell>
          <cell r="AR420">
            <v>6.1589938264219821</v>
          </cell>
          <cell r="AS420">
            <v>6.1059415548499443</v>
          </cell>
          <cell r="AT420">
            <v>6.0473850446652611</v>
          </cell>
          <cell r="AU420">
            <v>6.1437854719659333</v>
          </cell>
          <cell r="AV420">
            <v>5.9385000000000003</v>
          </cell>
          <cell r="AW420">
            <v>5.5065200914727113</v>
          </cell>
          <cell r="AX420">
            <v>5.5418000000000003</v>
          </cell>
          <cell r="AZ420">
            <v>288</v>
          </cell>
          <cell r="BA420">
            <v>288</v>
          </cell>
          <cell r="BC420">
            <v>2042</v>
          </cell>
          <cell r="BD420">
            <v>337</v>
          </cell>
          <cell r="BE420">
            <v>337</v>
          </cell>
        </row>
        <row r="421">
          <cell r="D421">
            <v>51987</v>
          </cell>
          <cell r="E421">
            <v>42.833509999999997</v>
          </cell>
          <cell r="F421">
            <v>58.077269999999999</v>
          </cell>
          <cell r="G421">
            <v>33.825000000000003</v>
          </cell>
          <cell r="H421">
            <v>38.151400000000002</v>
          </cell>
          <cell r="J421">
            <v>56.577269999999999</v>
          </cell>
          <cell r="K421">
            <v>56.077269999999999</v>
          </cell>
          <cell r="L421">
            <v>53.125169999999997</v>
          </cell>
          <cell r="M421">
            <v>37.37473</v>
          </cell>
          <cell r="N421">
            <v>63.304369999999999</v>
          </cell>
          <cell r="O421">
            <v>28.42231</v>
          </cell>
          <cell r="P421">
            <v>36.261609999999997</v>
          </cell>
          <cell r="R421">
            <v>62.304369999999999</v>
          </cell>
          <cell r="S421">
            <v>61.804369999999999</v>
          </cell>
          <cell r="T421">
            <v>59.344270000000002</v>
          </cell>
          <cell r="U421">
            <v>40.426951075268811</v>
          </cell>
          <cell r="V421">
            <v>60.381690430107533</v>
          </cell>
          <cell r="W421">
            <v>31.443168924731182</v>
          </cell>
          <cell r="Y421">
            <v>55.866923763440866</v>
          </cell>
          <cell r="Z421">
            <v>59.102120537634399</v>
          </cell>
          <cell r="AC421">
            <v>6.0522999999999998</v>
          </cell>
          <cell r="AD421">
            <v>5.4084000000000003</v>
          </cell>
          <cell r="AE421">
            <v>5.9051</v>
          </cell>
          <cell r="AF421">
            <v>5.9603000000000002</v>
          </cell>
          <cell r="AG421">
            <v>6.7697000000000003</v>
          </cell>
          <cell r="AH421">
            <v>5.2061000000000002</v>
          </cell>
          <cell r="AI421">
            <v>6.1627000000000001</v>
          </cell>
          <cell r="AJ421">
            <v>6.1231999999999998</v>
          </cell>
          <cell r="AK421">
            <v>6.2797000000000001</v>
          </cell>
          <cell r="AL421">
            <v>6.1158000000000001</v>
          </cell>
          <cell r="AM421">
            <v>6.3296999999999999</v>
          </cell>
          <cell r="AN421">
            <v>6.1104000000000003</v>
          </cell>
          <cell r="AO421">
            <v>6.0618842922564777</v>
          </cell>
          <cell r="AP421">
            <v>6.135268793470547</v>
          </cell>
          <cell r="AQ421">
            <v>5.8680682408701905</v>
          </cell>
          <cell r="AR421">
            <v>6.1403382449558954</v>
          </cell>
          <cell r="AS421">
            <v>6.1247882208337598</v>
          </cell>
          <cell r="AT421">
            <v>5.9762217404396267</v>
          </cell>
          <cell r="AU421">
            <v>6.1251298904998484</v>
          </cell>
          <cell r="AV421">
            <v>5.9200999999999997</v>
          </cell>
          <cell r="AW421">
            <v>5.5065200914727113</v>
          </cell>
          <cell r="AX421">
            <v>5.5384000000000002</v>
          </cell>
          <cell r="AZ421">
            <v>289</v>
          </cell>
          <cell r="BA421">
            <v>289</v>
          </cell>
          <cell r="BC421">
            <v>2042</v>
          </cell>
          <cell r="BD421">
            <v>338</v>
          </cell>
          <cell r="BE421">
            <v>338</v>
          </cell>
        </row>
        <row r="422">
          <cell r="D422">
            <v>52018</v>
          </cell>
          <cell r="E422">
            <v>57.32826</v>
          </cell>
          <cell r="F422">
            <v>83.258250000000004</v>
          </cell>
          <cell r="G422">
            <v>47.98028</v>
          </cell>
          <cell r="H422">
            <v>53.680280000000003</v>
          </cell>
          <cell r="J422">
            <v>82.758250000000004</v>
          </cell>
          <cell r="K422">
            <v>82.258250000000004</v>
          </cell>
          <cell r="L422">
            <v>74.065849999999998</v>
          </cell>
          <cell r="M422">
            <v>44.524349999999998</v>
          </cell>
          <cell r="N422">
            <v>75.765910000000005</v>
          </cell>
          <cell r="O422">
            <v>35.397910000000003</v>
          </cell>
          <cell r="P422">
            <v>44.758710000000001</v>
          </cell>
          <cell r="R422">
            <v>73.765910000000005</v>
          </cell>
          <cell r="S422">
            <v>73.265910000000005</v>
          </cell>
          <cell r="T422">
            <v>77.181110000000004</v>
          </cell>
          <cell r="U422">
            <v>51.637633333333333</v>
          </cell>
          <cell r="V422">
            <v>79.928321111111117</v>
          </cell>
          <cell r="W422">
            <v>42.388115555555558</v>
          </cell>
          <cell r="Y422">
            <v>75.450410000000005</v>
          </cell>
          <cell r="Z422">
            <v>78.761654444444446</v>
          </cell>
          <cell r="AC422">
            <v>6.0891000000000002</v>
          </cell>
          <cell r="AD422">
            <v>5.4820000000000002</v>
          </cell>
          <cell r="AE422">
            <v>5.9419000000000004</v>
          </cell>
          <cell r="AF422">
            <v>6.0522999999999998</v>
          </cell>
          <cell r="AG422">
            <v>6.8433000000000002</v>
          </cell>
          <cell r="AH422">
            <v>5.2797000000000001</v>
          </cell>
          <cell r="AI422">
            <v>6.2179000000000002</v>
          </cell>
          <cell r="AJ422">
            <v>6.1618000000000004</v>
          </cell>
          <cell r="AK422">
            <v>6.3192000000000004</v>
          </cell>
          <cell r="AL422">
            <v>6.1535000000000002</v>
          </cell>
          <cell r="AM422">
            <v>6.3692000000000002</v>
          </cell>
          <cell r="AN422">
            <v>6.1483999999999996</v>
          </cell>
          <cell r="AO422">
            <v>6.0987590466022246</v>
          </cell>
          <cell r="AP422">
            <v>6.1725799564027168</v>
          </cell>
          <cell r="AQ422">
            <v>5.9252346553968707</v>
          </cell>
          <cell r="AR422">
            <v>6.177649407888067</v>
          </cell>
          <cell r="AS422">
            <v>6.2190215507528421</v>
          </cell>
          <cell r="AT422">
            <v>6.0231955435109912</v>
          </cell>
          <cell r="AU422">
            <v>6.1624410534320182</v>
          </cell>
          <cell r="AV422">
            <v>5.9569000000000001</v>
          </cell>
          <cell r="AW422">
            <v>5.5813244415082837</v>
          </cell>
          <cell r="AX422">
            <v>5.6195000000000004</v>
          </cell>
          <cell r="AZ422">
            <v>290</v>
          </cell>
          <cell r="BA422">
            <v>290</v>
          </cell>
          <cell r="BC422">
            <v>2042</v>
          </cell>
          <cell r="BD422">
            <v>339</v>
          </cell>
          <cell r="BE422">
            <v>339</v>
          </cell>
        </row>
        <row r="423">
          <cell r="D423">
            <v>52048</v>
          </cell>
          <cell r="E423">
            <v>111.5637</v>
          </cell>
          <cell r="F423">
            <v>132.79830000000001</v>
          </cell>
          <cell r="G423">
            <v>101.8877</v>
          </cell>
          <cell r="H423">
            <v>104.05</v>
          </cell>
          <cell r="J423">
            <v>136.54830000000001</v>
          </cell>
          <cell r="K423">
            <v>137.29830000000001</v>
          </cell>
          <cell r="L423">
            <v>115.6992</v>
          </cell>
          <cell r="M423">
            <v>60.868609999999997</v>
          </cell>
          <cell r="N423">
            <v>91.36909</v>
          </cell>
          <cell r="O423">
            <v>51.375520000000002</v>
          </cell>
          <cell r="P423">
            <v>59.208919999999999</v>
          </cell>
          <cell r="R423">
            <v>91.86909</v>
          </cell>
          <cell r="S423">
            <v>92.36909</v>
          </cell>
          <cell r="T423">
            <v>92.928889999999996</v>
          </cell>
          <cell r="U423">
            <v>89.214251720430099</v>
          </cell>
          <cell r="V423">
            <v>114.53380956989247</v>
          </cell>
          <cell r="W423">
            <v>79.618889462365587</v>
          </cell>
          <cell r="Y423">
            <v>105.66067623655913</v>
          </cell>
          <cell r="Z423">
            <v>116.85101387096775</v>
          </cell>
          <cell r="AC423">
            <v>6.5122</v>
          </cell>
          <cell r="AD423">
            <v>5.7027999999999999</v>
          </cell>
          <cell r="AE423">
            <v>6.3834</v>
          </cell>
          <cell r="AF423">
            <v>6.4386000000000001</v>
          </cell>
          <cell r="AG423">
            <v>7.1928000000000001</v>
          </cell>
          <cell r="AH423">
            <v>5.4820000000000002</v>
          </cell>
          <cell r="AI423">
            <v>6.6778000000000004</v>
          </cell>
          <cell r="AJ423">
            <v>6.5887000000000002</v>
          </cell>
          <cell r="AK423">
            <v>6.7478999999999996</v>
          </cell>
          <cell r="AL423">
            <v>6.5782999999999996</v>
          </cell>
          <cell r="AM423">
            <v>6.7979000000000003</v>
          </cell>
          <cell r="AN423">
            <v>6.5739999999999998</v>
          </cell>
          <cell r="AO423">
            <v>6.5227185184415113</v>
          </cell>
          <cell r="AP423">
            <v>6.6015569410929738</v>
          </cell>
          <cell r="AQ423">
            <v>6.268181361384368</v>
          </cell>
          <cell r="AR423">
            <v>6.6066263925783231</v>
          </cell>
          <cell r="AS423">
            <v>6.6146991088804672</v>
          </cell>
          <cell r="AT423">
            <v>6.3625511592893709</v>
          </cell>
          <cell r="AU423">
            <v>6.591418038122276</v>
          </cell>
          <cell r="AV423">
            <v>6.3983999999999996</v>
          </cell>
          <cell r="AW423">
            <v>5.8057374916150009</v>
          </cell>
          <cell r="AX423">
            <v>5.8555000000000001</v>
          </cell>
          <cell r="AZ423">
            <v>291</v>
          </cell>
          <cell r="BA423">
            <v>291</v>
          </cell>
          <cell r="BC423">
            <v>2042</v>
          </cell>
          <cell r="BD423">
            <v>340</v>
          </cell>
          <cell r="BE423">
            <v>340</v>
          </cell>
        </row>
        <row r="424">
          <cell r="D424">
            <v>52079</v>
          </cell>
          <cell r="E424">
            <v>127.1806</v>
          </cell>
          <cell r="F424">
            <v>128.4384</v>
          </cell>
          <cell r="G424">
            <v>119.38509999999999</v>
          </cell>
          <cell r="H424">
            <v>119.9186</v>
          </cell>
          <cell r="J424">
            <v>132.4384</v>
          </cell>
          <cell r="K424">
            <v>132.4384</v>
          </cell>
          <cell r="L424">
            <v>110.7603</v>
          </cell>
          <cell r="M424">
            <v>76.228059999999999</v>
          </cell>
          <cell r="N424">
            <v>96.465209999999999</v>
          </cell>
          <cell r="O424">
            <v>66.28143</v>
          </cell>
          <cell r="P424">
            <v>72.732330000000005</v>
          </cell>
          <cell r="R424">
            <v>97.465209999999999</v>
          </cell>
          <cell r="S424">
            <v>96.965209999999999</v>
          </cell>
          <cell r="T424">
            <v>98.12961</v>
          </cell>
          <cell r="U424">
            <v>104.71765225806452</v>
          </cell>
          <cell r="V424">
            <v>114.34269258064516</v>
          </cell>
          <cell r="W424">
            <v>95.973804623655923</v>
          </cell>
          <cell r="Y424">
            <v>105.19193129032259</v>
          </cell>
          <cell r="Z424">
            <v>117.02011193548388</v>
          </cell>
          <cell r="AC424">
            <v>6.5674000000000001</v>
          </cell>
          <cell r="AD424">
            <v>5.7396000000000003</v>
          </cell>
          <cell r="AE424">
            <v>6.4569999999999999</v>
          </cell>
          <cell r="AF424">
            <v>6.4753999999999996</v>
          </cell>
          <cell r="AG424">
            <v>7.2295999999999996</v>
          </cell>
          <cell r="AH424">
            <v>5.5187999999999997</v>
          </cell>
          <cell r="AI424">
            <v>6.7512999999999996</v>
          </cell>
          <cell r="AJ424">
            <v>6.6440999999999999</v>
          </cell>
          <cell r="AK424">
            <v>6.8034999999999997</v>
          </cell>
          <cell r="AL424">
            <v>6.6336000000000004</v>
          </cell>
          <cell r="AM424">
            <v>6.8535000000000004</v>
          </cell>
          <cell r="AN424">
            <v>6.6292999999999997</v>
          </cell>
          <cell r="AO424">
            <v>6.578030649960132</v>
          </cell>
          <cell r="AP424">
            <v>6.6575236854912294</v>
          </cell>
          <cell r="AQ424">
            <v>6.3253477759110472</v>
          </cell>
          <cell r="AR424">
            <v>6.6625931369765796</v>
          </cell>
          <cell r="AS424">
            <v>6.6523924408480992</v>
          </cell>
          <cell r="AT424">
            <v>6.4179561577838005</v>
          </cell>
          <cell r="AU424">
            <v>6.6473847825205308</v>
          </cell>
          <cell r="AV424">
            <v>6.4720000000000004</v>
          </cell>
          <cell r="AW424">
            <v>5.8431396666327879</v>
          </cell>
          <cell r="AX424">
            <v>5.8940999999999999</v>
          </cell>
          <cell r="AZ424">
            <v>292</v>
          </cell>
          <cell r="BA424">
            <v>292</v>
          </cell>
          <cell r="BC424">
            <v>2042</v>
          </cell>
          <cell r="BD424">
            <v>341</v>
          </cell>
          <cell r="BE424">
            <v>341</v>
          </cell>
        </row>
        <row r="425">
          <cell r="D425">
            <v>52110</v>
          </cell>
          <cell r="E425">
            <v>63.39264</v>
          </cell>
          <cell r="F425">
            <v>79.828119999999998</v>
          </cell>
          <cell r="G425">
            <v>54.480780000000003</v>
          </cell>
          <cell r="H425">
            <v>56.55968</v>
          </cell>
          <cell r="J425">
            <v>82.828119999999998</v>
          </cell>
          <cell r="K425">
            <v>81.828119999999998</v>
          </cell>
          <cell r="L425">
            <v>68.448819999999998</v>
          </cell>
          <cell r="M425">
            <v>57.261450000000004</v>
          </cell>
          <cell r="N425">
            <v>77.853930000000005</v>
          </cell>
          <cell r="O425">
            <v>47.776449999999997</v>
          </cell>
          <cell r="P425">
            <v>53.98075</v>
          </cell>
          <cell r="R425">
            <v>75.853930000000005</v>
          </cell>
          <cell r="S425">
            <v>75.853930000000005</v>
          </cell>
          <cell r="T425">
            <v>77.42783</v>
          </cell>
          <cell r="U425">
            <v>60.667666666666662</v>
          </cell>
          <cell r="V425">
            <v>78.950702222222233</v>
          </cell>
          <cell r="W425">
            <v>51.50107777777778</v>
          </cell>
          <cell r="Y425">
            <v>72.43949111111111</v>
          </cell>
          <cell r="Z425">
            <v>79.728480000000005</v>
          </cell>
          <cell r="AC425">
            <v>6.6041999999999996</v>
          </cell>
          <cell r="AD425">
            <v>5.3348000000000004</v>
          </cell>
          <cell r="AE425">
            <v>6.5122</v>
          </cell>
          <cell r="AF425">
            <v>6.4938000000000002</v>
          </cell>
          <cell r="AG425">
            <v>7.2111999999999998</v>
          </cell>
          <cell r="AH425">
            <v>5.1325000000000003</v>
          </cell>
          <cell r="AI425">
            <v>6.7512999999999996</v>
          </cell>
          <cell r="AJ425">
            <v>6.6803999999999997</v>
          </cell>
          <cell r="AK425">
            <v>6.8395000000000001</v>
          </cell>
          <cell r="AL425">
            <v>6.6700999999999997</v>
          </cell>
          <cell r="AM425">
            <v>6.8895</v>
          </cell>
          <cell r="AN425">
            <v>6.6657999999999999</v>
          </cell>
          <cell r="AO425">
            <v>6.6149054043058797</v>
          </cell>
          <cell r="AP425">
            <v>6.694834848423401</v>
          </cell>
          <cell r="AQ425">
            <v>6.1443207965765634</v>
          </cell>
          <cell r="AR425">
            <v>6.6999042999087495</v>
          </cell>
          <cell r="AS425">
            <v>6.6712391068319166</v>
          </cell>
          <cell r="AT425">
            <v>6.4649299608551631</v>
          </cell>
          <cell r="AU425">
            <v>6.6846959454527024</v>
          </cell>
          <cell r="AV425">
            <v>6.5271999999999997</v>
          </cell>
          <cell r="AW425">
            <v>5.431715741437138</v>
          </cell>
          <cell r="AX425">
            <v>5.4888000000000003</v>
          </cell>
          <cell r="AZ425">
            <v>293</v>
          </cell>
          <cell r="BA425">
            <v>293</v>
          </cell>
          <cell r="BC425">
            <v>2042</v>
          </cell>
          <cell r="BD425">
            <v>342</v>
          </cell>
          <cell r="BE425">
            <v>342</v>
          </cell>
        </row>
        <row r="426">
          <cell r="D426">
            <v>52140</v>
          </cell>
          <cell r="E426">
            <v>95.405879999999996</v>
          </cell>
          <cell r="F426">
            <v>75.60557</v>
          </cell>
          <cell r="G426">
            <v>95.315849999999998</v>
          </cell>
          <cell r="H426">
            <v>101.28104999999999</v>
          </cell>
          <cell r="J426">
            <v>74.10557</v>
          </cell>
          <cell r="K426">
            <v>73.85557</v>
          </cell>
          <cell r="L426">
            <v>84.64067</v>
          </cell>
          <cell r="M426">
            <v>59.359470000000002</v>
          </cell>
          <cell r="N426">
            <v>73.049430000000001</v>
          </cell>
          <cell r="O426">
            <v>53.424190000000003</v>
          </cell>
          <cell r="P426">
            <v>58.028489999999998</v>
          </cell>
          <cell r="R426">
            <v>71.049430000000001</v>
          </cell>
          <cell r="S426">
            <v>71.049430000000001</v>
          </cell>
          <cell r="T426">
            <v>81.654929999999993</v>
          </cell>
          <cell r="U426">
            <v>80.28964354838709</v>
          </cell>
          <cell r="V426">
            <v>74.533640322580652</v>
          </cell>
          <cell r="W426">
            <v>77.748379677419365</v>
          </cell>
          <cell r="Y426">
            <v>83.388585483870969</v>
          </cell>
          <cell r="Z426">
            <v>72.823962903225805</v>
          </cell>
          <cell r="AC426">
            <v>6.4753999999999996</v>
          </cell>
          <cell r="AD426">
            <v>5.4820000000000002</v>
          </cell>
          <cell r="AE426">
            <v>6.3834</v>
          </cell>
          <cell r="AF426">
            <v>6.3098000000000001</v>
          </cell>
          <cell r="AG426">
            <v>6.9537000000000004</v>
          </cell>
          <cell r="AH426">
            <v>5.2061000000000002</v>
          </cell>
          <cell r="AI426">
            <v>6.6226000000000003</v>
          </cell>
          <cell r="AJ426">
            <v>6.5494000000000003</v>
          </cell>
          <cell r="AK426">
            <v>6.7073999999999998</v>
          </cell>
          <cell r="AL426">
            <v>6.5403000000000002</v>
          </cell>
          <cell r="AM426">
            <v>6.7573999999999996</v>
          </cell>
          <cell r="AN426">
            <v>6.5354999999999999</v>
          </cell>
          <cell r="AO426">
            <v>6.4858437640957636</v>
          </cell>
          <cell r="AP426">
            <v>6.564245778160803</v>
          </cell>
          <cell r="AQ426">
            <v>6.1538485323310095</v>
          </cell>
          <cell r="AR426">
            <v>6.5693152296461523</v>
          </cell>
          <cell r="AS426">
            <v>6.482772446993752</v>
          </cell>
          <cell r="AT426">
            <v>6.4159487303021177</v>
          </cell>
          <cell r="AU426">
            <v>6.5541068751901044</v>
          </cell>
          <cell r="AV426">
            <v>6.3983999999999996</v>
          </cell>
          <cell r="AW426">
            <v>5.5813244415082837</v>
          </cell>
          <cell r="AX426">
            <v>5.6336000000000004</v>
          </cell>
          <cell r="AZ426">
            <v>294</v>
          </cell>
          <cell r="BA426">
            <v>294</v>
          </cell>
          <cell r="BC426">
            <v>2042</v>
          </cell>
          <cell r="BD426">
            <v>343</v>
          </cell>
          <cell r="BE426">
            <v>343</v>
          </cell>
        </row>
        <row r="427">
          <cell r="D427">
            <v>52171</v>
          </cell>
          <cell r="E427">
            <v>67.713939999999994</v>
          </cell>
          <cell r="F427">
            <v>69.328620000000001</v>
          </cell>
          <cell r="G427">
            <v>66.526380000000003</v>
          </cell>
          <cell r="H427">
            <v>69.197280000000006</v>
          </cell>
          <cell r="J427">
            <v>67.328620000000001</v>
          </cell>
          <cell r="K427">
            <v>67.328620000000001</v>
          </cell>
          <cell r="L427">
            <v>77.277019999999993</v>
          </cell>
          <cell r="M427">
            <v>55.85792</v>
          </cell>
          <cell r="N427">
            <v>70.158230000000003</v>
          </cell>
          <cell r="O427">
            <v>49.176580000000001</v>
          </cell>
          <cell r="P427">
            <v>52.735779999999998</v>
          </cell>
          <cell r="R427">
            <v>68.908230000000003</v>
          </cell>
          <cell r="S427">
            <v>68.158230000000003</v>
          </cell>
          <cell r="T427">
            <v>76.933530000000005</v>
          </cell>
          <cell r="U427">
            <v>62.172360610263517</v>
          </cell>
          <cell r="V427">
            <v>69.716385006934814</v>
          </cell>
          <cell r="W427">
            <v>58.416972787794734</v>
          </cell>
          <cell r="Y427">
            <v>77.116470582524258</v>
          </cell>
          <cell r="Z427">
            <v>68.066939791955619</v>
          </cell>
          <cell r="AC427">
            <v>6.641</v>
          </cell>
          <cell r="AD427">
            <v>6.7145000000000001</v>
          </cell>
          <cell r="AE427">
            <v>6.5305999999999997</v>
          </cell>
          <cell r="AF427">
            <v>6.4202000000000004</v>
          </cell>
          <cell r="AG427">
            <v>7.0088999999999997</v>
          </cell>
          <cell r="AH427">
            <v>5.7396000000000003</v>
          </cell>
          <cell r="AI427">
            <v>6.7512999999999996</v>
          </cell>
          <cell r="AJ427">
            <v>6.7233000000000001</v>
          </cell>
          <cell r="AK427">
            <v>6.8852000000000002</v>
          </cell>
          <cell r="AL427">
            <v>6.7096999999999998</v>
          </cell>
          <cell r="AM427">
            <v>6.9352</v>
          </cell>
          <cell r="AN427">
            <v>6.7065000000000001</v>
          </cell>
          <cell r="AO427">
            <v>6.6517801586516274</v>
          </cell>
          <cell r="AP427">
            <v>6.7321460113555718</v>
          </cell>
          <cell r="AQ427">
            <v>6.8682733703967678</v>
          </cell>
          <cell r="AR427">
            <v>6.7372154628409211</v>
          </cell>
          <cell r="AS427">
            <v>6.5958524428966507</v>
          </cell>
          <cell r="AT427">
            <v>6.414041674194519</v>
          </cell>
          <cell r="AU427">
            <v>6.7220071083848731</v>
          </cell>
          <cell r="AV427">
            <v>6.5456000000000003</v>
          </cell>
          <cell r="AW427">
            <v>6.8339923955686555</v>
          </cell>
          <cell r="AX427">
            <v>6.9324000000000003</v>
          </cell>
          <cell r="AZ427">
            <v>295</v>
          </cell>
          <cell r="BA427">
            <v>295</v>
          </cell>
          <cell r="BC427">
            <v>2042</v>
          </cell>
          <cell r="BD427">
            <v>344</v>
          </cell>
          <cell r="BE427">
            <v>344</v>
          </cell>
        </row>
        <row r="428">
          <cell r="D428">
            <v>52201</v>
          </cell>
          <cell r="E428">
            <v>97.722130000000007</v>
          </cell>
          <cell r="F428">
            <v>74.676829999999995</v>
          </cell>
          <cell r="G428">
            <v>97.981909999999999</v>
          </cell>
          <cell r="H428">
            <v>98.355109999999996</v>
          </cell>
          <cell r="J428">
            <v>72.176829999999995</v>
          </cell>
          <cell r="K428">
            <v>72.676829999999995</v>
          </cell>
          <cell r="L428">
            <v>84.426829999999995</v>
          </cell>
          <cell r="M428">
            <v>64.052800000000005</v>
          </cell>
          <cell r="N428">
            <v>75.377939999999995</v>
          </cell>
          <cell r="O428">
            <v>58.453519999999997</v>
          </cell>
          <cell r="P428">
            <v>60.414720000000003</v>
          </cell>
          <cell r="R428">
            <v>73.377939999999995</v>
          </cell>
          <cell r="S428">
            <v>73.377939999999995</v>
          </cell>
          <cell r="T428">
            <v>85.643739999999994</v>
          </cell>
          <cell r="U428">
            <v>82.878661935483876</v>
          </cell>
          <cell r="V428">
            <v>74.985921505376339</v>
          </cell>
          <cell r="W428">
            <v>80.555415483870959</v>
          </cell>
          <cell r="Y428">
            <v>84.963317204301063</v>
          </cell>
          <cell r="Z428">
            <v>72.706351612903219</v>
          </cell>
          <cell r="AC428">
            <v>7.2111999999999998</v>
          </cell>
          <cell r="AD428">
            <v>7.5608000000000004</v>
          </cell>
          <cell r="AE428">
            <v>7.1376999999999997</v>
          </cell>
          <cell r="AF428">
            <v>6.9721000000000002</v>
          </cell>
          <cell r="AG428">
            <v>7.2295999999999996</v>
          </cell>
          <cell r="AH428">
            <v>6.0707000000000004</v>
          </cell>
          <cell r="AI428">
            <v>7.3216000000000001</v>
          </cell>
          <cell r="AJ428">
            <v>7.2999000000000001</v>
          </cell>
          <cell r="AK428">
            <v>7.4649000000000001</v>
          </cell>
          <cell r="AL428">
            <v>7.2827999999999999</v>
          </cell>
          <cell r="AM428">
            <v>7.5148999999999999</v>
          </cell>
          <cell r="AN428">
            <v>7.2808999999999999</v>
          </cell>
          <cell r="AO428">
            <v>7.2231384447370939</v>
          </cell>
          <cell r="AP428">
            <v>7.3102662587448037</v>
          </cell>
          <cell r="AQ428">
            <v>7.6208609326528922</v>
          </cell>
          <cell r="AR428">
            <v>7.3153357102301531</v>
          </cell>
          <cell r="AS428">
            <v>7.161149994878623</v>
          </cell>
          <cell r="AT428">
            <v>6.9537385526447855</v>
          </cell>
          <cell r="AU428">
            <v>7.300127355774106</v>
          </cell>
          <cell r="AV428">
            <v>7.1527000000000003</v>
          </cell>
          <cell r="AW428">
            <v>7.6941407846325847</v>
          </cell>
          <cell r="AX428">
            <v>7.8087</v>
          </cell>
          <cell r="AZ428">
            <v>296</v>
          </cell>
          <cell r="BA428">
            <v>296</v>
          </cell>
          <cell r="BC428">
            <v>2042</v>
          </cell>
          <cell r="BD428">
            <v>345</v>
          </cell>
          <cell r="BE428">
            <v>345</v>
          </cell>
        </row>
        <row r="429">
          <cell r="D429">
            <v>0</v>
          </cell>
          <cell r="F429">
            <v>0</v>
          </cell>
          <cell r="N429">
            <v>0</v>
          </cell>
        </row>
        <row r="430">
          <cell r="D430">
            <v>0</v>
          </cell>
          <cell r="F430">
            <v>0</v>
          </cell>
          <cell r="N430">
            <v>0</v>
          </cell>
        </row>
        <row r="431">
          <cell r="D431">
            <v>0</v>
          </cell>
          <cell r="F431">
            <v>0</v>
          </cell>
          <cell r="N431">
            <v>0</v>
          </cell>
        </row>
        <row r="432">
          <cell r="D432">
            <v>0</v>
          </cell>
          <cell r="F432">
            <v>0</v>
          </cell>
          <cell r="N432">
            <v>0</v>
          </cell>
        </row>
        <row r="433">
          <cell r="E433" t="str">
            <v>COB HLH</v>
          </cell>
          <cell r="F433" t="str">
            <v>Palo Verde HLH</v>
          </cell>
          <cell r="G433" t="str">
            <v>Mid-Columbia HLH</v>
          </cell>
          <cell r="H433" t="str">
            <v>NOBHLH</v>
          </cell>
          <cell r="J433" t="str">
            <v>Four Corners HLH</v>
          </cell>
          <cell r="K433" t="str">
            <v>Mona HLH</v>
          </cell>
          <cell r="L433" t="str">
            <v>Mead HLH</v>
          </cell>
          <cell r="M433" t="str">
            <v>COB LLH</v>
          </cell>
          <cell r="N433" t="str">
            <v>Palo Verde LLH</v>
          </cell>
          <cell r="O433" t="str">
            <v>Mid-Columbia LLH</v>
          </cell>
          <cell r="P433" t="str">
            <v>NOBLLH</v>
          </cell>
          <cell r="R433" t="str">
            <v>Four Corners LLH</v>
          </cell>
          <cell r="S433" t="str">
            <v>Mona LLH</v>
          </cell>
          <cell r="T433" t="str">
            <v>Mead LLH</v>
          </cell>
          <cell r="U433" t="str">
            <v>COB</v>
          </cell>
          <cell r="V433" t="str">
            <v>PV</v>
          </cell>
          <cell r="W433" t="str">
            <v>MidC</v>
          </cell>
          <cell r="X433" t="str">
            <v>NOB</v>
          </cell>
          <cell r="Y433" t="str">
            <v>Mead</v>
          </cell>
          <cell r="Z433" t="str">
            <v>FC</v>
          </cell>
          <cell r="AC433" t="str">
            <v>Opal Gas</v>
          </cell>
          <cell r="AD433" t="str">
            <v>SUMAS</v>
          </cell>
          <cell r="AE433" t="str">
            <v>Stanfield Gas</v>
          </cell>
          <cell r="AF433" t="str">
            <v>SANJUAN</v>
          </cell>
          <cell r="AG433" t="str">
            <v>Henry Hub Gas</v>
          </cell>
          <cell r="AH433" t="str">
            <v>AECO</v>
          </cell>
          <cell r="AI433" t="str">
            <v>SOCALBOR</v>
          </cell>
          <cell r="AJ433" t="str">
            <v>Currant Creek</v>
          </cell>
          <cell r="AK433" t="str">
            <v>GADSBY</v>
          </cell>
          <cell r="AL433" t="str">
            <v>Lakeside</v>
          </cell>
          <cell r="AM433" t="str">
            <v>LTLMTN</v>
          </cell>
          <cell r="AN433" t="str">
            <v>WV_PLANT</v>
          </cell>
          <cell r="AO433" t="str">
            <v>Bridger</v>
          </cell>
          <cell r="AP433" t="str">
            <v>Naughton</v>
          </cell>
          <cell r="AQ433" t="str">
            <v>West</v>
          </cell>
          <cell r="AR433" t="str">
            <v>East</v>
          </cell>
          <cell r="AS433" t="str">
            <v>Cholla</v>
          </cell>
          <cell r="AT433" t="str">
            <v>Johnston</v>
          </cell>
          <cell r="AU433" t="str">
            <v>Utah</v>
          </cell>
          <cell r="AV433" t="str">
            <v>Hermiston</v>
          </cell>
          <cell r="AW433" t="str">
            <v>OR W</v>
          </cell>
          <cell r="AX433" t="str">
            <v>Z_CHEBRN</v>
          </cell>
        </row>
        <row r="434">
          <cell r="D434" t="str">
            <v>Match Value</v>
          </cell>
          <cell r="E434">
            <v>5</v>
          </cell>
          <cell r="F434">
            <v>7</v>
          </cell>
          <cell r="G434">
            <v>9</v>
          </cell>
          <cell r="H434">
            <v>31</v>
          </cell>
          <cell r="J434">
            <v>17</v>
          </cell>
          <cell r="K434">
            <v>15</v>
          </cell>
          <cell r="L434">
            <v>27</v>
          </cell>
          <cell r="M434">
            <v>6</v>
          </cell>
          <cell r="N434">
            <v>8</v>
          </cell>
          <cell r="O434">
            <v>10</v>
          </cell>
          <cell r="P434">
            <v>32</v>
          </cell>
          <cell r="R434">
            <v>18</v>
          </cell>
          <cell r="S434">
            <v>16</v>
          </cell>
          <cell r="T434">
            <v>28</v>
          </cell>
          <cell r="U434">
            <v>76</v>
          </cell>
          <cell r="V434">
            <v>77</v>
          </cell>
          <cell r="W434">
            <v>78</v>
          </cell>
          <cell r="X434" t="e">
            <v>#N/A</v>
          </cell>
          <cell r="Y434">
            <v>83</v>
          </cell>
          <cell r="Z434">
            <v>80</v>
          </cell>
          <cell r="AC434">
            <v>36</v>
          </cell>
          <cell r="AD434">
            <v>42</v>
          </cell>
          <cell r="AE434">
            <v>41</v>
          </cell>
          <cell r="AF434">
            <v>35</v>
          </cell>
          <cell r="AG434">
            <v>33</v>
          </cell>
          <cell r="AH434">
            <v>43</v>
          </cell>
          <cell r="AI434">
            <v>34</v>
          </cell>
          <cell r="AJ434">
            <v>47</v>
          </cell>
          <cell r="AK434">
            <v>44</v>
          </cell>
          <cell r="AL434">
            <v>48</v>
          </cell>
          <cell r="AM434">
            <v>46</v>
          </cell>
          <cell r="AN434">
            <v>45</v>
          </cell>
          <cell r="AO434">
            <v>98</v>
          </cell>
          <cell r="AP434">
            <v>99</v>
          </cell>
          <cell r="AQ434">
            <v>66</v>
          </cell>
          <cell r="AR434">
            <v>68</v>
          </cell>
          <cell r="AS434">
            <v>95</v>
          </cell>
          <cell r="AT434">
            <v>96</v>
          </cell>
          <cell r="AU434">
            <v>71</v>
          </cell>
          <cell r="AV434">
            <v>52</v>
          </cell>
          <cell r="AW434">
            <v>63</v>
          </cell>
          <cell r="AX434">
            <v>49</v>
          </cell>
        </row>
        <row r="435">
          <cell r="D435" t="str">
            <v>Expected Value</v>
          </cell>
          <cell r="E435">
            <v>5</v>
          </cell>
          <cell r="F435">
            <v>7</v>
          </cell>
          <cell r="G435">
            <v>9</v>
          </cell>
          <cell r="H435">
            <v>31</v>
          </cell>
          <cell r="J435">
            <v>17</v>
          </cell>
          <cell r="K435">
            <v>15</v>
          </cell>
          <cell r="L435">
            <v>27</v>
          </cell>
          <cell r="M435">
            <v>6</v>
          </cell>
          <cell r="N435">
            <v>8</v>
          </cell>
          <cell r="O435">
            <v>10</v>
          </cell>
          <cell r="P435">
            <v>32</v>
          </cell>
          <cell r="R435">
            <v>18</v>
          </cell>
          <cell r="S435">
            <v>16</v>
          </cell>
          <cell r="T435">
            <v>28</v>
          </cell>
          <cell r="U435">
            <v>76</v>
          </cell>
          <cell r="V435">
            <v>77</v>
          </cell>
          <cell r="W435">
            <v>78</v>
          </cell>
          <cell r="X435">
            <v>82</v>
          </cell>
          <cell r="Y435">
            <v>83</v>
          </cell>
          <cell r="Z435">
            <v>80</v>
          </cell>
          <cell r="AC435">
            <v>36</v>
          </cell>
          <cell r="AD435">
            <v>42</v>
          </cell>
          <cell r="AE435">
            <v>41</v>
          </cell>
          <cell r="AF435">
            <v>35</v>
          </cell>
          <cell r="AG435">
            <v>33</v>
          </cell>
          <cell r="AH435">
            <v>43</v>
          </cell>
          <cell r="AI435">
            <v>34</v>
          </cell>
          <cell r="AJ435">
            <v>47</v>
          </cell>
          <cell r="AK435">
            <v>44</v>
          </cell>
          <cell r="AL435">
            <v>48</v>
          </cell>
          <cell r="AM435">
            <v>46</v>
          </cell>
          <cell r="AN435">
            <v>45</v>
          </cell>
          <cell r="AO435">
            <v>98</v>
          </cell>
          <cell r="AP435">
            <v>99</v>
          </cell>
          <cell r="AQ435">
            <v>66</v>
          </cell>
          <cell r="AR435">
            <v>68</v>
          </cell>
          <cell r="AS435">
            <v>95</v>
          </cell>
          <cell r="AT435">
            <v>96</v>
          </cell>
          <cell r="AU435">
            <v>71</v>
          </cell>
          <cell r="AV435">
            <v>52</v>
          </cell>
          <cell r="AW435">
            <v>63</v>
          </cell>
          <cell r="AX435">
            <v>49</v>
          </cell>
        </row>
        <row r="436">
          <cell r="E436">
            <v>5</v>
          </cell>
          <cell r="F436">
            <v>7</v>
          </cell>
          <cell r="G436">
            <v>9</v>
          </cell>
          <cell r="H436">
            <v>31</v>
          </cell>
          <cell r="J436">
            <v>17</v>
          </cell>
          <cell r="K436">
            <v>15</v>
          </cell>
          <cell r="L436">
            <v>27</v>
          </cell>
          <cell r="M436">
            <v>6</v>
          </cell>
          <cell r="N436">
            <v>8</v>
          </cell>
          <cell r="O436">
            <v>10</v>
          </cell>
          <cell r="P436">
            <v>32</v>
          </cell>
          <cell r="R436">
            <v>18</v>
          </cell>
          <cell r="S436">
            <v>16</v>
          </cell>
          <cell r="T436">
            <v>28</v>
          </cell>
          <cell r="U436">
            <v>47</v>
          </cell>
          <cell r="V436">
            <v>48</v>
          </cell>
          <cell r="W436">
            <v>49</v>
          </cell>
          <cell r="Y436">
            <v>51</v>
          </cell>
          <cell r="Z436">
            <v>52</v>
          </cell>
          <cell r="AC436">
            <v>37</v>
          </cell>
          <cell r="AD436">
            <v>43</v>
          </cell>
          <cell r="AE436">
            <v>40</v>
          </cell>
          <cell r="AF436">
            <v>41</v>
          </cell>
          <cell r="AG436">
            <v>34</v>
          </cell>
          <cell r="AH436">
            <v>44</v>
          </cell>
          <cell r="AI436">
            <v>35</v>
          </cell>
        </row>
        <row r="440">
          <cell r="F440">
            <v>0</v>
          </cell>
          <cell r="N440">
            <v>0</v>
          </cell>
        </row>
        <row r="441">
          <cell r="F441">
            <v>0</v>
          </cell>
          <cell r="N441">
            <v>0</v>
          </cell>
        </row>
        <row r="442">
          <cell r="F442">
            <v>0</v>
          </cell>
          <cell r="N442">
            <v>0</v>
          </cell>
        </row>
        <row r="443">
          <cell r="F443">
            <v>0</v>
          </cell>
          <cell r="N443">
            <v>0</v>
          </cell>
        </row>
        <row r="444">
          <cell r="F444">
            <v>0</v>
          </cell>
          <cell r="N444">
            <v>0</v>
          </cell>
        </row>
        <row r="445">
          <cell r="F445">
            <v>0</v>
          </cell>
          <cell r="N445">
            <v>0</v>
          </cell>
        </row>
        <row r="446">
          <cell r="F446">
            <v>0</v>
          </cell>
          <cell r="N446">
            <v>0</v>
          </cell>
        </row>
        <row r="447">
          <cell r="F447">
            <v>0</v>
          </cell>
          <cell r="N447">
            <v>0</v>
          </cell>
        </row>
        <row r="448">
          <cell r="F448">
            <v>0</v>
          </cell>
          <cell r="N448">
            <v>0</v>
          </cell>
        </row>
        <row r="449">
          <cell r="F449">
            <v>0</v>
          </cell>
          <cell r="N449">
            <v>0</v>
          </cell>
        </row>
        <row r="450">
          <cell r="F450">
            <v>0</v>
          </cell>
          <cell r="N450">
            <v>0</v>
          </cell>
        </row>
        <row r="451">
          <cell r="F451">
            <v>0</v>
          </cell>
          <cell r="N451">
            <v>0</v>
          </cell>
        </row>
        <row r="453">
          <cell r="F453">
            <v>0</v>
          </cell>
          <cell r="N453">
            <v>0</v>
          </cell>
        </row>
        <row r="454">
          <cell r="F454">
            <v>0</v>
          </cell>
          <cell r="N454">
            <v>0</v>
          </cell>
        </row>
        <row r="455">
          <cell r="F455">
            <v>0</v>
          </cell>
          <cell r="N455">
            <v>0</v>
          </cell>
        </row>
        <row r="456">
          <cell r="F456">
            <v>0</v>
          </cell>
          <cell r="N456">
            <v>0</v>
          </cell>
        </row>
        <row r="457">
          <cell r="F457">
            <v>0</v>
          </cell>
          <cell r="N457">
            <v>0</v>
          </cell>
        </row>
        <row r="458">
          <cell r="F458">
            <v>0</v>
          </cell>
          <cell r="N458">
            <v>0</v>
          </cell>
        </row>
        <row r="459">
          <cell r="F459">
            <v>0</v>
          </cell>
          <cell r="N459">
            <v>0</v>
          </cell>
        </row>
        <row r="460">
          <cell r="F460">
            <v>0</v>
          </cell>
          <cell r="N460">
            <v>0</v>
          </cell>
        </row>
        <row r="461">
          <cell r="F461">
            <v>0</v>
          </cell>
          <cell r="N461">
            <v>0</v>
          </cell>
        </row>
        <row r="462">
          <cell r="F462">
            <v>0</v>
          </cell>
          <cell r="N462">
            <v>0</v>
          </cell>
        </row>
        <row r="463">
          <cell r="F463">
            <v>0</v>
          </cell>
          <cell r="N463">
            <v>0</v>
          </cell>
        </row>
        <row r="464">
          <cell r="F464">
            <v>0</v>
          </cell>
          <cell r="N464">
            <v>0</v>
          </cell>
        </row>
      </sheetData>
      <sheetData sheetId="3">
        <row r="4">
          <cell r="O4">
            <v>0.89639999999999997</v>
          </cell>
        </row>
        <row r="6">
          <cell r="B6">
            <v>2006</v>
          </cell>
          <cell r="C6">
            <v>3.2000000000000001E-2</v>
          </cell>
        </row>
        <row r="7">
          <cell r="B7">
            <v>2007</v>
          </cell>
          <cell r="C7">
            <v>2.9000000000000001E-2</v>
          </cell>
        </row>
        <row r="8">
          <cell r="B8">
            <v>2008</v>
          </cell>
          <cell r="C8">
            <v>0.03</v>
          </cell>
        </row>
        <row r="9">
          <cell r="B9">
            <v>2009</v>
          </cell>
          <cell r="C9">
            <v>3.0000000000000001E-3</v>
          </cell>
        </row>
        <row r="10">
          <cell r="B10">
            <v>2010</v>
          </cell>
          <cell r="C10">
            <v>1.2999999999999999E-2</v>
          </cell>
        </row>
        <row r="11">
          <cell r="B11">
            <v>2011</v>
          </cell>
          <cell r="C11">
            <v>2.5999999999999999E-2</v>
          </cell>
        </row>
        <row r="12">
          <cell r="B12">
            <v>2012</v>
          </cell>
          <cell r="C12">
            <v>0.02</v>
          </cell>
        </row>
        <row r="13">
          <cell r="B13">
            <v>2013</v>
          </cell>
          <cell r="C13">
            <v>1.4999999999999999E-2</v>
          </cell>
        </row>
        <row r="14">
          <cell r="B14">
            <v>2014</v>
          </cell>
          <cell r="C14">
            <v>1.7000000000000001E-2</v>
          </cell>
        </row>
        <row r="15">
          <cell r="B15">
            <v>2015</v>
          </cell>
          <cell r="C15">
            <v>6.0000000000000001E-3</v>
          </cell>
        </row>
        <row r="16">
          <cell r="B16">
            <v>2016</v>
          </cell>
          <cell r="C16">
            <v>1.2E-2</v>
          </cell>
        </row>
        <row r="17">
          <cell r="B17">
            <v>2017</v>
          </cell>
          <cell r="C17">
            <v>0.02</v>
          </cell>
        </row>
        <row r="18">
          <cell r="B18">
            <v>2018</v>
          </cell>
          <cell r="C18">
            <v>2.4E-2</v>
          </cell>
        </row>
        <row r="19">
          <cell r="B19">
            <v>2019</v>
          </cell>
          <cell r="C19">
            <v>1.7999999999999999E-2</v>
          </cell>
        </row>
        <row r="20">
          <cell r="B20">
            <v>2020</v>
          </cell>
          <cell r="C20">
            <v>1.9E-2</v>
          </cell>
        </row>
        <row r="21">
          <cell r="B21">
            <v>2021</v>
          </cell>
          <cell r="C21">
            <v>0.02</v>
          </cell>
        </row>
        <row r="22">
          <cell r="B22">
            <v>2022</v>
          </cell>
          <cell r="C22">
            <v>2.5000000000000001E-2</v>
          </cell>
        </row>
        <row r="23">
          <cell r="B23">
            <v>2023</v>
          </cell>
          <cell r="C23">
            <v>2.5000000000000001E-2</v>
          </cell>
        </row>
        <row r="24">
          <cell r="B24">
            <v>2024</v>
          </cell>
          <cell r="C24">
            <v>2.4E-2</v>
          </cell>
        </row>
        <row r="25">
          <cell r="B25">
            <v>2025</v>
          </cell>
          <cell r="C25">
            <v>2.3E-2</v>
          </cell>
        </row>
        <row r="26">
          <cell r="B26">
            <v>2026</v>
          </cell>
          <cell r="C26">
            <v>2.3E-2</v>
          </cell>
        </row>
        <row r="27">
          <cell r="B27">
            <v>2027</v>
          </cell>
          <cell r="C27">
            <v>2.3E-2</v>
          </cell>
        </row>
        <row r="28">
          <cell r="B28">
            <v>2028</v>
          </cell>
          <cell r="C28">
            <v>2.3E-2</v>
          </cell>
        </row>
        <row r="29">
          <cell r="B29">
            <v>2029</v>
          </cell>
          <cell r="C29">
            <v>2.3E-2</v>
          </cell>
        </row>
        <row r="30">
          <cell r="B30">
            <v>2030</v>
          </cell>
          <cell r="C30">
            <v>2.1999999999999999E-2</v>
          </cell>
        </row>
        <row r="31">
          <cell r="B31">
            <v>2031</v>
          </cell>
          <cell r="C31">
            <v>2.1999999999999999E-2</v>
          </cell>
        </row>
        <row r="32">
          <cell r="B32">
            <v>2032</v>
          </cell>
          <cell r="C32">
            <v>2.1999999999999999E-2</v>
          </cell>
        </row>
        <row r="33">
          <cell r="B33">
            <v>2033</v>
          </cell>
          <cell r="C33">
            <v>2.1000000000000001E-2</v>
          </cell>
        </row>
        <row r="34">
          <cell r="B34">
            <v>2034</v>
          </cell>
          <cell r="C34">
            <v>2.1000000000000001E-2</v>
          </cell>
        </row>
        <row r="35">
          <cell r="B35">
            <v>2035</v>
          </cell>
          <cell r="C35">
            <v>2.1000000000000001E-2</v>
          </cell>
        </row>
        <row r="36">
          <cell r="B36">
            <v>2036</v>
          </cell>
          <cell r="C36">
            <v>2.1000000000000001E-2</v>
          </cell>
        </row>
        <row r="37">
          <cell r="B37">
            <v>2037</v>
          </cell>
          <cell r="C37">
            <v>2.1000000000000001E-2</v>
          </cell>
        </row>
        <row r="38">
          <cell r="B38">
            <v>2038</v>
          </cell>
          <cell r="C38">
            <v>2.1000000000000001E-2</v>
          </cell>
        </row>
        <row r="39">
          <cell r="B39">
            <v>2039</v>
          </cell>
          <cell r="C39">
            <v>2.1000000000000001E-2</v>
          </cell>
        </row>
        <row r="40">
          <cell r="B40">
            <v>2040</v>
          </cell>
          <cell r="C40">
            <v>2.1000000000000001E-2</v>
          </cell>
        </row>
        <row r="41">
          <cell r="B41">
            <v>2041</v>
          </cell>
          <cell r="C41">
            <v>2.1000000000000001E-2</v>
          </cell>
        </row>
        <row r="42">
          <cell r="B42">
            <v>2042</v>
          </cell>
          <cell r="C42">
            <v>2.1000000000000001E-2</v>
          </cell>
        </row>
        <row r="43">
          <cell r="B43">
            <v>2043</v>
          </cell>
          <cell r="C43">
            <v>2.1000000000000001E-2</v>
          </cell>
        </row>
        <row r="44">
          <cell r="B44">
            <v>2044</v>
          </cell>
          <cell r="C44">
            <v>2.1999999999999999E-2</v>
          </cell>
        </row>
        <row r="45">
          <cell r="B45">
            <v>2045</v>
          </cell>
          <cell r="C45">
            <v>2.1999999999999999E-2</v>
          </cell>
        </row>
        <row r="46">
          <cell r="B46">
            <v>2046</v>
          </cell>
          <cell r="C46">
            <v>2.1000000000000001E-2</v>
          </cell>
        </row>
        <row r="47">
          <cell r="B47">
            <v>2047</v>
          </cell>
          <cell r="C47">
            <v>2.1000000000000001E-2</v>
          </cell>
        </row>
        <row r="48">
          <cell r="B48">
            <v>2048</v>
          </cell>
          <cell r="C48">
            <v>2.1000000000000001E-2</v>
          </cell>
        </row>
        <row r="49">
          <cell r="B49">
            <v>2049</v>
          </cell>
          <cell r="C49">
            <v>2.1000000000000001E-2</v>
          </cell>
        </row>
        <row r="50">
          <cell r="B50">
            <v>2050</v>
          </cell>
          <cell r="C50">
            <v>2.1000000000000001E-2</v>
          </cell>
        </row>
        <row r="51">
          <cell r="B51">
            <v>2051</v>
          </cell>
          <cell r="C51">
            <v>2.1000000000000001E-2</v>
          </cell>
        </row>
        <row r="52">
          <cell r="B52">
            <v>2052</v>
          </cell>
          <cell r="C52">
            <v>2.1000000000000001E-2</v>
          </cell>
        </row>
        <row r="53">
          <cell r="B53">
            <v>2053</v>
          </cell>
          <cell r="C53">
            <v>2.1000000000000001E-2</v>
          </cell>
        </row>
        <row r="54">
          <cell r="B54">
            <v>2054</v>
          </cell>
          <cell r="C54">
            <v>2.1000000000000001E-2</v>
          </cell>
        </row>
        <row r="55">
          <cell r="B55">
            <v>2055</v>
          </cell>
          <cell r="C55">
            <v>2.1000000000000001E-2</v>
          </cell>
        </row>
        <row r="56">
          <cell r="B56">
            <v>2056</v>
          </cell>
          <cell r="C56">
            <v>2.1000000000000001E-2</v>
          </cell>
        </row>
        <row r="57">
          <cell r="B57">
            <v>2057</v>
          </cell>
          <cell r="C57">
            <v>2.1000000000000001E-2</v>
          </cell>
        </row>
        <row r="58">
          <cell r="B58">
            <v>2058</v>
          </cell>
          <cell r="C58">
            <v>2.1000000000000001E-2</v>
          </cell>
        </row>
        <row r="59">
          <cell r="B59">
            <v>2059</v>
          </cell>
          <cell r="C59">
            <v>2.1000000000000001E-2</v>
          </cell>
        </row>
        <row r="60">
          <cell r="B60">
            <v>2060</v>
          </cell>
          <cell r="C60">
            <v>2.1000000000000001E-2</v>
          </cell>
        </row>
        <row r="61">
          <cell r="B61">
            <v>2061</v>
          </cell>
          <cell r="C61">
            <v>2.1000000000000001E-2</v>
          </cell>
        </row>
      </sheetData>
      <sheetData sheetId="4"/>
      <sheetData sheetId="5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13.783026937955457</v>
          </cell>
          <cell r="T23">
            <v>27.442563158570159</v>
          </cell>
          <cell r="U23">
            <v>12.546847926046144</v>
          </cell>
          <cell r="V23">
            <v>12.910114250501069</v>
          </cell>
        </row>
        <row r="24">
          <cell r="R24">
            <v>2021</v>
          </cell>
          <cell r="S24">
            <v>15.941404237720901</v>
          </cell>
          <cell r="T24">
            <v>25.199005627886283</v>
          </cell>
          <cell r="U24">
            <v>14.457117566495455</v>
          </cell>
          <cell r="V24">
            <v>12.274712501686215</v>
          </cell>
        </row>
        <row r="25">
          <cell r="R25">
            <v>2022</v>
          </cell>
          <cell r="S25">
            <v>15.581936651931686</v>
          </cell>
          <cell r="T25">
            <v>25.958506148762641</v>
          </cell>
          <cell r="U25">
            <v>13.830348394126986</v>
          </cell>
          <cell r="V25">
            <v>13.303717938686903</v>
          </cell>
        </row>
        <row r="26">
          <cell r="R26">
            <v>2023</v>
          </cell>
          <cell r="S26">
            <v>16.301921280860224</v>
          </cell>
          <cell r="T26">
            <v>24.884091000844972</v>
          </cell>
          <cell r="U26">
            <v>15.010326271771158</v>
          </cell>
          <cell r="V26">
            <v>15.130303293285955</v>
          </cell>
        </row>
        <row r="27">
          <cell r="R27">
            <v>2024</v>
          </cell>
          <cell r="S27">
            <v>11.532174494763257</v>
          </cell>
          <cell r="T27">
            <v>15.381815789203012</v>
          </cell>
          <cell r="U27">
            <v>10.891463741014967</v>
          </cell>
          <cell r="V27">
            <v>11.079654974550817</v>
          </cell>
        </row>
        <row r="28">
          <cell r="R28">
            <v>2025</v>
          </cell>
          <cell r="S28">
            <v>12.015356493592051</v>
          </cell>
          <cell r="T28">
            <v>17.635559452581241</v>
          </cell>
          <cell r="U28">
            <v>11.373252935591644</v>
          </cell>
          <cell r="V28">
            <v>12.71018586701504</v>
          </cell>
        </row>
        <row r="29">
          <cell r="R29">
            <v>2026</v>
          </cell>
          <cell r="S29">
            <v>27.843980416847291</v>
          </cell>
          <cell r="T29">
            <v>45.457687010557088</v>
          </cell>
          <cell r="U29">
            <v>26.45491667253571</v>
          </cell>
          <cell r="V29">
            <v>32.803577620754282</v>
          </cell>
        </row>
        <row r="30">
          <cell r="R30">
            <v>2027</v>
          </cell>
          <cell r="S30">
            <v>28.521660722934033</v>
          </cell>
          <cell r="T30">
            <v>49.106625366410611</v>
          </cell>
          <cell r="U30">
            <v>26.788531887056035</v>
          </cell>
          <cell r="V30">
            <v>35.043768156417066</v>
          </cell>
        </row>
        <row r="31">
          <cell r="R31">
            <v>2028</v>
          </cell>
          <cell r="S31">
            <v>32.348657086863142</v>
          </cell>
          <cell r="T31">
            <v>52.219612182630506</v>
          </cell>
          <cell r="U31">
            <v>30.765659451992711</v>
          </cell>
          <cell r="V31">
            <v>38.543998215384597</v>
          </cell>
        </row>
        <row r="32">
          <cell r="R32">
            <v>2029</v>
          </cell>
          <cell r="S32">
            <v>34.114305464409128</v>
          </cell>
          <cell r="T32">
            <v>55.579510347520809</v>
          </cell>
          <cell r="U32">
            <v>32.484856741198584</v>
          </cell>
          <cell r="V32">
            <v>40.194109414537913</v>
          </cell>
        </row>
        <row r="33">
          <cell r="R33">
            <v>2030</v>
          </cell>
          <cell r="S33">
            <v>33.540683284802704</v>
          </cell>
          <cell r="T33">
            <v>55.765521482110678</v>
          </cell>
          <cell r="U33">
            <v>31.743252758571796</v>
          </cell>
          <cell r="V33">
            <v>41.309874872729807</v>
          </cell>
        </row>
        <row r="34">
          <cell r="R34">
            <v>2031</v>
          </cell>
          <cell r="S34">
            <v>36.876270007310225</v>
          </cell>
          <cell r="T34">
            <v>59.480908342583021</v>
          </cell>
          <cell r="U34">
            <v>36.332863688706176</v>
          </cell>
          <cell r="V34">
            <v>45.946727750963461</v>
          </cell>
        </row>
        <row r="35">
          <cell r="R35">
            <v>2032</v>
          </cell>
          <cell r="S35">
            <v>41.963950733888282</v>
          </cell>
          <cell r="T35">
            <v>63.652108844609657</v>
          </cell>
          <cell r="U35">
            <v>41.368493819638665</v>
          </cell>
          <cell r="V35">
            <v>50.423839877790897</v>
          </cell>
        </row>
        <row r="36">
          <cell r="R36">
            <v>2033</v>
          </cell>
          <cell r="S36">
            <v>42.838201458028934</v>
          </cell>
          <cell r="T36">
            <v>64.675274614962419</v>
          </cell>
          <cell r="U36">
            <v>41.921292693007068</v>
          </cell>
          <cell r="V36">
            <v>51.851534270179584</v>
          </cell>
        </row>
        <row r="37">
          <cell r="R37">
            <v>2034</v>
          </cell>
          <cell r="S37">
            <v>44.809742694017231</v>
          </cell>
          <cell r="T37">
            <v>66.092372163380631</v>
          </cell>
          <cell r="U37">
            <v>44.292900361267357</v>
          </cell>
          <cell r="V37">
            <v>53.530122552321828</v>
          </cell>
        </row>
        <row r="38">
          <cell r="R38">
            <v>2035</v>
          </cell>
          <cell r="S38">
            <v>46.526826773245546</v>
          </cell>
          <cell r="T38">
            <v>68.816606548495528</v>
          </cell>
          <cell r="U38">
            <v>46.643643088258322</v>
          </cell>
          <cell r="V38">
            <v>55.722017065659621</v>
          </cell>
        </row>
        <row r="39">
          <cell r="R39">
            <v>2036</v>
          </cell>
          <cell r="S39">
            <v>47.555985974478325</v>
          </cell>
          <cell r="T39">
            <v>71.296931000831549</v>
          </cell>
          <cell r="U39">
            <v>47.376570381851373</v>
          </cell>
          <cell r="V39">
            <v>57.708792296089008</v>
          </cell>
        </row>
        <row r="40">
          <cell r="R40">
            <v>2037</v>
          </cell>
          <cell r="S40">
            <v>48.599482394427788</v>
          </cell>
          <cell r="T40">
            <v>72.935213003548967</v>
          </cell>
          <cell r="U40">
            <v>48.830245996850678</v>
          </cell>
          <cell r="V40">
            <v>59.379743420823679</v>
          </cell>
        </row>
        <row r="41">
          <cell r="R41">
            <v>2038</v>
          </cell>
          <cell r="S41">
            <v>49.488831471172297</v>
          </cell>
          <cell r="T41">
            <v>74.334845117195854</v>
          </cell>
          <cell r="U41">
            <v>49.808487851637992</v>
          </cell>
          <cell r="V41">
            <v>60.519245073994313</v>
          </cell>
        </row>
        <row r="42">
          <cell r="R42">
            <v>2039</v>
          </cell>
          <cell r="S42">
            <v>50.545320221103289</v>
          </cell>
          <cell r="T42">
            <v>75.937925010759272</v>
          </cell>
          <cell r="U42">
            <v>50.849821367028063</v>
          </cell>
          <cell r="V42">
            <v>61.754369181951098</v>
          </cell>
        </row>
        <row r="43">
          <cell r="R43">
            <v>2040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R44">
            <v>2041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11.727464814008497</v>
          </cell>
          <cell r="T23">
            <v>18.271651780597377</v>
          </cell>
          <cell r="U23">
            <v>10.862755186033617</v>
          </cell>
          <cell r="V23">
            <v>8.6013992192573703</v>
          </cell>
        </row>
        <row r="24">
          <cell r="R24">
            <v>2021</v>
          </cell>
          <cell r="S24">
            <v>11.963285787160485</v>
          </cell>
          <cell r="T24">
            <v>17.075609511820435</v>
          </cell>
          <cell r="U24">
            <v>10.919092585440909</v>
          </cell>
          <cell r="V24">
            <v>8.4098926376629048</v>
          </cell>
        </row>
        <row r="25">
          <cell r="R25">
            <v>2022</v>
          </cell>
          <cell r="S25">
            <v>12.266072710055495</v>
          </cell>
          <cell r="T25">
            <v>17.942897598751706</v>
          </cell>
          <cell r="U25">
            <v>10.963694624823839</v>
          </cell>
          <cell r="V25">
            <v>9.359501705500552</v>
          </cell>
        </row>
        <row r="26">
          <cell r="R26">
            <v>2023</v>
          </cell>
          <cell r="S26">
            <v>12.843836491154734</v>
          </cell>
          <cell r="T26">
            <v>18.099951814535483</v>
          </cell>
          <cell r="U26">
            <v>11.879918299794669</v>
          </cell>
          <cell r="V26">
            <v>11.134131911117356</v>
          </cell>
        </row>
        <row r="27">
          <cell r="R27">
            <v>2024</v>
          </cell>
          <cell r="S27">
            <v>11.657197582365809</v>
          </cell>
          <cell r="T27">
            <v>19.20062049099019</v>
          </cell>
          <cell r="U27">
            <v>11.001662620372944</v>
          </cell>
          <cell r="V27">
            <v>13.659287685568424</v>
          </cell>
        </row>
        <row r="28">
          <cell r="R28">
            <v>2025</v>
          </cell>
          <cell r="S28">
            <v>12.07141445273783</v>
          </cell>
          <cell r="T28">
            <v>19.611079882068974</v>
          </cell>
          <cell r="U28">
            <v>11.597253660942306</v>
          </cell>
          <cell r="V28">
            <v>14.131141501995339</v>
          </cell>
        </row>
        <row r="29">
          <cell r="R29">
            <v>2026</v>
          </cell>
          <cell r="S29">
            <v>12.871642848306927</v>
          </cell>
          <cell r="T29">
            <v>21.464779731638277</v>
          </cell>
          <cell r="U29">
            <v>12.257309047073782</v>
          </cell>
          <cell r="V29">
            <v>15.387020387649082</v>
          </cell>
        </row>
        <row r="30">
          <cell r="R30">
            <v>2027</v>
          </cell>
          <cell r="S30">
            <v>13.523925852623037</v>
          </cell>
          <cell r="T30">
            <v>23.712983320757651</v>
          </cell>
          <cell r="U30">
            <v>12.743115790172153</v>
          </cell>
          <cell r="V30">
            <v>16.887048486022653</v>
          </cell>
        </row>
        <row r="31">
          <cell r="R31">
            <v>2028</v>
          </cell>
          <cell r="S31">
            <v>15.839138449934628</v>
          </cell>
          <cell r="T31">
            <v>25.921962552049074</v>
          </cell>
          <cell r="U31">
            <v>15.192003685840323</v>
          </cell>
          <cell r="V31">
            <v>19.157628086149902</v>
          </cell>
        </row>
        <row r="32">
          <cell r="R32">
            <v>2029</v>
          </cell>
          <cell r="S32">
            <v>17.234707761224545</v>
          </cell>
          <cell r="T32">
            <v>28.451428758413311</v>
          </cell>
          <cell r="U32">
            <v>16.42614202507513</v>
          </cell>
          <cell r="V32">
            <v>20.526604235341221</v>
          </cell>
        </row>
        <row r="33">
          <cell r="R33">
            <v>2030</v>
          </cell>
          <cell r="S33">
            <v>14.590690639043832</v>
          </cell>
          <cell r="T33">
            <v>24.644077419163843</v>
          </cell>
          <cell r="U33">
            <v>13.765832058638788</v>
          </cell>
          <cell r="V33">
            <v>17.998984693423765</v>
          </cell>
        </row>
        <row r="34">
          <cell r="R34">
            <v>2031</v>
          </cell>
          <cell r="S34">
            <v>17.234076448263249</v>
          </cell>
          <cell r="T34">
            <v>28.219952688769169</v>
          </cell>
          <cell r="U34">
            <v>17.091819740239892</v>
          </cell>
          <cell r="V34">
            <v>21.715969980877041</v>
          </cell>
        </row>
        <row r="35">
          <cell r="R35">
            <v>2032</v>
          </cell>
          <cell r="S35">
            <v>19.464870174585311</v>
          </cell>
          <cell r="T35">
            <v>30.034105224892386</v>
          </cell>
          <cell r="U35">
            <v>19.116288469043734</v>
          </cell>
          <cell r="V35">
            <v>23.792726046783454</v>
          </cell>
        </row>
        <row r="36">
          <cell r="R36">
            <v>2033</v>
          </cell>
          <cell r="S36">
            <v>20.199999585920068</v>
          </cell>
          <cell r="T36">
            <v>31.084980701560099</v>
          </cell>
          <cell r="U36">
            <v>19.706600988196708</v>
          </cell>
          <cell r="V36">
            <v>24.92020027571029</v>
          </cell>
        </row>
        <row r="37">
          <cell r="R37">
            <v>2034</v>
          </cell>
          <cell r="S37">
            <v>20.767616034720707</v>
          </cell>
          <cell r="T37">
            <v>31.259065609601894</v>
          </cell>
          <cell r="U37">
            <v>20.617116489978859</v>
          </cell>
          <cell r="V37">
            <v>25.370765471366045</v>
          </cell>
        </row>
        <row r="38">
          <cell r="R38">
            <v>2035</v>
          </cell>
          <cell r="S38">
            <v>22.054767143858385</v>
          </cell>
          <cell r="T38">
            <v>33.279900776517117</v>
          </cell>
          <cell r="U38">
            <v>22.085964302783204</v>
          </cell>
          <cell r="V38">
            <v>26.920165006542575</v>
          </cell>
        </row>
        <row r="39">
          <cell r="R39">
            <v>2036</v>
          </cell>
          <cell r="S39">
            <v>22.43778993227345</v>
          </cell>
          <cell r="T39">
            <v>34.417703045695553</v>
          </cell>
          <cell r="U39">
            <v>22.302072364374112</v>
          </cell>
          <cell r="V39">
            <v>27.797723701434148</v>
          </cell>
        </row>
        <row r="40">
          <cell r="R40">
            <v>2037</v>
          </cell>
          <cell r="S40">
            <v>22.456576436550289</v>
          </cell>
          <cell r="T40">
            <v>34.479509286180011</v>
          </cell>
          <cell r="U40">
            <v>22.599735683822502</v>
          </cell>
          <cell r="V40">
            <v>27.986840985464543</v>
          </cell>
        </row>
        <row r="41">
          <cell r="R41">
            <v>2038</v>
          </cell>
          <cell r="S41">
            <v>24.334246316510271</v>
          </cell>
          <cell r="T41">
            <v>37.334510179999207</v>
          </cell>
          <cell r="U41">
            <v>24.570059769431694</v>
          </cell>
          <cell r="V41">
            <v>30.435360720573165</v>
          </cell>
        </row>
        <row r="42">
          <cell r="R42">
            <v>2039</v>
          </cell>
          <cell r="S42">
            <v>24.86046069329759</v>
          </cell>
          <cell r="T42">
            <v>38.142548570757626</v>
          </cell>
          <cell r="U42">
            <v>25.052946330689089</v>
          </cell>
          <cell r="V42">
            <v>31.010561235783367</v>
          </cell>
        </row>
        <row r="43">
          <cell r="R43">
            <v>2040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R44">
            <v>2041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11.287294777426236</v>
          </cell>
          <cell r="T23">
            <v>18.13482239572491</v>
          </cell>
          <cell r="U23">
            <v>10.252291061215963</v>
          </cell>
          <cell r="V23">
            <v>8.4626857405528053</v>
          </cell>
        </row>
        <row r="24">
          <cell r="R24">
            <v>2021</v>
          </cell>
          <cell r="S24">
            <v>11.575977197173817</v>
          </cell>
          <cell r="T24">
            <v>17.181401661596869</v>
          </cell>
          <cell r="U24">
            <v>10.588332588264505</v>
          </cell>
          <cell r="V24">
            <v>8.5168213021523798</v>
          </cell>
        </row>
        <row r="25">
          <cell r="R25">
            <v>2022</v>
          </cell>
          <cell r="S25">
            <v>12.236590975667461</v>
          </cell>
          <cell r="T25">
            <v>18.149213589965068</v>
          </cell>
          <cell r="U25">
            <v>10.942117987649748</v>
          </cell>
          <cell r="V25">
            <v>9.4660779053602564</v>
          </cell>
        </row>
        <row r="26">
          <cell r="R26">
            <v>2023</v>
          </cell>
          <cell r="S26">
            <v>12.763535854282843</v>
          </cell>
          <cell r="T26">
            <v>18.23728509862201</v>
          </cell>
          <cell r="U26">
            <v>11.795145691683592</v>
          </cell>
          <cell r="V26">
            <v>11.281853876870288</v>
          </cell>
        </row>
        <row r="27">
          <cell r="R27">
            <v>2024</v>
          </cell>
          <cell r="S27">
            <v>8.1459005146073213</v>
          </cell>
          <cell r="T27">
            <v>13.234660987664849</v>
          </cell>
          <cell r="U27">
            <v>7.6944228438788551</v>
          </cell>
          <cell r="V27">
            <v>9.4960513431840052</v>
          </cell>
        </row>
        <row r="28">
          <cell r="R28">
            <v>2025</v>
          </cell>
          <cell r="S28">
            <v>8.6952643203959088</v>
          </cell>
          <cell r="T28">
            <v>13.945644961135214</v>
          </cell>
          <cell r="U28">
            <v>8.3018241640569226</v>
          </cell>
          <cell r="V28">
            <v>10.129768326045443</v>
          </cell>
        </row>
        <row r="29">
          <cell r="R29">
            <v>2026</v>
          </cell>
          <cell r="S29">
            <v>9.4545403317021037</v>
          </cell>
          <cell r="T29">
            <v>15.50869018721642</v>
          </cell>
          <cell r="U29">
            <v>9.0047704825813337</v>
          </cell>
          <cell r="V29">
            <v>11.20421557031802</v>
          </cell>
        </row>
        <row r="30">
          <cell r="R30">
            <v>2027</v>
          </cell>
          <cell r="S30">
            <v>10.587985632952329</v>
          </cell>
          <cell r="T30">
            <v>18.250264479689672</v>
          </cell>
          <cell r="U30">
            <v>9.9967559902449068</v>
          </cell>
          <cell r="V30">
            <v>13.190949113540794</v>
          </cell>
        </row>
        <row r="31">
          <cell r="R31">
            <v>2028</v>
          </cell>
          <cell r="S31">
            <v>12.979932199497856</v>
          </cell>
          <cell r="T31">
            <v>20.946770193443431</v>
          </cell>
          <cell r="U31">
            <v>12.377339205547001</v>
          </cell>
          <cell r="V31">
            <v>15.62281395601291</v>
          </cell>
        </row>
        <row r="32">
          <cell r="R32">
            <v>2029</v>
          </cell>
          <cell r="S32">
            <v>14.751156044978792</v>
          </cell>
          <cell r="T32">
            <v>24.056865694349064</v>
          </cell>
          <cell r="U32">
            <v>14.122104929970911</v>
          </cell>
          <cell r="V32">
            <v>17.501446356982317</v>
          </cell>
        </row>
        <row r="33">
          <cell r="R33">
            <v>2030</v>
          </cell>
          <cell r="S33">
            <v>11.67204531119819</v>
          </cell>
          <cell r="T33">
            <v>19.48076581144354</v>
          </cell>
          <cell r="U33">
            <v>11.042388135634614</v>
          </cell>
          <cell r="V33">
            <v>14.283619729688221</v>
          </cell>
        </row>
        <row r="34">
          <cell r="R34">
            <v>2031</v>
          </cell>
          <cell r="S34">
            <v>14.186443529526766</v>
          </cell>
          <cell r="T34">
            <v>22.934007210063776</v>
          </cell>
          <cell r="U34">
            <v>14.014121370397735</v>
          </cell>
          <cell r="V34">
            <v>17.790010765378867</v>
          </cell>
        </row>
        <row r="35">
          <cell r="R35">
            <v>2032</v>
          </cell>
          <cell r="S35">
            <v>17.062866383363406</v>
          </cell>
          <cell r="T35">
            <v>25.942721543671581</v>
          </cell>
          <cell r="U35">
            <v>16.822585591982509</v>
          </cell>
          <cell r="V35">
            <v>20.729263113311234</v>
          </cell>
        </row>
        <row r="36">
          <cell r="R36">
            <v>2033</v>
          </cell>
          <cell r="S36">
            <v>18.099471791003197</v>
          </cell>
          <cell r="T36">
            <v>27.42881964418844</v>
          </cell>
          <cell r="U36">
            <v>17.708696935887712</v>
          </cell>
          <cell r="V36">
            <v>22.151157825755213</v>
          </cell>
        </row>
        <row r="37">
          <cell r="R37">
            <v>2034</v>
          </cell>
          <cell r="S37">
            <v>18.627137035241308</v>
          </cell>
          <cell r="T37">
            <v>27.622598647218588</v>
          </cell>
          <cell r="U37">
            <v>18.454919587358869</v>
          </cell>
          <cell r="V37">
            <v>22.567681502482206</v>
          </cell>
        </row>
        <row r="38">
          <cell r="R38">
            <v>2035</v>
          </cell>
          <cell r="S38">
            <v>19.006475466974567</v>
          </cell>
          <cell r="T38">
            <v>28.292316954232348</v>
          </cell>
          <cell r="U38">
            <v>19.196919568587433</v>
          </cell>
          <cell r="V38">
            <v>23.013736321339529</v>
          </cell>
        </row>
        <row r="39">
          <cell r="R39">
            <v>2036</v>
          </cell>
          <cell r="S39">
            <v>21.650080952917893</v>
          </cell>
          <cell r="T39">
            <v>32.676631586491595</v>
          </cell>
          <cell r="U39">
            <v>21.562204818361135</v>
          </cell>
          <cell r="V39">
            <v>26.536676135827559</v>
          </cell>
        </row>
        <row r="40">
          <cell r="R40">
            <v>2037</v>
          </cell>
          <cell r="S40">
            <v>20.019457877941594</v>
          </cell>
          <cell r="T40">
            <v>30.293827430829321</v>
          </cell>
          <cell r="U40">
            <v>20.174684695453475</v>
          </cell>
          <cell r="V40">
            <v>24.672619803393133</v>
          </cell>
        </row>
        <row r="41">
          <cell r="R41">
            <v>2038</v>
          </cell>
          <cell r="S41">
            <v>21.863796282667906</v>
          </cell>
          <cell r="T41">
            <v>33.028249797901594</v>
          </cell>
          <cell r="U41">
            <v>22.119378772601848</v>
          </cell>
          <cell r="V41">
            <v>27.134031177677439</v>
          </cell>
        </row>
        <row r="42">
          <cell r="R42">
            <v>2039</v>
          </cell>
          <cell r="S42">
            <v>22.336116427116579</v>
          </cell>
          <cell r="T42">
            <v>33.751743367641666</v>
          </cell>
          <cell r="U42">
            <v>22.535144469108978</v>
          </cell>
          <cell r="V42">
            <v>27.607794712443429</v>
          </cell>
        </row>
        <row r="43">
          <cell r="R43">
            <v>2040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R44">
            <v>2041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11.117592482602241</v>
          </cell>
          <cell r="T23">
            <v>20.470832933263036</v>
          </cell>
          <cell r="U23">
            <v>10.07375871131039</v>
          </cell>
          <cell r="V23">
            <v>10.056123256602042</v>
          </cell>
        </row>
        <row r="24">
          <cell r="R24">
            <v>2021</v>
          </cell>
          <cell r="S24">
            <v>13.172467447356041</v>
          </cell>
          <cell r="T24">
            <v>21.566651891121722</v>
          </cell>
          <cell r="U24">
            <v>12.13021628030994</v>
          </cell>
          <cell r="V24">
            <v>10.822151961266087</v>
          </cell>
        </row>
        <row r="25">
          <cell r="R25">
            <v>2022</v>
          </cell>
          <cell r="S25">
            <v>14.56525296639072</v>
          </cell>
          <cell r="T25">
            <v>21.929170253828207</v>
          </cell>
          <cell r="U25">
            <v>13.014384015290807</v>
          </cell>
          <cell r="V25">
            <v>11.964641259404527</v>
          </cell>
        </row>
        <row r="26">
          <cell r="R26">
            <v>2023</v>
          </cell>
          <cell r="S26">
            <v>22.888532886193044</v>
          </cell>
          <cell r="T26">
            <v>42.114620250548221</v>
          </cell>
          <cell r="U26">
            <v>21.080330782470728</v>
          </cell>
          <cell r="V26">
            <v>27.241046069048757</v>
          </cell>
        </row>
        <row r="27">
          <cell r="R27">
            <v>2024</v>
          </cell>
          <cell r="S27">
            <v>24.728271714879359</v>
          </cell>
          <cell r="T27">
            <v>38.281307180624047</v>
          </cell>
          <cell r="U27">
            <v>23.391879989369649</v>
          </cell>
          <cell r="V27">
            <v>28.73891202949514</v>
          </cell>
        </row>
        <row r="28">
          <cell r="R28">
            <v>2025</v>
          </cell>
          <cell r="S28">
            <v>24.991365678663715</v>
          </cell>
          <cell r="T28">
            <v>38.167384965445088</v>
          </cell>
          <cell r="U28">
            <v>23.879478078755266</v>
          </cell>
          <cell r="V28">
            <v>28.66985979431292</v>
          </cell>
        </row>
        <row r="29">
          <cell r="R29">
            <v>2026</v>
          </cell>
          <cell r="S29">
            <v>25.891758923985648</v>
          </cell>
          <cell r="T29">
            <v>40.636748523960044</v>
          </cell>
          <cell r="U29">
            <v>24.744141281054549</v>
          </cell>
          <cell r="V29">
            <v>30.058176286965111</v>
          </cell>
        </row>
        <row r="30">
          <cell r="R30">
            <v>2027</v>
          </cell>
          <cell r="S30">
            <v>25.812519822790922</v>
          </cell>
          <cell r="T30">
            <v>43.150257884595476</v>
          </cell>
          <cell r="U30">
            <v>24.583488446614734</v>
          </cell>
          <cell r="V30">
            <v>31.408448118085396</v>
          </cell>
        </row>
        <row r="31">
          <cell r="R31">
            <v>2028</v>
          </cell>
          <cell r="S31">
            <v>27.255917894983476</v>
          </cell>
          <cell r="T31">
            <v>41.798784568196631</v>
          </cell>
          <cell r="U31">
            <v>26.083642895168424</v>
          </cell>
          <cell r="V31">
            <v>32.65644349663085</v>
          </cell>
        </row>
        <row r="32">
          <cell r="R32">
            <v>2029</v>
          </cell>
          <cell r="S32">
            <v>27.810887642440594</v>
          </cell>
          <cell r="T32">
            <v>42.943249001281131</v>
          </cell>
          <cell r="U32">
            <v>26.637500763170827</v>
          </cell>
          <cell r="V32">
            <v>32.496585251607293</v>
          </cell>
        </row>
        <row r="33">
          <cell r="R33">
            <v>2030</v>
          </cell>
          <cell r="S33">
            <v>28.003976784111323</v>
          </cell>
          <cell r="T33">
            <v>44.290682653316786</v>
          </cell>
          <cell r="U33">
            <v>26.566537316554221</v>
          </cell>
          <cell r="V33">
            <v>34.206625955752102</v>
          </cell>
        </row>
        <row r="34">
          <cell r="R34">
            <v>2031</v>
          </cell>
          <cell r="S34">
            <v>28.643036892501168</v>
          </cell>
          <cell r="T34">
            <v>44.344925959993169</v>
          </cell>
          <cell r="U34">
            <v>28.275524849030678</v>
          </cell>
          <cell r="V34">
            <v>35.442286442904155</v>
          </cell>
        </row>
        <row r="35">
          <cell r="R35">
            <v>2032</v>
          </cell>
          <cell r="S35">
            <v>29.450378188040801</v>
          </cell>
          <cell r="T35">
            <v>43.870021180537073</v>
          </cell>
          <cell r="U35">
            <v>29.320620442896789</v>
          </cell>
          <cell r="V35">
            <v>35.190025531574889</v>
          </cell>
        </row>
        <row r="36">
          <cell r="R36">
            <v>2033</v>
          </cell>
          <cell r="S36">
            <v>54.497986333174907</v>
          </cell>
          <cell r="T36">
            <v>80.20381613222834</v>
          </cell>
          <cell r="U36">
            <v>53.847344501802432</v>
          </cell>
          <cell r="V36">
            <v>66.46609805760788</v>
          </cell>
        </row>
        <row r="37">
          <cell r="R37">
            <v>2034</v>
          </cell>
          <cell r="S37">
            <v>55.506650731574275</v>
          </cell>
          <cell r="T37">
            <v>79.063702076950506</v>
          </cell>
          <cell r="U37">
            <v>55.26455862572282</v>
          </cell>
          <cell r="V37">
            <v>66.91954185760828</v>
          </cell>
        </row>
        <row r="38">
          <cell r="R38">
            <v>2035</v>
          </cell>
          <cell r="S38">
            <v>56.409208701883671</v>
          </cell>
          <cell r="T38">
            <v>80.480812561391218</v>
          </cell>
          <cell r="U38">
            <v>56.944962950227136</v>
          </cell>
          <cell r="V38">
            <v>67.373872233982425</v>
          </cell>
        </row>
        <row r="39">
          <cell r="R39">
            <v>2036</v>
          </cell>
          <cell r="S39">
            <v>57.581262569879883</v>
          </cell>
          <cell r="T39">
            <v>83.616845964325705</v>
          </cell>
          <cell r="U39">
            <v>57.437684361792527</v>
          </cell>
          <cell r="V39">
            <v>69.749807377737682</v>
          </cell>
        </row>
        <row r="40">
          <cell r="R40">
            <v>2037</v>
          </cell>
          <cell r="S40">
            <v>58.578038046284284</v>
          </cell>
          <cell r="T40">
            <v>85.72921597819763</v>
          </cell>
          <cell r="U40">
            <v>59.161876801030751</v>
          </cell>
          <cell r="V40">
            <v>71.301672388735227</v>
          </cell>
        </row>
        <row r="41">
          <cell r="R41">
            <v>2038</v>
          </cell>
          <cell r="S41">
            <v>59.540996016631475</v>
          </cell>
          <cell r="T41">
            <v>88.16520312456079</v>
          </cell>
          <cell r="U41">
            <v>60.913014329386719</v>
          </cell>
          <cell r="V41">
            <v>72.787608027650563</v>
          </cell>
        </row>
        <row r="42">
          <cell r="R42">
            <v>2039</v>
          </cell>
          <cell r="S42">
            <v>61.011766930746951</v>
          </cell>
          <cell r="T42">
            <v>89.197253363134621</v>
          </cell>
          <cell r="U42">
            <v>61.952166617951811</v>
          </cell>
          <cell r="V42">
            <v>74.627247932783291</v>
          </cell>
        </row>
        <row r="43">
          <cell r="R43">
            <v>2040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R44">
            <v>2041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B"/>
      <sheetName val="Table 1 Portfolio"/>
      <sheetName val="Table 2 QF Queue"/>
      <sheetName val="Table 3 Comparison"/>
      <sheetName val="Table 4 Gas Price"/>
      <sheetName val=" Table 5 Electric Price"/>
      <sheetName val="Table 6 Integration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view="pageBreakPreview" zoomScale="60" zoomScaleNormal="80" workbookViewId="0">
      <selection activeCell="B3" sqref="B3:V3"/>
    </sheetView>
  </sheetViews>
  <sheetFormatPr defaultColWidth="9.33203125" defaultRowHeight="13.2" x14ac:dyDescent="0.25"/>
  <cols>
    <col min="1" max="1" width="9.33203125" style="48"/>
    <col min="2" max="2" width="54.109375" style="48" customWidth="1"/>
    <col min="3" max="3" width="10.44140625" style="48" bestFit="1" customWidth="1"/>
    <col min="4" max="4" width="9.44140625" style="48" bestFit="1" customWidth="1"/>
    <col min="5" max="5" width="10.44140625" style="48" bestFit="1" customWidth="1"/>
    <col min="6" max="6" width="9.77734375" style="48" bestFit="1" customWidth="1"/>
    <col min="7" max="7" width="10.44140625" style="48" bestFit="1" customWidth="1"/>
    <col min="8" max="8" width="10.6640625" style="48" customWidth="1"/>
    <col min="9" max="11" width="9.44140625" style="48" bestFit="1" customWidth="1"/>
    <col min="12" max="12" width="10.44140625" style="48" bestFit="1" customWidth="1"/>
    <col min="13" max="13" width="11.33203125" style="48" customWidth="1"/>
    <col min="14" max="14" width="11" style="48" bestFit="1" customWidth="1"/>
    <col min="15" max="20" width="10.44140625" style="48" bestFit="1" customWidth="1"/>
    <col min="21" max="21" width="11.77734375" style="48" bestFit="1" customWidth="1"/>
    <col min="22" max="24" width="10.44140625" style="48" customWidth="1"/>
    <col min="25" max="16384" width="9.33203125" style="48"/>
  </cols>
  <sheetData>
    <row r="1" spans="1:24" ht="15.6" x14ac:dyDescent="0.25">
      <c r="B1" s="350" t="s">
        <v>14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4" ht="17.399999999999999" x14ac:dyDescent="0.3">
      <c r="A2" s="256"/>
      <c r="B2" s="351" t="s">
        <v>212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63"/>
      <c r="X2" s="63"/>
    </row>
    <row r="3" spans="1:24" ht="17.399999999999999" x14ac:dyDescent="0.25">
      <c r="A3" s="257"/>
      <c r="B3" s="351" t="s">
        <v>252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258"/>
      <c r="X3" s="258"/>
    </row>
    <row r="4" spans="1:24" ht="18" x14ac:dyDescent="0.3">
      <c r="A4" s="259"/>
      <c r="B4" s="260"/>
      <c r="C4" s="303" t="s">
        <v>37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1" t="s">
        <v>46</v>
      </c>
      <c r="X4" s="262"/>
    </row>
    <row r="5" spans="1:24" ht="15.6" x14ac:dyDescent="0.3">
      <c r="A5" s="263"/>
      <c r="B5" s="304" t="s">
        <v>38</v>
      </c>
      <c r="C5" s="305">
        <v>2019</v>
      </c>
      <c r="D5" s="306">
        <v>2020</v>
      </c>
      <c r="E5" s="306">
        <v>2021</v>
      </c>
      <c r="F5" s="306">
        <v>2022</v>
      </c>
      <c r="G5" s="306">
        <v>2023</v>
      </c>
      <c r="H5" s="306">
        <v>2024</v>
      </c>
      <c r="I5" s="306">
        <v>2025</v>
      </c>
      <c r="J5" s="306">
        <v>2026</v>
      </c>
      <c r="K5" s="306">
        <v>2027</v>
      </c>
      <c r="L5" s="306">
        <v>2028</v>
      </c>
      <c r="M5" s="306">
        <v>2029</v>
      </c>
      <c r="N5" s="306">
        <v>2030</v>
      </c>
      <c r="O5" s="306">
        <v>2031</v>
      </c>
      <c r="P5" s="306">
        <v>2032</v>
      </c>
      <c r="Q5" s="306">
        <v>2033</v>
      </c>
      <c r="R5" s="306">
        <v>2034</v>
      </c>
      <c r="S5" s="306">
        <v>2035</v>
      </c>
      <c r="T5" s="306">
        <v>2036</v>
      </c>
      <c r="U5" s="306">
        <v>2037</v>
      </c>
      <c r="V5" s="306">
        <v>2038</v>
      </c>
      <c r="W5" s="264" t="s">
        <v>47</v>
      </c>
      <c r="X5" s="264" t="s">
        <v>48</v>
      </c>
    </row>
    <row r="6" spans="1:24" x14ac:dyDescent="0.25">
      <c r="A6" s="265" t="s">
        <v>39</v>
      </c>
      <c r="B6" s="266" t="s">
        <v>136</v>
      </c>
      <c r="C6" s="26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9"/>
      <c r="W6" s="267"/>
      <c r="X6" s="269"/>
    </row>
    <row r="7" spans="1:24" ht="15.6" x14ac:dyDescent="0.3">
      <c r="A7" s="270"/>
      <c r="B7" s="271" t="s">
        <v>93</v>
      </c>
      <c r="C7" s="272">
        <v>0</v>
      </c>
      <c r="D7" s="272">
        <v>0</v>
      </c>
      <c r="E7" s="272">
        <v>0</v>
      </c>
      <c r="F7" s="272">
        <v>0</v>
      </c>
      <c r="G7" s="272">
        <v>0</v>
      </c>
      <c r="H7" s="272">
        <v>0</v>
      </c>
      <c r="I7" s="272">
        <v>0</v>
      </c>
      <c r="J7" s="272">
        <v>-82.3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-82.3</v>
      </c>
      <c r="X7" s="272">
        <v>-82.3</v>
      </c>
    </row>
    <row r="8" spans="1:24" ht="15.6" x14ac:dyDescent="0.3">
      <c r="A8" s="270"/>
      <c r="B8" s="271" t="s">
        <v>137</v>
      </c>
      <c r="C8" s="272">
        <v>0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-81.5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-81.5</v>
      </c>
      <c r="X8" s="272">
        <v>-81.5</v>
      </c>
    </row>
    <row r="9" spans="1:24" ht="15.6" x14ac:dyDescent="0.3">
      <c r="A9" s="270"/>
      <c r="B9" s="271" t="s">
        <v>76</v>
      </c>
      <c r="C9" s="272">
        <v>0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-43.9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-43.9</v>
      </c>
    </row>
    <row r="10" spans="1:24" ht="15.6" x14ac:dyDescent="0.3">
      <c r="A10" s="270"/>
      <c r="B10" s="271" t="s">
        <v>77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-32.700000000000003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-32.700000000000003</v>
      </c>
    </row>
    <row r="11" spans="1:24" ht="15.6" x14ac:dyDescent="0.3">
      <c r="A11" s="270"/>
      <c r="B11" s="271" t="s">
        <v>138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-459</v>
      </c>
      <c r="V11" s="272">
        <v>0</v>
      </c>
      <c r="W11" s="272">
        <v>0</v>
      </c>
      <c r="X11" s="272">
        <v>-459</v>
      </c>
    </row>
    <row r="12" spans="1:24" ht="15.6" x14ac:dyDescent="0.3">
      <c r="A12" s="270"/>
      <c r="B12" s="271" t="s">
        <v>139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-450</v>
      </c>
      <c r="V12" s="272">
        <v>0</v>
      </c>
      <c r="W12" s="272">
        <v>0</v>
      </c>
      <c r="X12" s="272">
        <v>-450</v>
      </c>
    </row>
    <row r="13" spans="1:24" ht="15.6" x14ac:dyDescent="0.3">
      <c r="A13" s="270"/>
      <c r="B13" s="271" t="s">
        <v>140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-74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-74</v>
      </c>
      <c r="X13" s="272">
        <v>-74</v>
      </c>
    </row>
    <row r="14" spans="1:24" ht="15.6" x14ac:dyDescent="0.3">
      <c r="A14" s="270"/>
      <c r="B14" s="271" t="s">
        <v>141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-74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-74</v>
      </c>
      <c r="X14" s="272">
        <v>-74</v>
      </c>
    </row>
    <row r="15" spans="1:24" ht="15.6" x14ac:dyDescent="0.3">
      <c r="A15" s="270"/>
      <c r="B15" s="271" t="s">
        <v>78</v>
      </c>
      <c r="C15" s="272">
        <v>0</v>
      </c>
      <c r="D15" s="272">
        <v>0</v>
      </c>
      <c r="E15" s="272">
        <v>-387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-387</v>
      </c>
      <c r="X15" s="272">
        <v>-387</v>
      </c>
    </row>
    <row r="16" spans="1:24" ht="15.6" x14ac:dyDescent="0.3">
      <c r="A16" s="270"/>
      <c r="B16" s="271" t="s">
        <v>79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-99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-99</v>
      </c>
      <c r="X16" s="272">
        <v>-99</v>
      </c>
    </row>
    <row r="17" spans="1:24" ht="15.6" x14ac:dyDescent="0.3">
      <c r="A17" s="270"/>
      <c r="B17" s="271" t="s">
        <v>80</v>
      </c>
      <c r="C17" s="272">
        <v>0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-106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-106</v>
      </c>
      <c r="X17" s="272">
        <v>-106</v>
      </c>
    </row>
    <row r="18" spans="1:24" ht="15.6" x14ac:dyDescent="0.3">
      <c r="A18" s="270"/>
      <c r="B18" s="271" t="s">
        <v>81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-220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-220</v>
      </c>
      <c r="X18" s="272">
        <v>-220</v>
      </c>
    </row>
    <row r="19" spans="1:24" ht="15.6" x14ac:dyDescent="0.3">
      <c r="A19" s="270"/>
      <c r="B19" s="271" t="s">
        <v>82</v>
      </c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-330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-330</v>
      </c>
      <c r="X19" s="272">
        <v>-330</v>
      </c>
    </row>
    <row r="20" spans="1:24" ht="15.6" x14ac:dyDescent="0.3">
      <c r="A20" s="270"/>
      <c r="B20" s="271" t="s">
        <v>142</v>
      </c>
      <c r="C20" s="272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-156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-156</v>
      </c>
      <c r="X20" s="272">
        <v>-156</v>
      </c>
    </row>
    <row r="21" spans="1:24" ht="15.6" x14ac:dyDescent="0.3">
      <c r="A21" s="270"/>
      <c r="B21" s="271" t="s">
        <v>143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-201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-201</v>
      </c>
      <c r="X21" s="272">
        <v>-201</v>
      </c>
    </row>
    <row r="22" spans="1:24" ht="15.6" x14ac:dyDescent="0.3">
      <c r="A22" s="270"/>
      <c r="B22" s="271" t="s">
        <v>83</v>
      </c>
      <c r="C22" s="272">
        <v>0</v>
      </c>
      <c r="D22" s="272">
        <v>-280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-280</v>
      </c>
      <c r="X22" s="272">
        <v>-280</v>
      </c>
    </row>
    <row r="23" spans="1:24" ht="15.6" x14ac:dyDescent="0.3">
      <c r="A23" s="270"/>
      <c r="B23" s="271" t="s">
        <v>84</v>
      </c>
      <c r="C23" s="273">
        <v>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3">
        <v>-356.30000000000007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2">
        <v>0</v>
      </c>
      <c r="X23" s="272">
        <v>-356.30000000000007</v>
      </c>
    </row>
    <row r="24" spans="1:24" ht="15.6" x14ac:dyDescent="0.3">
      <c r="A24" s="270"/>
      <c r="B24" s="271" t="s">
        <v>144</v>
      </c>
      <c r="C24" s="272">
        <v>0</v>
      </c>
      <c r="D24" s="272">
        <v>0</v>
      </c>
      <c r="E24" s="272">
        <v>0</v>
      </c>
      <c r="F24" s="272">
        <v>0</v>
      </c>
      <c r="G24" s="272">
        <v>0</v>
      </c>
      <c r="H24" s="272">
        <v>-20.28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-20.28</v>
      </c>
      <c r="X24" s="272">
        <v>-20.28</v>
      </c>
    </row>
    <row r="25" spans="1:24" ht="15.6" x14ac:dyDescent="0.3">
      <c r="A25" s="270"/>
      <c r="B25" s="271" t="s">
        <v>145</v>
      </c>
      <c r="C25" s="272">
        <v>0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-40.200000000000003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-40.200000000000003</v>
      </c>
    </row>
    <row r="26" spans="1:24" ht="15.6" x14ac:dyDescent="0.3">
      <c r="A26" s="270"/>
      <c r="B26" s="271" t="s">
        <v>146</v>
      </c>
      <c r="C26" s="272">
        <v>0</v>
      </c>
      <c r="D26" s="272">
        <v>-26.55</v>
      </c>
      <c r="E26" s="272">
        <v>-16.8</v>
      </c>
      <c r="F26" s="272">
        <v>-49</v>
      </c>
      <c r="G26" s="272">
        <v>-0.2</v>
      </c>
      <c r="H26" s="272">
        <v>0</v>
      </c>
      <c r="I26" s="272">
        <v>0</v>
      </c>
      <c r="J26" s="272">
        <v>-64.5</v>
      </c>
      <c r="K26" s="272">
        <v>-3</v>
      </c>
      <c r="L26" s="272">
        <v>0</v>
      </c>
      <c r="M26" s="272">
        <v>-18.899999999999999</v>
      </c>
      <c r="N26" s="272">
        <v>-99</v>
      </c>
      <c r="O26" s="272">
        <v>-200.2</v>
      </c>
      <c r="P26" s="272">
        <v>-45</v>
      </c>
      <c r="Q26" s="272">
        <v>-180.9</v>
      </c>
      <c r="R26" s="272">
        <v>-80</v>
      </c>
      <c r="S26" s="272">
        <v>0</v>
      </c>
      <c r="T26" s="272">
        <v>-60</v>
      </c>
      <c r="U26" s="272">
        <v>-80</v>
      </c>
      <c r="V26" s="272">
        <v>0</v>
      </c>
      <c r="W26" s="272">
        <v>-160.05000000000001</v>
      </c>
      <c r="X26" s="272">
        <v>-924.05000000000007</v>
      </c>
    </row>
    <row r="27" spans="1:24" ht="15.6" x14ac:dyDescent="0.3">
      <c r="A27" s="270"/>
      <c r="B27" s="271" t="s">
        <v>147</v>
      </c>
      <c r="C27" s="272">
        <v>0</v>
      </c>
      <c r="D27" s="272">
        <v>0</v>
      </c>
      <c r="E27" s="272">
        <v>0</v>
      </c>
      <c r="F27" s="272">
        <v>0</v>
      </c>
      <c r="G27" s="272">
        <v>-0.5</v>
      </c>
      <c r="H27" s="272">
        <v>-0.52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-35.1</v>
      </c>
      <c r="T27" s="272">
        <v>-94.100000000000009</v>
      </c>
      <c r="U27" s="272">
        <v>-849</v>
      </c>
      <c r="V27" s="272">
        <v>0</v>
      </c>
      <c r="W27" s="272">
        <v>-1.02</v>
      </c>
      <c r="X27" s="272">
        <v>-979.22</v>
      </c>
    </row>
    <row r="28" spans="1:24" ht="15.6" x14ac:dyDescent="0.3">
      <c r="A28" s="270"/>
      <c r="B28" s="271" t="s">
        <v>148</v>
      </c>
      <c r="C28" s="272">
        <v>0</v>
      </c>
      <c r="D28" s="272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-0.90700000000000003</v>
      </c>
      <c r="S28" s="272">
        <v>0</v>
      </c>
      <c r="T28" s="272">
        <v>0</v>
      </c>
      <c r="U28" s="272">
        <v>0</v>
      </c>
      <c r="V28" s="272">
        <v>-32.1</v>
      </c>
      <c r="W28" s="272">
        <v>0</v>
      </c>
      <c r="X28" s="272">
        <v>-33.007000000000005</v>
      </c>
    </row>
    <row r="29" spans="1:24" ht="15.6" x14ac:dyDescent="0.3">
      <c r="A29" s="274"/>
      <c r="B29" s="275" t="s">
        <v>149</v>
      </c>
      <c r="C29" s="273">
        <v>0</v>
      </c>
      <c r="D29" s="273">
        <v>247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73">
        <v>0</v>
      </c>
      <c r="L29" s="273">
        <v>0</v>
      </c>
      <c r="M29" s="273">
        <v>0</v>
      </c>
      <c r="N29" s="273">
        <v>-247</v>
      </c>
      <c r="O29" s="273">
        <v>0</v>
      </c>
      <c r="P29" s="273">
        <v>0</v>
      </c>
      <c r="Q29" s="273">
        <v>0</v>
      </c>
      <c r="R29" s="273">
        <v>0</v>
      </c>
      <c r="S29" s="273">
        <v>0</v>
      </c>
      <c r="T29" s="273">
        <v>0</v>
      </c>
      <c r="U29" s="273">
        <v>0</v>
      </c>
      <c r="V29" s="273">
        <v>0</v>
      </c>
      <c r="W29" s="272">
        <v>247</v>
      </c>
      <c r="X29" s="272">
        <v>0</v>
      </c>
    </row>
    <row r="30" spans="1:24" x14ac:dyDescent="0.25">
      <c r="A30" s="270" t="s">
        <v>39</v>
      </c>
      <c r="B30" s="266" t="s">
        <v>41</v>
      </c>
      <c r="C30" s="267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9"/>
      <c r="W30" s="276"/>
      <c r="X30" s="277"/>
    </row>
    <row r="31" spans="1:24" ht="16.2" thickBot="1" x14ac:dyDescent="0.35">
      <c r="A31" s="274"/>
      <c r="B31" s="278" t="s">
        <v>150</v>
      </c>
      <c r="C31" s="273">
        <v>0</v>
      </c>
      <c r="D31" s="273">
        <v>0</v>
      </c>
      <c r="E31" s="273">
        <v>0</v>
      </c>
      <c r="F31" s="273">
        <v>0</v>
      </c>
      <c r="G31" s="273">
        <v>0</v>
      </c>
      <c r="H31" s="273">
        <v>0</v>
      </c>
      <c r="I31" s="273">
        <v>0</v>
      </c>
      <c r="J31" s="273">
        <v>0</v>
      </c>
      <c r="K31" s="273">
        <v>0</v>
      </c>
      <c r="L31" s="273">
        <v>0</v>
      </c>
      <c r="M31" s="273">
        <v>0</v>
      </c>
      <c r="N31" s="273">
        <v>0</v>
      </c>
      <c r="O31" s="273">
        <v>0</v>
      </c>
      <c r="P31" s="273">
        <v>0</v>
      </c>
      <c r="Q31" s="273">
        <v>0</v>
      </c>
      <c r="R31" s="273">
        <v>0</v>
      </c>
      <c r="S31" s="273">
        <v>0</v>
      </c>
      <c r="T31" s="273">
        <v>0</v>
      </c>
      <c r="U31" s="273">
        <v>505.2</v>
      </c>
      <c r="V31" s="273">
        <v>0</v>
      </c>
      <c r="W31" s="272">
        <v>0</v>
      </c>
      <c r="X31" s="272">
        <v>505.2</v>
      </c>
    </row>
    <row r="32" spans="1:24" ht="16.2" thickBot="1" x14ac:dyDescent="0.35">
      <c r="A32" s="274"/>
      <c r="B32" s="279" t="s">
        <v>151</v>
      </c>
      <c r="C32" s="280">
        <v>0</v>
      </c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505.2</v>
      </c>
      <c r="V32" s="280">
        <v>0</v>
      </c>
      <c r="W32" s="280">
        <v>0</v>
      </c>
      <c r="X32" s="280">
        <v>505.2</v>
      </c>
    </row>
    <row r="33" spans="1:24" ht="15.6" x14ac:dyDescent="0.3">
      <c r="A33" s="274"/>
      <c r="B33" s="278" t="s">
        <v>152</v>
      </c>
      <c r="C33" s="273">
        <v>0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184.9</v>
      </c>
      <c r="K33" s="273">
        <v>0</v>
      </c>
      <c r="L33" s="273">
        <v>0</v>
      </c>
      <c r="M33" s="273">
        <v>0</v>
      </c>
      <c r="N33" s="273">
        <v>369.8</v>
      </c>
      <c r="O33" s="273">
        <v>0</v>
      </c>
      <c r="P33" s="273">
        <v>0</v>
      </c>
      <c r="Q33" s="273">
        <v>0</v>
      </c>
      <c r="R33" s="273">
        <v>0</v>
      </c>
      <c r="S33" s="273">
        <v>0</v>
      </c>
      <c r="T33" s="273">
        <v>0</v>
      </c>
      <c r="U33" s="273">
        <v>0</v>
      </c>
      <c r="V33" s="273">
        <v>0</v>
      </c>
      <c r="W33" s="272">
        <v>184.9</v>
      </c>
      <c r="X33" s="272">
        <v>554.70000000000005</v>
      </c>
    </row>
    <row r="34" spans="1:24" ht="16.2" thickBot="1" x14ac:dyDescent="0.35">
      <c r="A34" s="274"/>
      <c r="B34" s="278" t="s">
        <v>153</v>
      </c>
      <c r="C34" s="273">
        <v>0</v>
      </c>
      <c r="D34" s="273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v>0</v>
      </c>
      <c r="S34" s="273">
        <v>0</v>
      </c>
      <c r="T34" s="273">
        <v>0</v>
      </c>
      <c r="U34" s="273">
        <v>369.8</v>
      </c>
      <c r="V34" s="273">
        <v>0</v>
      </c>
      <c r="W34" s="272">
        <v>0</v>
      </c>
      <c r="X34" s="272">
        <v>369.8</v>
      </c>
    </row>
    <row r="35" spans="1:24" ht="16.2" thickBot="1" x14ac:dyDescent="0.35">
      <c r="A35" s="274"/>
      <c r="B35" s="279" t="s">
        <v>154</v>
      </c>
      <c r="C35" s="280">
        <v>0</v>
      </c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184.9</v>
      </c>
      <c r="K35" s="280">
        <v>0</v>
      </c>
      <c r="L35" s="280">
        <v>0</v>
      </c>
      <c r="M35" s="280">
        <v>0</v>
      </c>
      <c r="N35" s="280">
        <v>369.8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v>0</v>
      </c>
      <c r="U35" s="280">
        <v>369.8</v>
      </c>
      <c r="V35" s="280">
        <v>0</v>
      </c>
      <c r="W35" s="280">
        <v>184.9</v>
      </c>
      <c r="X35" s="280">
        <v>924.5</v>
      </c>
    </row>
    <row r="36" spans="1:24" ht="15.6" x14ac:dyDescent="0.3">
      <c r="A36" s="274"/>
      <c r="B36" s="278" t="s">
        <v>94</v>
      </c>
      <c r="C36" s="273">
        <v>0</v>
      </c>
      <c r="D36" s="273">
        <v>0</v>
      </c>
      <c r="E36" s="273">
        <v>0</v>
      </c>
      <c r="F36" s="273">
        <v>0</v>
      </c>
      <c r="G36" s="273">
        <v>0</v>
      </c>
      <c r="H36" s="273">
        <v>0</v>
      </c>
      <c r="I36" s="273">
        <v>0</v>
      </c>
      <c r="J36" s="273">
        <v>0</v>
      </c>
      <c r="K36" s="273">
        <v>0</v>
      </c>
      <c r="L36" s="273">
        <v>0</v>
      </c>
      <c r="M36" s="273">
        <v>0</v>
      </c>
      <c r="N36" s="273">
        <v>1039.5999999999999</v>
      </c>
      <c r="O36" s="273">
        <v>0</v>
      </c>
      <c r="P36" s="273">
        <v>0</v>
      </c>
      <c r="Q36" s="273">
        <v>0</v>
      </c>
      <c r="R36" s="273">
        <v>0</v>
      </c>
      <c r="S36" s="273">
        <v>0</v>
      </c>
      <c r="T36" s="273">
        <v>0</v>
      </c>
      <c r="U36" s="273">
        <v>0</v>
      </c>
      <c r="V36" s="273">
        <v>0</v>
      </c>
      <c r="W36" s="272">
        <v>0</v>
      </c>
      <c r="X36" s="272">
        <v>1039.5999999999999</v>
      </c>
    </row>
    <row r="37" spans="1:24" ht="15.6" x14ac:dyDescent="0.3">
      <c r="A37" s="274"/>
      <c r="B37" s="278" t="s">
        <v>132</v>
      </c>
      <c r="C37" s="273">
        <v>0</v>
      </c>
      <c r="D37" s="273">
        <v>0</v>
      </c>
      <c r="E37" s="273">
        <v>0</v>
      </c>
      <c r="F37" s="273">
        <v>0</v>
      </c>
      <c r="G37" s="273">
        <v>69.2</v>
      </c>
      <c r="H37" s="273">
        <v>0</v>
      </c>
      <c r="I37" s="273">
        <v>0</v>
      </c>
      <c r="J37" s="273">
        <v>0</v>
      </c>
      <c r="K37" s="273">
        <v>0</v>
      </c>
      <c r="L37" s="273">
        <v>0</v>
      </c>
      <c r="M37" s="273">
        <v>0</v>
      </c>
      <c r="N37" s="273">
        <v>0</v>
      </c>
      <c r="O37" s="273">
        <v>0</v>
      </c>
      <c r="P37" s="273">
        <v>0</v>
      </c>
      <c r="Q37" s="273">
        <v>0</v>
      </c>
      <c r="R37" s="273">
        <v>0</v>
      </c>
      <c r="S37" s="273">
        <v>0</v>
      </c>
      <c r="T37" s="273">
        <v>0</v>
      </c>
      <c r="U37" s="273">
        <v>0</v>
      </c>
      <c r="V37" s="273">
        <v>0</v>
      </c>
      <c r="W37" s="272">
        <v>69.2</v>
      </c>
      <c r="X37" s="272">
        <v>69.2</v>
      </c>
    </row>
    <row r="38" spans="1:24" ht="15.6" x14ac:dyDescent="0.3">
      <c r="A38" s="274"/>
      <c r="B38" s="278" t="s">
        <v>155</v>
      </c>
      <c r="C38" s="273">
        <v>0</v>
      </c>
      <c r="D38" s="273">
        <v>0</v>
      </c>
      <c r="E38" s="273">
        <v>0</v>
      </c>
      <c r="F38" s="273">
        <v>0</v>
      </c>
      <c r="G38" s="273">
        <v>0</v>
      </c>
      <c r="H38" s="273">
        <v>1920</v>
      </c>
      <c r="I38" s="273">
        <v>0</v>
      </c>
      <c r="J38" s="273">
        <v>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273">
        <v>0</v>
      </c>
      <c r="Q38" s="273">
        <v>0</v>
      </c>
      <c r="R38" s="273">
        <v>0</v>
      </c>
      <c r="S38" s="273">
        <v>0</v>
      </c>
      <c r="T38" s="273">
        <v>0</v>
      </c>
      <c r="U38" s="273">
        <v>0</v>
      </c>
      <c r="V38" s="273">
        <v>0</v>
      </c>
      <c r="W38" s="272">
        <v>1920</v>
      </c>
      <c r="X38" s="272">
        <v>1920</v>
      </c>
    </row>
    <row r="39" spans="1:24" ht="16.2" thickBot="1" x14ac:dyDescent="0.35">
      <c r="A39" s="274"/>
      <c r="B39" s="278" t="s">
        <v>156</v>
      </c>
      <c r="C39" s="273">
        <v>0</v>
      </c>
      <c r="D39" s="273">
        <v>0</v>
      </c>
      <c r="E39" s="273">
        <v>0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>
        <v>60.4</v>
      </c>
      <c r="Q39" s="273">
        <v>0</v>
      </c>
      <c r="R39" s="273">
        <v>0</v>
      </c>
      <c r="S39" s="273">
        <v>0</v>
      </c>
      <c r="T39" s="273">
        <v>0</v>
      </c>
      <c r="U39" s="273">
        <v>0</v>
      </c>
      <c r="V39" s="273">
        <v>0</v>
      </c>
      <c r="W39" s="272">
        <v>0</v>
      </c>
      <c r="X39" s="272">
        <v>60.4</v>
      </c>
    </row>
    <row r="40" spans="1:24" ht="16.2" thickBot="1" x14ac:dyDescent="0.35">
      <c r="A40" s="274"/>
      <c r="B40" s="279" t="s">
        <v>95</v>
      </c>
      <c r="C40" s="280">
        <v>0</v>
      </c>
      <c r="D40" s="280">
        <v>0</v>
      </c>
      <c r="E40" s="280">
        <v>0</v>
      </c>
      <c r="F40" s="280">
        <v>0</v>
      </c>
      <c r="G40" s="280">
        <v>69.2</v>
      </c>
      <c r="H40" s="280">
        <v>1920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1039.5999999999999</v>
      </c>
      <c r="O40" s="280">
        <v>0</v>
      </c>
      <c r="P40" s="280">
        <v>60.4</v>
      </c>
      <c r="Q40" s="280">
        <v>0</v>
      </c>
      <c r="R40" s="280"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1989.2</v>
      </c>
      <c r="X40" s="280">
        <v>3089.2000000000003</v>
      </c>
    </row>
    <row r="41" spans="1:24" ht="15.6" x14ac:dyDescent="0.3">
      <c r="A41" s="274"/>
      <c r="B41" s="281" t="s">
        <v>157</v>
      </c>
      <c r="C41" s="273">
        <v>0</v>
      </c>
      <c r="D41" s="273">
        <v>0</v>
      </c>
      <c r="E41" s="273">
        <v>0</v>
      </c>
      <c r="F41" s="273">
        <v>0</v>
      </c>
      <c r="G41" s="273">
        <v>0</v>
      </c>
      <c r="H41" s="273">
        <v>230.8</v>
      </c>
      <c r="I41" s="273">
        <v>0</v>
      </c>
      <c r="J41" s="273">
        <v>0</v>
      </c>
      <c r="K41" s="273">
        <v>0</v>
      </c>
      <c r="L41" s="273">
        <v>0</v>
      </c>
      <c r="M41" s="273">
        <v>0</v>
      </c>
      <c r="N41" s="273">
        <v>500</v>
      </c>
      <c r="O41" s="273">
        <v>0</v>
      </c>
      <c r="P41" s="273">
        <v>0</v>
      </c>
      <c r="Q41" s="273">
        <v>0</v>
      </c>
      <c r="R41" s="273">
        <v>0</v>
      </c>
      <c r="S41" s="273">
        <v>0</v>
      </c>
      <c r="T41" s="273">
        <v>0</v>
      </c>
      <c r="U41" s="273">
        <v>0</v>
      </c>
      <c r="V41" s="273">
        <v>0</v>
      </c>
      <c r="W41" s="272">
        <v>230.8</v>
      </c>
      <c r="X41" s="272">
        <v>730.8</v>
      </c>
    </row>
    <row r="42" spans="1:24" ht="15.6" x14ac:dyDescent="0.3">
      <c r="A42" s="274"/>
      <c r="B42" s="281" t="s">
        <v>158</v>
      </c>
      <c r="C42" s="273">
        <v>0</v>
      </c>
      <c r="D42" s="273">
        <v>0</v>
      </c>
      <c r="E42" s="273">
        <v>0</v>
      </c>
      <c r="F42" s="273">
        <v>0</v>
      </c>
      <c r="G42" s="273">
        <v>0</v>
      </c>
      <c r="H42" s="273">
        <v>0</v>
      </c>
      <c r="I42" s="273">
        <v>0</v>
      </c>
      <c r="J42" s="273">
        <v>0</v>
      </c>
      <c r="K42" s="273">
        <v>0</v>
      </c>
      <c r="L42" s="273">
        <v>0</v>
      </c>
      <c r="M42" s="273">
        <v>0</v>
      </c>
      <c r="N42" s="273">
        <v>0</v>
      </c>
      <c r="O42" s="273">
        <v>0</v>
      </c>
      <c r="P42" s="273">
        <v>0</v>
      </c>
      <c r="Q42" s="273">
        <v>0</v>
      </c>
      <c r="R42" s="273">
        <v>0</v>
      </c>
      <c r="S42" s="273">
        <v>0</v>
      </c>
      <c r="T42" s="273">
        <v>0</v>
      </c>
      <c r="U42" s="273">
        <v>909</v>
      </c>
      <c r="V42" s="273">
        <v>0</v>
      </c>
      <c r="W42" s="272">
        <v>0</v>
      </c>
      <c r="X42" s="272">
        <v>909</v>
      </c>
    </row>
    <row r="43" spans="1:24" ht="16.2" thickBot="1" x14ac:dyDescent="0.35">
      <c r="A43" s="274"/>
      <c r="B43" s="281" t="s">
        <v>159</v>
      </c>
      <c r="C43" s="273">
        <v>0</v>
      </c>
      <c r="D43" s="273">
        <v>0</v>
      </c>
      <c r="E43" s="273">
        <v>159.19999999999999</v>
      </c>
      <c r="F43" s="273">
        <v>63.8</v>
      </c>
      <c r="G43" s="273">
        <v>3.4</v>
      </c>
      <c r="H43" s="273">
        <v>673.6</v>
      </c>
      <c r="I43" s="273">
        <v>0</v>
      </c>
      <c r="J43" s="273">
        <v>0</v>
      </c>
      <c r="K43" s="273">
        <v>0</v>
      </c>
      <c r="L43" s="273">
        <v>0</v>
      </c>
      <c r="M43" s="273">
        <v>0</v>
      </c>
      <c r="N43" s="273">
        <v>0</v>
      </c>
      <c r="O43" s="273">
        <v>0</v>
      </c>
      <c r="P43" s="273">
        <v>0</v>
      </c>
      <c r="Q43" s="273">
        <v>0</v>
      </c>
      <c r="R43" s="273">
        <v>0</v>
      </c>
      <c r="S43" s="273">
        <v>0</v>
      </c>
      <c r="T43" s="273">
        <v>0</v>
      </c>
      <c r="U43" s="273">
        <v>0</v>
      </c>
      <c r="V43" s="273">
        <v>0</v>
      </c>
      <c r="W43" s="272">
        <v>900</v>
      </c>
      <c r="X43" s="272">
        <v>900</v>
      </c>
    </row>
    <row r="44" spans="1:24" ht="16.2" thickBot="1" x14ac:dyDescent="0.35">
      <c r="A44" s="274"/>
      <c r="B44" s="279" t="s">
        <v>133</v>
      </c>
      <c r="C44" s="280">
        <v>0</v>
      </c>
      <c r="D44" s="280">
        <v>0</v>
      </c>
      <c r="E44" s="280">
        <v>159.19999999999999</v>
      </c>
      <c r="F44" s="280">
        <v>63.8</v>
      </c>
      <c r="G44" s="280">
        <v>3.4</v>
      </c>
      <c r="H44" s="280">
        <v>904.40000000000009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500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80">
        <v>0</v>
      </c>
      <c r="U44" s="280">
        <v>909</v>
      </c>
      <c r="V44" s="280">
        <v>0</v>
      </c>
      <c r="W44" s="280">
        <v>1130.8</v>
      </c>
      <c r="X44" s="280">
        <v>2539.8000000000002</v>
      </c>
    </row>
    <row r="45" spans="1:24" ht="15.6" x14ac:dyDescent="0.3">
      <c r="A45" s="274"/>
      <c r="B45" s="281" t="s">
        <v>160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2">
        <v>0</v>
      </c>
      <c r="I45" s="282">
        <v>0</v>
      </c>
      <c r="J45" s="282">
        <v>0</v>
      </c>
      <c r="K45" s="282">
        <v>0</v>
      </c>
      <c r="L45" s="282">
        <v>0</v>
      </c>
      <c r="M45" s="282">
        <v>0</v>
      </c>
      <c r="N45" s="282">
        <v>0</v>
      </c>
      <c r="O45" s="282">
        <v>0</v>
      </c>
      <c r="P45" s="282">
        <v>5.1520000000000001</v>
      </c>
      <c r="Q45" s="282">
        <v>0</v>
      </c>
      <c r="R45" s="282">
        <v>0</v>
      </c>
      <c r="S45" s="282">
        <v>0</v>
      </c>
      <c r="T45" s="282">
        <v>3.6539999999999999</v>
      </c>
      <c r="U45" s="282">
        <v>0</v>
      </c>
      <c r="V45" s="282">
        <v>1.7889999999999999</v>
      </c>
      <c r="W45" s="283">
        <v>0</v>
      </c>
      <c r="X45" s="283">
        <v>10.595000000000001</v>
      </c>
    </row>
    <row r="46" spans="1:24" ht="15.6" x14ac:dyDescent="0.3">
      <c r="A46" s="274"/>
      <c r="B46" s="281" t="s">
        <v>161</v>
      </c>
      <c r="C46" s="283">
        <v>4.0599999999999996</v>
      </c>
      <c r="D46" s="283">
        <v>0</v>
      </c>
      <c r="E46" s="283">
        <v>7.0039999999999996</v>
      </c>
      <c r="F46" s="283">
        <v>0</v>
      </c>
      <c r="G46" s="283">
        <v>9.8580000000000005</v>
      </c>
      <c r="H46" s="283">
        <v>0</v>
      </c>
      <c r="I46" s="283">
        <v>0</v>
      </c>
      <c r="J46" s="283">
        <v>7.1660000000000004</v>
      </c>
      <c r="K46" s="283">
        <v>0</v>
      </c>
      <c r="L46" s="283">
        <v>0</v>
      </c>
      <c r="M46" s="283">
        <v>6.6929999999999996</v>
      </c>
      <c r="N46" s="283">
        <v>0</v>
      </c>
      <c r="O46" s="283">
        <v>0</v>
      </c>
      <c r="P46" s="283">
        <v>6.843</v>
      </c>
      <c r="Q46" s="283">
        <v>0</v>
      </c>
      <c r="R46" s="283">
        <v>0</v>
      </c>
      <c r="S46" s="283">
        <v>7.008</v>
      </c>
      <c r="T46" s="283">
        <v>0</v>
      </c>
      <c r="U46" s="283">
        <v>0</v>
      </c>
      <c r="V46" s="283">
        <v>7.2370000000000001</v>
      </c>
      <c r="W46" s="283">
        <v>28.088000000000001</v>
      </c>
      <c r="X46" s="283">
        <v>55.869</v>
      </c>
    </row>
    <row r="47" spans="1:24" ht="15.6" x14ac:dyDescent="0.3">
      <c r="A47" s="274"/>
      <c r="B47" s="281" t="s">
        <v>162</v>
      </c>
      <c r="C47" s="282">
        <v>0</v>
      </c>
      <c r="D47" s="282">
        <v>0</v>
      </c>
      <c r="E47" s="282">
        <v>0</v>
      </c>
      <c r="F47" s="282">
        <v>0</v>
      </c>
      <c r="G47" s="282">
        <v>0</v>
      </c>
      <c r="H47" s="282">
        <v>0</v>
      </c>
      <c r="I47" s="282">
        <v>0</v>
      </c>
      <c r="J47" s="282">
        <v>0</v>
      </c>
      <c r="K47" s="282">
        <v>0</v>
      </c>
      <c r="L47" s="282">
        <v>0</v>
      </c>
      <c r="M47" s="282">
        <v>0</v>
      </c>
      <c r="N47" s="282">
        <v>0</v>
      </c>
      <c r="O47" s="282">
        <v>0</v>
      </c>
      <c r="P47" s="282">
        <v>0</v>
      </c>
      <c r="Q47" s="282">
        <v>0</v>
      </c>
      <c r="R47" s="282">
        <v>0</v>
      </c>
      <c r="S47" s="282">
        <v>0</v>
      </c>
      <c r="T47" s="282">
        <v>0</v>
      </c>
      <c r="U47" s="282">
        <v>0</v>
      </c>
      <c r="V47" s="282">
        <v>76.707999999999998</v>
      </c>
      <c r="W47" s="283">
        <v>0</v>
      </c>
      <c r="X47" s="283">
        <v>76.707999999999998</v>
      </c>
    </row>
    <row r="48" spans="1:24" ht="15.6" x14ac:dyDescent="0.3">
      <c r="A48" s="274"/>
      <c r="B48" s="281" t="s">
        <v>163</v>
      </c>
      <c r="C48" s="282">
        <v>0</v>
      </c>
      <c r="D48" s="282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  <c r="J48" s="282">
        <v>0</v>
      </c>
      <c r="K48" s="282">
        <v>0</v>
      </c>
      <c r="L48" s="282">
        <v>0</v>
      </c>
      <c r="M48" s="282">
        <v>0</v>
      </c>
      <c r="N48" s="282">
        <v>0</v>
      </c>
      <c r="O48" s="282">
        <v>0</v>
      </c>
      <c r="P48" s="282">
        <v>0</v>
      </c>
      <c r="Q48" s="282">
        <v>0</v>
      </c>
      <c r="R48" s="282">
        <v>0</v>
      </c>
      <c r="S48" s="282">
        <v>0</v>
      </c>
      <c r="T48" s="282">
        <v>0</v>
      </c>
      <c r="U48" s="282">
        <v>0</v>
      </c>
      <c r="V48" s="282">
        <v>1.927</v>
      </c>
      <c r="W48" s="283">
        <v>0</v>
      </c>
      <c r="X48" s="283">
        <v>1.927</v>
      </c>
    </row>
    <row r="49" spans="1:24" ht="15.6" x14ac:dyDescent="0.3">
      <c r="A49" s="274"/>
      <c r="B49" s="281" t="s">
        <v>164</v>
      </c>
      <c r="C49" s="282">
        <v>0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  <c r="J49" s="282">
        <v>0</v>
      </c>
      <c r="K49" s="282">
        <v>0</v>
      </c>
      <c r="L49" s="282">
        <v>0</v>
      </c>
      <c r="M49" s="282">
        <v>116.655</v>
      </c>
      <c r="N49" s="282">
        <v>8.2140000000000004</v>
      </c>
      <c r="O49" s="282">
        <v>0</v>
      </c>
      <c r="P49" s="282">
        <v>0</v>
      </c>
      <c r="Q49" s="282">
        <v>0</v>
      </c>
      <c r="R49" s="282">
        <v>0</v>
      </c>
      <c r="S49" s="282">
        <v>8.3350000000000009</v>
      </c>
      <c r="T49" s="282">
        <v>0</v>
      </c>
      <c r="U49" s="282">
        <v>0</v>
      </c>
      <c r="V49" s="282">
        <v>5.1180000000000003</v>
      </c>
      <c r="W49" s="283">
        <v>0</v>
      </c>
      <c r="X49" s="283">
        <v>138.322</v>
      </c>
    </row>
    <row r="50" spans="1:24" ht="15.6" x14ac:dyDescent="0.3">
      <c r="A50" s="274"/>
      <c r="B50" s="281" t="s">
        <v>165</v>
      </c>
      <c r="C50" s="282">
        <v>0</v>
      </c>
      <c r="D50" s="282">
        <v>0</v>
      </c>
      <c r="E50" s="282">
        <v>0</v>
      </c>
      <c r="F50" s="282">
        <v>0</v>
      </c>
      <c r="G50" s="282">
        <v>0</v>
      </c>
      <c r="H50" s="282">
        <v>0</v>
      </c>
      <c r="I50" s="282">
        <v>0</v>
      </c>
      <c r="J50" s="282">
        <v>0</v>
      </c>
      <c r="K50" s="282">
        <v>0</v>
      </c>
      <c r="L50" s="282">
        <v>0</v>
      </c>
      <c r="M50" s="282">
        <v>0</v>
      </c>
      <c r="N50" s="282">
        <v>0</v>
      </c>
      <c r="O50" s="282">
        <v>0</v>
      </c>
      <c r="P50" s="282">
        <v>0</v>
      </c>
      <c r="Q50" s="282">
        <v>0</v>
      </c>
      <c r="R50" s="282">
        <v>0</v>
      </c>
      <c r="S50" s="282">
        <v>0</v>
      </c>
      <c r="T50" s="282">
        <v>0</v>
      </c>
      <c r="U50" s="282">
        <v>0</v>
      </c>
      <c r="V50" s="282">
        <v>5.2249999999999996</v>
      </c>
      <c r="W50" s="283">
        <v>0</v>
      </c>
      <c r="X50" s="283">
        <v>5.2249999999999996</v>
      </c>
    </row>
    <row r="51" spans="1:24" ht="15.6" x14ac:dyDescent="0.3">
      <c r="A51" s="274"/>
      <c r="B51" s="281" t="s">
        <v>166</v>
      </c>
      <c r="C51" s="282">
        <v>0</v>
      </c>
      <c r="D51" s="282">
        <v>0</v>
      </c>
      <c r="E51" s="282">
        <v>0</v>
      </c>
      <c r="F51" s="282">
        <v>0</v>
      </c>
      <c r="G51" s="282">
        <v>0</v>
      </c>
      <c r="H51" s="282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37.33</v>
      </c>
      <c r="W51" s="283">
        <v>0</v>
      </c>
      <c r="X51" s="283">
        <v>37.33</v>
      </c>
    </row>
    <row r="52" spans="1:24" ht="15.6" x14ac:dyDescent="0.3">
      <c r="A52" s="274"/>
      <c r="B52" s="281" t="s">
        <v>167</v>
      </c>
      <c r="C52" s="282">
        <v>0</v>
      </c>
      <c r="D52" s="282">
        <v>0</v>
      </c>
      <c r="E52" s="282">
        <v>0</v>
      </c>
      <c r="F52" s="282">
        <v>0</v>
      </c>
      <c r="G52" s="282">
        <v>0</v>
      </c>
      <c r="H52" s="282">
        <v>0</v>
      </c>
      <c r="I52" s="282">
        <v>0</v>
      </c>
      <c r="J52" s="282">
        <v>0</v>
      </c>
      <c r="K52" s="282">
        <v>0</v>
      </c>
      <c r="L52" s="282">
        <v>0</v>
      </c>
      <c r="M52" s="282">
        <v>0</v>
      </c>
      <c r="N52" s="282">
        <v>0</v>
      </c>
      <c r="O52" s="282">
        <v>0</v>
      </c>
      <c r="P52" s="282">
        <v>0</v>
      </c>
      <c r="Q52" s="282">
        <v>0</v>
      </c>
      <c r="R52" s="282">
        <v>0</v>
      </c>
      <c r="S52" s="282">
        <v>0</v>
      </c>
      <c r="T52" s="282">
        <v>0</v>
      </c>
      <c r="U52" s="282">
        <v>1.7569999999999999</v>
      </c>
      <c r="V52" s="282">
        <v>0</v>
      </c>
      <c r="W52" s="283">
        <v>0</v>
      </c>
      <c r="X52" s="283">
        <v>1.7569999999999999</v>
      </c>
    </row>
    <row r="53" spans="1:24" ht="15.6" x14ac:dyDescent="0.3">
      <c r="A53" s="274"/>
      <c r="B53" s="281" t="s">
        <v>168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  <c r="I53" s="282">
        <v>0</v>
      </c>
      <c r="J53" s="282">
        <v>0</v>
      </c>
      <c r="K53" s="282">
        <v>0</v>
      </c>
      <c r="L53" s="282">
        <v>0</v>
      </c>
      <c r="M53" s="282">
        <v>0</v>
      </c>
      <c r="N53" s="282">
        <v>0</v>
      </c>
      <c r="O53" s="282">
        <v>0</v>
      </c>
      <c r="P53" s="282">
        <v>0</v>
      </c>
      <c r="Q53" s="282">
        <v>0</v>
      </c>
      <c r="R53" s="282">
        <v>0</v>
      </c>
      <c r="S53" s="282">
        <v>0</v>
      </c>
      <c r="T53" s="282">
        <v>0</v>
      </c>
      <c r="U53" s="282">
        <v>5.4930000000000003</v>
      </c>
      <c r="V53" s="282">
        <v>1.212</v>
      </c>
      <c r="W53" s="283">
        <v>0</v>
      </c>
      <c r="X53" s="283">
        <v>6.7050000000000001</v>
      </c>
    </row>
    <row r="54" spans="1:24" ht="15.6" x14ac:dyDescent="0.3">
      <c r="A54" s="274"/>
      <c r="B54" s="281" t="s">
        <v>169</v>
      </c>
      <c r="C54" s="282">
        <v>0</v>
      </c>
      <c r="D54" s="282">
        <v>0</v>
      </c>
      <c r="E54" s="282">
        <v>0</v>
      </c>
      <c r="F54" s="282">
        <v>0</v>
      </c>
      <c r="G54" s="282">
        <v>8.2520000000000007</v>
      </c>
      <c r="H54" s="282">
        <v>0</v>
      </c>
      <c r="I54" s="282">
        <v>5.2530000000000001</v>
      </c>
      <c r="J54" s="282">
        <v>0</v>
      </c>
      <c r="K54" s="282">
        <v>0</v>
      </c>
      <c r="L54" s="282">
        <v>0</v>
      </c>
      <c r="M54" s="282">
        <v>0</v>
      </c>
      <c r="N54" s="282">
        <v>0</v>
      </c>
      <c r="O54" s="282">
        <v>0</v>
      </c>
      <c r="P54" s="282">
        <v>0</v>
      </c>
      <c r="Q54" s="282">
        <v>0</v>
      </c>
      <c r="R54" s="282">
        <v>0</v>
      </c>
      <c r="S54" s="282">
        <v>0</v>
      </c>
      <c r="T54" s="282">
        <v>0</v>
      </c>
      <c r="U54" s="282">
        <v>3.2410000000000001</v>
      </c>
      <c r="V54" s="282">
        <v>0</v>
      </c>
      <c r="W54" s="283">
        <v>13.505000000000001</v>
      </c>
      <c r="X54" s="283">
        <v>16.746000000000002</v>
      </c>
    </row>
    <row r="55" spans="1:24" ht="16.2" thickBot="1" x14ac:dyDescent="0.35">
      <c r="A55" s="274"/>
      <c r="B55" s="281" t="s">
        <v>170</v>
      </c>
      <c r="C55" s="282">
        <v>0</v>
      </c>
      <c r="D55" s="282">
        <v>0</v>
      </c>
      <c r="E55" s="282">
        <v>0</v>
      </c>
      <c r="F55" s="282">
        <v>0</v>
      </c>
      <c r="G55" s="282">
        <v>0</v>
      </c>
      <c r="H55" s="282">
        <v>0</v>
      </c>
      <c r="I55" s="282">
        <v>2.9580000000000002</v>
      </c>
      <c r="J55" s="282">
        <v>0</v>
      </c>
      <c r="K55" s="282">
        <v>0</v>
      </c>
      <c r="L55" s="282">
        <v>0</v>
      </c>
      <c r="M55" s="282">
        <v>0</v>
      </c>
      <c r="N55" s="282">
        <v>0</v>
      </c>
      <c r="O55" s="282">
        <v>0</v>
      </c>
      <c r="P55" s="282">
        <v>0</v>
      </c>
      <c r="Q55" s="282">
        <v>0</v>
      </c>
      <c r="R55" s="282">
        <v>0</v>
      </c>
      <c r="S55" s="282">
        <v>0</v>
      </c>
      <c r="T55" s="282">
        <v>0</v>
      </c>
      <c r="U55" s="282">
        <v>0</v>
      </c>
      <c r="V55" s="282">
        <v>0</v>
      </c>
      <c r="W55" s="283">
        <v>2.9580000000000002</v>
      </c>
      <c r="X55" s="283">
        <v>2.9580000000000002</v>
      </c>
    </row>
    <row r="56" spans="1:24" ht="16.2" thickBot="1" x14ac:dyDescent="0.35">
      <c r="A56" s="274"/>
      <c r="B56" s="279" t="s">
        <v>171</v>
      </c>
      <c r="C56" s="284">
        <v>4.0599999999999996</v>
      </c>
      <c r="D56" s="284">
        <v>0</v>
      </c>
      <c r="E56" s="284">
        <v>7.0039999999999996</v>
      </c>
      <c r="F56" s="284">
        <v>0</v>
      </c>
      <c r="G56" s="284">
        <v>18.11</v>
      </c>
      <c r="H56" s="284">
        <v>0</v>
      </c>
      <c r="I56" s="284">
        <v>8.2110000000000003</v>
      </c>
      <c r="J56" s="284">
        <v>7.1660000000000004</v>
      </c>
      <c r="K56" s="284">
        <v>0</v>
      </c>
      <c r="L56" s="284">
        <v>0</v>
      </c>
      <c r="M56" s="284">
        <v>123.348</v>
      </c>
      <c r="N56" s="284">
        <v>8.2140000000000004</v>
      </c>
      <c r="O56" s="284">
        <v>0</v>
      </c>
      <c r="P56" s="284">
        <v>11.995000000000001</v>
      </c>
      <c r="Q56" s="284">
        <v>0</v>
      </c>
      <c r="R56" s="284">
        <v>0</v>
      </c>
      <c r="S56" s="284">
        <v>15.343</v>
      </c>
      <c r="T56" s="284">
        <v>3.6539999999999999</v>
      </c>
      <c r="U56" s="284">
        <v>10.491</v>
      </c>
      <c r="V56" s="284">
        <v>136.54599999999999</v>
      </c>
      <c r="W56" s="284">
        <v>44.551000000000002</v>
      </c>
      <c r="X56" s="284">
        <v>354.142</v>
      </c>
    </row>
    <row r="57" spans="1:24" ht="15.6" x14ac:dyDescent="0.3">
      <c r="A57" s="274"/>
      <c r="B57" s="267" t="s">
        <v>172</v>
      </c>
      <c r="C57" s="273">
        <v>6</v>
      </c>
      <c r="D57" s="273">
        <v>6.2000000000000011</v>
      </c>
      <c r="E57" s="273">
        <v>6.32</v>
      </c>
      <c r="F57" s="273">
        <v>6.6</v>
      </c>
      <c r="G57" s="273">
        <v>7.48</v>
      </c>
      <c r="H57" s="273">
        <v>7.3599999999999994</v>
      </c>
      <c r="I57" s="273">
        <v>7.3000000000000007</v>
      </c>
      <c r="J57" s="273">
        <v>7.39</v>
      </c>
      <c r="K57" s="273">
        <v>7.25</v>
      </c>
      <c r="L57" s="273">
        <v>7.09</v>
      </c>
      <c r="M57" s="273">
        <v>6.8200000000000012</v>
      </c>
      <c r="N57" s="273">
        <v>6.39</v>
      </c>
      <c r="O57" s="273">
        <v>6.1</v>
      </c>
      <c r="P57" s="273">
        <v>6.0500000000000007</v>
      </c>
      <c r="Q57" s="273">
        <v>5.48</v>
      </c>
      <c r="R57" s="273">
        <v>4.42</v>
      </c>
      <c r="S57" s="273">
        <v>4.0200000000000005</v>
      </c>
      <c r="T57" s="273">
        <v>3.2700000000000005</v>
      </c>
      <c r="U57" s="273">
        <v>2.7800000000000002</v>
      </c>
      <c r="V57" s="273">
        <v>2.89</v>
      </c>
      <c r="W57" s="273">
        <v>68.990000000000009</v>
      </c>
      <c r="X57" s="273">
        <v>117.21000000000001</v>
      </c>
    </row>
    <row r="58" spans="1:24" ht="15.6" x14ac:dyDescent="0.3">
      <c r="A58" s="274"/>
      <c r="B58" s="267" t="s">
        <v>173</v>
      </c>
      <c r="C58" s="273">
        <v>58</v>
      </c>
      <c r="D58" s="273">
        <v>67.100000000000009</v>
      </c>
      <c r="E58" s="273">
        <v>67.2</v>
      </c>
      <c r="F58" s="273">
        <v>67.5</v>
      </c>
      <c r="G58" s="273">
        <v>68.800000000000011</v>
      </c>
      <c r="H58" s="273">
        <v>68.2</v>
      </c>
      <c r="I58" s="273">
        <v>67.100000000000009</v>
      </c>
      <c r="J58" s="273">
        <v>64.600000000000009</v>
      </c>
      <c r="K58" s="273">
        <v>64.800000000000011</v>
      </c>
      <c r="L58" s="273">
        <v>62.300000000000004</v>
      </c>
      <c r="M58" s="273">
        <v>57</v>
      </c>
      <c r="N58" s="273">
        <v>55.800000000000004</v>
      </c>
      <c r="O58" s="273">
        <v>52.300000000000004</v>
      </c>
      <c r="P58" s="273">
        <v>51.7</v>
      </c>
      <c r="Q58" s="273">
        <v>48</v>
      </c>
      <c r="R58" s="273">
        <v>35.9</v>
      </c>
      <c r="S58" s="273">
        <v>32.4</v>
      </c>
      <c r="T58" s="273">
        <v>24.6</v>
      </c>
      <c r="U58" s="273">
        <v>21.599999999999998</v>
      </c>
      <c r="V58" s="273">
        <v>23.400000000000002</v>
      </c>
      <c r="W58" s="273">
        <v>655.59999999999991</v>
      </c>
      <c r="X58" s="273">
        <v>1058.3</v>
      </c>
    </row>
    <row r="59" spans="1:24" ht="16.2" thickBot="1" x14ac:dyDescent="0.35">
      <c r="A59" s="274"/>
      <c r="B59" s="267" t="s">
        <v>174</v>
      </c>
      <c r="C59" s="273">
        <v>10</v>
      </c>
      <c r="D59" s="273">
        <v>10.17</v>
      </c>
      <c r="E59" s="273">
        <v>10.990000000000002</v>
      </c>
      <c r="F59" s="273">
        <v>13.86</v>
      </c>
      <c r="G59" s="273">
        <v>15.380000000000003</v>
      </c>
      <c r="H59" s="273">
        <v>16.16</v>
      </c>
      <c r="I59" s="273">
        <v>16.47</v>
      </c>
      <c r="J59" s="273">
        <v>17.7</v>
      </c>
      <c r="K59" s="273">
        <v>17.61</v>
      </c>
      <c r="L59" s="273">
        <v>17.39</v>
      </c>
      <c r="M59" s="273">
        <v>16.12</v>
      </c>
      <c r="N59" s="273">
        <v>14.82</v>
      </c>
      <c r="O59" s="273">
        <v>13.13</v>
      </c>
      <c r="P59" s="273">
        <v>12.290000000000001</v>
      </c>
      <c r="Q59" s="273">
        <v>11.110000000000001</v>
      </c>
      <c r="R59" s="273">
        <v>8.7899999999999991</v>
      </c>
      <c r="S59" s="273">
        <v>8.35</v>
      </c>
      <c r="T59" s="273">
        <v>6.9200000000000008</v>
      </c>
      <c r="U59" s="273">
        <v>5.19</v>
      </c>
      <c r="V59" s="273">
        <v>5.33</v>
      </c>
      <c r="W59" s="285">
        <v>145.73000000000002</v>
      </c>
      <c r="X59" s="285">
        <v>247.78</v>
      </c>
    </row>
    <row r="60" spans="1:24" ht="16.2" thickBot="1" x14ac:dyDescent="0.35">
      <c r="A60" s="274"/>
      <c r="B60" s="279" t="s">
        <v>175</v>
      </c>
      <c r="C60" s="280">
        <v>74</v>
      </c>
      <c r="D60" s="280">
        <v>83.470000000000013</v>
      </c>
      <c r="E60" s="280">
        <v>84.510000000000019</v>
      </c>
      <c r="F60" s="280">
        <v>87.96</v>
      </c>
      <c r="G60" s="280">
        <v>91.660000000000025</v>
      </c>
      <c r="H60" s="280">
        <v>91.72</v>
      </c>
      <c r="I60" s="280">
        <v>90.87</v>
      </c>
      <c r="J60" s="280">
        <v>89.690000000000012</v>
      </c>
      <c r="K60" s="280">
        <v>89.660000000000011</v>
      </c>
      <c r="L60" s="280">
        <v>86.78</v>
      </c>
      <c r="M60" s="280">
        <v>79.94</v>
      </c>
      <c r="N60" s="280">
        <v>77.010000000000005</v>
      </c>
      <c r="O60" s="280">
        <v>71.53</v>
      </c>
      <c r="P60" s="280">
        <v>70.040000000000006</v>
      </c>
      <c r="Q60" s="280">
        <v>64.59</v>
      </c>
      <c r="R60" s="280">
        <v>49.11</v>
      </c>
      <c r="S60" s="280">
        <v>44.77</v>
      </c>
      <c r="T60" s="280">
        <v>34.79</v>
      </c>
      <c r="U60" s="280">
        <v>29.57</v>
      </c>
      <c r="V60" s="280">
        <v>31.620000000000005</v>
      </c>
      <c r="W60" s="280">
        <v>870.32</v>
      </c>
      <c r="X60" s="280">
        <v>1423.2899999999995</v>
      </c>
    </row>
    <row r="61" spans="1:24" ht="15.6" x14ac:dyDescent="0.3">
      <c r="A61" s="274"/>
      <c r="B61" s="286" t="s">
        <v>176</v>
      </c>
      <c r="C61" s="282">
        <v>0</v>
      </c>
      <c r="D61" s="282">
        <v>0</v>
      </c>
      <c r="E61" s="282">
        <v>0</v>
      </c>
      <c r="F61" s="282">
        <v>0</v>
      </c>
      <c r="G61" s="282">
        <v>0</v>
      </c>
      <c r="H61" s="282">
        <v>0</v>
      </c>
      <c r="I61" s="282">
        <v>0</v>
      </c>
      <c r="J61" s="282">
        <v>0</v>
      </c>
      <c r="K61" s="282">
        <v>0</v>
      </c>
      <c r="L61" s="282">
        <v>0</v>
      </c>
      <c r="M61" s="282">
        <v>0</v>
      </c>
      <c r="N61" s="282">
        <v>0</v>
      </c>
      <c r="O61" s="282">
        <v>0</v>
      </c>
      <c r="P61" s="282">
        <v>0</v>
      </c>
      <c r="Q61" s="282">
        <v>0</v>
      </c>
      <c r="R61" s="282">
        <v>0</v>
      </c>
      <c r="S61" s="282">
        <v>0</v>
      </c>
      <c r="T61" s="282">
        <v>0</v>
      </c>
      <c r="U61" s="282">
        <v>0</v>
      </c>
      <c r="V61" s="273">
        <v>195</v>
      </c>
      <c r="W61" s="283">
        <v>0</v>
      </c>
      <c r="X61" s="283">
        <v>195</v>
      </c>
    </row>
    <row r="62" spans="1:24" ht="15.6" x14ac:dyDescent="0.3">
      <c r="A62" s="274"/>
      <c r="B62" s="286" t="s">
        <v>177</v>
      </c>
      <c r="C62" s="282">
        <v>0</v>
      </c>
      <c r="D62" s="282">
        <v>0</v>
      </c>
      <c r="E62" s="282">
        <v>0</v>
      </c>
      <c r="F62" s="282">
        <v>0</v>
      </c>
      <c r="G62" s="282">
        <v>0</v>
      </c>
      <c r="H62" s="282">
        <v>0</v>
      </c>
      <c r="I62" s="282">
        <v>0</v>
      </c>
      <c r="J62" s="282">
        <v>0</v>
      </c>
      <c r="K62" s="282">
        <v>0</v>
      </c>
      <c r="L62" s="282">
        <v>0</v>
      </c>
      <c r="M62" s="282">
        <v>0</v>
      </c>
      <c r="N62" s="282">
        <v>0</v>
      </c>
      <c r="O62" s="282">
        <v>0</v>
      </c>
      <c r="P62" s="282">
        <v>0</v>
      </c>
      <c r="Q62" s="282">
        <v>0</v>
      </c>
      <c r="R62" s="282">
        <v>0</v>
      </c>
      <c r="S62" s="282">
        <v>0</v>
      </c>
      <c r="T62" s="282">
        <v>0</v>
      </c>
      <c r="U62" s="282">
        <v>0</v>
      </c>
      <c r="V62" s="282">
        <v>15</v>
      </c>
      <c r="W62" s="283">
        <v>0</v>
      </c>
      <c r="X62" s="283">
        <v>15</v>
      </c>
    </row>
    <row r="63" spans="1:24" ht="15.6" x14ac:dyDescent="0.3">
      <c r="A63" s="274"/>
      <c r="B63" s="286" t="s">
        <v>178</v>
      </c>
      <c r="C63" s="282">
        <v>0</v>
      </c>
      <c r="D63" s="282">
        <v>0</v>
      </c>
      <c r="E63" s="282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82">
        <v>0</v>
      </c>
      <c r="N63" s="282">
        <v>0</v>
      </c>
      <c r="O63" s="282">
        <v>30</v>
      </c>
      <c r="P63" s="282">
        <v>0</v>
      </c>
      <c r="Q63" s="282">
        <v>0</v>
      </c>
      <c r="R63" s="282">
        <v>0</v>
      </c>
      <c r="S63" s="282">
        <v>0</v>
      </c>
      <c r="T63" s="282">
        <v>0</v>
      </c>
      <c r="U63" s="282">
        <v>0</v>
      </c>
      <c r="V63" s="282">
        <v>150</v>
      </c>
      <c r="W63" s="283">
        <v>0</v>
      </c>
      <c r="X63" s="283">
        <v>180</v>
      </c>
    </row>
    <row r="64" spans="1:24" ht="15.6" x14ac:dyDescent="0.3">
      <c r="A64" s="287"/>
      <c r="B64" s="275" t="s">
        <v>179</v>
      </c>
      <c r="C64" s="273">
        <v>0</v>
      </c>
      <c r="D64" s="273">
        <v>0</v>
      </c>
      <c r="E64" s="273">
        <v>0</v>
      </c>
      <c r="F64" s="273">
        <v>0</v>
      </c>
      <c r="G64" s="273">
        <v>0</v>
      </c>
      <c r="H64" s="273">
        <v>0</v>
      </c>
      <c r="I64" s="273">
        <v>0</v>
      </c>
      <c r="J64" s="273">
        <v>0</v>
      </c>
      <c r="K64" s="273">
        <v>0</v>
      </c>
      <c r="L64" s="273">
        <v>87.54</v>
      </c>
      <c r="M64" s="273">
        <v>300</v>
      </c>
      <c r="N64" s="273">
        <v>198.63</v>
      </c>
      <c r="O64" s="273">
        <v>173.79</v>
      </c>
      <c r="P64" s="273">
        <v>206.31</v>
      </c>
      <c r="Q64" s="273">
        <v>297.69</v>
      </c>
      <c r="R64" s="273">
        <v>300</v>
      </c>
      <c r="S64" s="273">
        <v>300</v>
      </c>
      <c r="T64" s="273">
        <v>300</v>
      </c>
      <c r="U64" s="273">
        <v>300</v>
      </c>
      <c r="V64" s="273">
        <v>300</v>
      </c>
      <c r="W64" s="272">
        <v>8.7540000000000013</v>
      </c>
      <c r="X64" s="272">
        <v>138.19800000000001</v>
      </c>
    </row>
    <row r="65" spans="1:24" x14ac:dyDescent="0.25">
      <c r="A65" s="265" t="s">
        <v>42</v>
      </c>
      <c r="B65" s="266" t="s">
        <v>136</v>
      </c>
      <c r="C65" s="267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9"/>
      <c r="W65" s="267"/>
      <c r="X65" s="277"/>
    </row>
    <row r="66" spans="1:24" ht="15.6" x14ac:dyDescent="0.3">
      <c r="A66" s="270"/>
      <c r="B66" s="271" t="s">
        <v>96</v>
      </c>
      <c r="C66" s="272">
        <v>0</v>
      </c>
      <c r="D66" s="272">
        <v>0</v>
      </c>
      <c r="E66" s="272">
        <v>0</v>
      </c>
      <c r="F66" s="272">
        <v>0</v>
      </c>
      <c r="G66" s="272">
        <v>0</v>
      </c>
      <c r="H66" s="272">
        <v>-350.5</v>
      </c>
      <c r="I66" s="272">
        <v>0</v>
      </c>
      <c r="J66" s="272">
        <v>0</v>
      </c>
      <c r="K66" s="272">
        <v>0</v>
      </c>
      <c r="L66" s="272">
        <v>0</v>
      </c>
      <c r="M66" s="272">
        <v>0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-350.5</v>
      </c>
      <c r="X66" s="272">
        <v>-350.5</v>
      </c>
    </row>
    <row r="67" spans="1:24" ht="15.6" x14ac:dyDescent="0.3">
      <c r="A67" s="270"/>
      <c r="B67" s="271" t="s">
        <v>97</v>
      </c>
      <c r="C67" s="272">
        <v>0</v>
      </c>
      <c r="D67" s="272">
        <v>0</v>
      </c>
      <c r="E67" s="272">
        <v>0</v>
      </c>
      <c r="F67" s="272">
        <v>0</v>
      </c>
      <c r="G67" s="272">
        <v>0</v>
      </c>
      <c r="H67" s="272">
        <v>0</v>
      </c>
      <c r="I67" s="272">
        <v>0</v>
      </c>
      <c r="J67" s="272">
        <v>0</v>
      </c>
      <c r="K67" s="272">
        <v>0</v>
      </c>
      <c r="L67" s="272">
        <v>0</v>
      </c>
      <c r="M67" s="272">
        <v>-355.8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-355.8</v>
      </c>
    </row>
    <row r="68" spans="1:24" ht="15.6" x14ac:dyDescent="0.3">
      <c r="A68" s="270"/>
      <c r="B68" s="271" t="s">
        <v>180</v>
      </c>
      <c r="C68" s="272">
        <v>0</v>
      </c>
      <c r="D68" s="272">
        <v>0</v>
      </c>
      <c r="E68" s="272">
        <v>0</v>
      </c>
      <c r="F68" s="272">
        <v>0</v>
      </c>
      <c r="G68" s="272">
        <v>0</v>
      </c>
      <c r="H68" s="272">
        <v>0</v>
      </c>
      <c r="I68" s="272">
        <v>0</v>
      </c>
      <c r="J68" s="272">
        <v>0</v>
      </c>
      <c r="K68" s="272">
        <v>0</v>
      </c>
      <c r="L68" s="272">
        <v>0</v>
      </c>
      <c r="M68" s="272">
        <v>0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-348.7</v>
      </c>
      <c r="W68" s="272">
        <v>0</v>
      </c>
      <c r="X68" s="272">
        <v>-348.7</v>
      </c>
    </row>
    <row r="69" spans="1:24" ht="15.6" x14ac:dyDescent="0.3">
      <c r="A69" s="270"/>
      <c r="B69" s="271" t="s">
        <v>181</v>
      </c>
      <c r="C69" s="272">
        <v>0</v>
      </c>
      <c r="D69" s="272">
        <v>0</v>
      </c>
      <c r="E69" s="272">
        <v>0</v>
      </c>
      <c r="F69" s="272">
        <v>0</v>
      </c>
      <c r="G69" s="272">
        <v>0</v>
      </c>
      <c r="H69" s="272">
        <v>0</v>
      </c>
      <c r="I69" s="272">
        <v>0</v>
      </c>
      <c r="J69" s="272">
        <v>0</v>
      </c>
      <c r="K69" s="272">
        <v>0</v>
      </c>
      <c r="L69" s="272">
        <v>0</v>
      </c>
      <c r="M69" s="272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-353.3</v>
      </c>
      <c r="W69" s="272">
        <v>0</v>
      </c>
      <c r="X69" s="272">
        <v>-353.3</v>
      </c>
    </row>
    <row r="70" spans="1:24" ht="15.6" x14ac:dyDescent="0.3">
      <c r="A70" s="270"/>
      <c r="B70" s="271" t="s">
        <v>182</v>
      </c>
      <c r="C70" s="272">
        <v>0</v>
      </c>
      <c r="D70" s="272">
        <v>0</v>
      </c>
      <c r="E70" s="272">
        <v>0</v>
      </c>
      <c r="F70" s="272">
        <v>0</v>
      </c>
      <c r="G70" s="272">
        <v>0</v>
      </c>
      <c r="H70" s="272">
        <v>0</v>
      </c>
      <c r="I70" s="272">
        <v>0</v>
      </c>
      <c r="J70" s="272">
        <v>0</v>
      </c>
      <c r="K70" s="272">
        <v>0</v>
      </c>
      <c r="L70" s="272">
        <v>0</v>
      </c>
      <c r="M70" s="272">
        <v>0</v>
      </c>
      <c r="N70" s="272">
        <v>0</v>
      </c>
      <c r="O70" s="272">
        <v>0</v>
      </c>
      <c r="P70" s="272">
        <v>0</v>
      </c>
      <c r="Q70" s="272">
        <v>0</v>
      </c>
      <c r="R70" s="272">
        <v>0</v>
      </c>
      <c r="S70" s="272">
        <v>0</v>
      </c>
      <c r="T70" s="272">
        <v>0</v>
      </c>
      <c r="U70" s="272">
        <v>-237</v>
      </c>
      <c r="V70" s="272">
        <v>0</v>
      </c>
      <c r="W70" s="272">
        <v>0</v>
      </c>
      <c r="X70" s="272">
        <v>-237</v>
      </c>
    </row>
    <row r="71" spans="1:24" ht="15.6" x14ac:dyDescent="0.3">
      <c r="A71" s="270"/>
      <c r="B71" s="271" t="s">
        <v>144</v>
      </c>
      <c r="C71" s="272">
        <v>0</v>
      </c>
      <c r="D71" s="272">
        <v>-1.1000000000000001</v>
      </c>
      <c r="E71" s="272">
        <v>-168.90000000000003</v>
      </c>
      <c r="F71" s="272">
        <v>0</v>
      </c>
      <c r="G71" s="272">
        <v>-0.7</v>
      </c>
      <c r="H71" s="272">
        <v>0</v>
      </c>
      <c r="I71" s="272">
        <v>0</v>
      </c>
      <c r="J71" s="272">
        <v>-1.4</v>
      </c>
      <c r="K71" s="272">
        <v>0</v>
      </c>
      <c r="L71" s="272">
        <v>-7.2</v>
      </c>
      <c r="M71" s="272">
        <v>0</v>
      </c>
      <c r="N71" s="272">
        <v>0</v>
      </c>
      <c r="O71" s="272">
        <v>-6.4</v>
      </c>
      <c r="P71" s="272">
        <v>0</v>
      </c>
      <c r="Q71" s="272">
        <v>0</v>
      </c>
      <c r="R71" s="272">
        <v>-74.900000000000006</v>
      </c>
      <c r="S71" s="272">
        <v>0</v>
      </c>
      <c r="T71" s="272">
        <v>-1.2</v>
      </c>
      <c r="U71" s="272">
        <v>0</v>
      </c>
      <c r="V71" s="272">
        <v>0</v>
      </c>
      <c r="W71" s="272">
        <v>-179.3</v>
      </c>
      <c r="X71" s="272">
        <v>-261.8</v>
      </c>
    </row>
    <row r="72" spans="1:24" ht="15.6" x14ac:dyDescent="0.3">
      <c r="A72" s="270"/>
      <c r="B72" s="271" t="s">
        <v>146</v>
      </c>
      <c r="C72" s="272">
        <v>0</v>
      </c>
      <c r="D72" s="272">
        <v>0</v>
      </c>
      <c r="E72" s="272">
        <v>0</v>
      </c>
      <c r="F72" s="272">
        <v>-175</v>
      </c>
      <c r="G72" s="272">
        <v>0</v>
      </c>
      <c r="H72" s="272">
        <v>-41</v>
      </c>
      <c r="I72" s="272">
        <v>0</v>
      </c>
      <c r="J72" s="272">
        <v>0</v>
      </c>
      <c r="K72" s="272">
        <v>0</v>
      </c>
      <c r="L72" s="272">
        <v>0</v>
      </c>
      <c r="M72" s="272">
        <v>-74.5</v>
      </c>
      <c r="N72" s="272">
        <v>-9.9</v>
      </c>
      <c r="O72" s="272">
        <v>0</v>
      </c>
      <c r="P72" s="272">
        <v>-20</v>
      </c>
      <c r="Q72" s="272">
        <v>-20</v>
      </c>
      <c r="R72" s="272">
        <v>0</v>
      </c>
      <c r="S72" s="272">
        <v>0</v>
      </c>
      <c r="T72" s="272">
        <v>-10</v>
      </c>
      <c r="U72" s="272">
        <v>-10</v>
      </c>
      <c r="V72" s="272">
        <v>0</v>
      </c>
      <c r="W72" s="272">
        <v>-216</v>
      </c>
      <c r="X72" s="272">
        <v>-360.4</v>
      </c>
    </row>
    <row r="73" spans="1:24" ht="15.6" x14ac:dyDescent="0.3">
      <c r="A73" s="270"/>
      <c r="B73" s="271" t="s">
        <v>147</v>
      </c>
      <c r="C73" s="272">
        <v>0</v>
      </c>
      <c r="D73" s="272">
        <v>0</v>
      </c>
      <c r="E73" s="272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-2</v>
      </c>
      <c r="M73" s="272">
        <v>0</v>
      </c>
      <c r="N73" s="272">
        <v>0</v>
      </c>
      <c r="O73" s="272">
        <v>-67</v>
      </c>
      <c r="P73" s="272">
        <v>-48.9</v>
      </c>
      <c r="Q73" s="272">
        <v>0</v>
      </c>
      <c r="R73" s="272">
        <v>0</v>
      </c>
      <c r="S73" s="272">
        <v>-0.8</v>
      </c>
      <c r="T73" s="272">
        <v>-115</v>
      </c>
      <c r="U73" s="272">
        <v>-175.20000000000002</v>
      </c>
      <c r="V73" s="272">
        <v>-10.9</v>
      </c>
      <c r="W73" s="272">
        <v>-2</v>
      </c>
      <c r="X73" s="272">
        <v>-419.79999999999995</v>
      </c>
    </row>
    <row r="74" spans="1:24" x14ac:dyDescent="0.25">
      <c r="A74" s="288"/>
      <c r="B74" s="266" t="s">
        <v>41</v>
      </c>
      <c r="C74" s="267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9"/>
      <c r="W74" s="276"/>
      <c r="X74" s="277"/>
    </row>
    <row r="75" spans="1:24" ht="16.2" thickBot="1" x14ac:dyDescent="0.35">
      <c r="A75" s="289"/>
      <c r="B75" s="267" t="s">
        <v>183</v>
      </c>
      <c r="C75" s="273">
        <v>0</v>
      </c>
      <c r="D75" s="273">
        <v>0</v>
      </c>
      <c r="E75" s="273">
        <v>0</v>
      </c>
      <c r="F75" s="273">
        <v>0</v>
      </c>
      <c r="G75" s="273">
        <v>0</v>
      </c>
      <c r="H75" s="273">
        <v>0</v>
      </c>
      <c r="I75" s="273">
        <v>0</v>
      </c>
      <c r="J75" s="273">
        <v>0</v>
      </c>
      <c r="K75" s="273">
        <v>0</v>
      </c>
      <c r="L75" s="273">
        <v>0</v>
      </c>
      <c r="M75" s="273">
        <v>0</v>
      </c>
      <c r="N75" s="273">
        <v>0</v>
      </c>
      <c r="O75" s="273">
        <v>0</v>
      </c>
      <c r="P75" s="273">
        <v>0</v>
      </c>
      <c r="Q75" s="273">
        <v>0</v>
      </c>
      <c r="R75" s="273">
        <v>0</v>
      </c>
      <c r="S75" s="273">
        <v>0</v>
      </c>
      <c r="T75" s="273">
        <v>0</v>
      </c>
      <c r="U75" s="273">
        <v>442.8</v>
      </c>
      <c r="V75" s="273">
        <v>0</v>
      </c>
      <c r="W75" s="272">
        <v>0</v>
      </c>
      <c r="X75" s="272">
        <v>442.8</v>
      </c>
    </row>
    <row r="76" spans="1:24" ht="16.2" thickBot="1" x14ac:dyDescent="0.35">
      <c r="A76" s="274"/>
      <c r="B76" s="279" t="s">
        <v>154</v>
      </c>
      <c r="C76" s="280">
        <v>0</v>
      </c>
      <c r="D76" s="280">
        <v>0</v>
      </c>
      <c r="E76" s="280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80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80">
        <v>0</v>
      </c>
      <c r="U76" s="280">
        <v>442.8</v>
      </c>
      <c r="V76" s="280">
        <v>0</v>
      </c>
      <c r="W76" s="280">
        <v>0</v>
      </c>
      <c r="X76" s="280">
        <v>442.8</v>
      </c>
    </row>
    <row r="77" spans="1:24" ht="16.2" thickBot="1" x14ac:dyDescent="0.35">
      <c r="A77" s="289"/>
      <c r="B77" s="267" t="s">
        <v>184</v>
      </c>
      <c r="C77" s="273">
        <v>0</v>
      </c>
      <c r="D77" s="273">
        <v>0</v>
      </c>
      <c r="E77" s="273">
        <v>0</v>
      </c>
      <c r="F77" s="273">
        <v>0</v>
      </c>
      <c r="G77" s="273">
        <v>0</v>
      </c>
      <c r="H77" s="273">
        <v>0</v>
      </c>
      <c r="I77" s="273">
        <v>0</v>
      </c>
      <c r="J77" s="273">
        <v>0</v>
      </c>
      <c r="K77" s="273">
        <v>0</v>
      </c>
      <c r="L77" s="273">
        <v>0</v>
      </c>
      <c r="M77" s="273">
        <v>9.8000000000000007</v>
      </c>
      <c r="N77" s="273">
        <v>0</v>
      </c>
      <c r="O77" s="273">
        <v>0</v>
      </c>
      <c r="P77" s="273">
        <v>0</v>
      </c>
      <c r="Q77" s="273">
        <v>0</v>
      </c>
      <c r="R77" s="273">
        <v>0</v>
      </c>
      <c r="S77" s="273">
        <v>0</v>
      </c>
      <c r="T77" s="273">
        <v>0</v>
      </c>
      <c r="U77" s="273">
        <v>10.6</v>
      </c>
      <c r="V77" s="273">
        <v>0</v>
      </c>
      <c r="W77" s="272">
        <v>0</v>
      </c>
      <c r="X77" s="272">
        <v>20.399999999999999</v>
      </c>
    </row>
    <row r="78" spans="1:24" ht="16.2" thickBot="1" x14ac:dyDescent="0.35">
      <c r="A78" s="289"/>
      <c r="B78" s="279" t="s">
        <v>95</v>
      </c>
      <c r="C78" s="280">
        <v>0</v>
      </c>
      <c r="D78" s="280">
        <v>0</v>
      </c>
      <c r="E78" s="280">
        <v>0</v>
      </c>
      <c r="F78" s="280">
        <v>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280">
        <v>0</v>
      </c>
      <c r="M78" s="280">
        <v>9.8000000000000007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80">
        <v>0</v>
      </c>
      <c r="U78" s="280">
        <v>10.6</v>
      </c>
      <c r="V78" s="280">
        <v>0</v>
      </c>
      <c r="W78" s="280">
        <v>0</v>
      </c>
      <c r="X78" s="280">
        <v>20.399999999999999</v>
      </c>
    </row>
    <row r="79" spans="1:24" ht="15.6" x14ac:dyDescent="0.3">
      <c r="A79" s="289"/>
      <c r="B79" s="275" t="s">
        <v>185</v>
      </c>
      <c r="C79" s="273">
        <v>0</v>
      </c>
      <c r="D79" s="273">
        <v>0</v>
      </c>
      <c r="E79" s="273">
        <v>0</v>
      </c>
      <c r="F79" s="273">
        <v>0</v>
      </c>
      <c r="G79" s="273">
        <v>0</v>
      </c>
      <c r="H79" s="273">
        <v>354</v>
      </c>
      <c r="I79" s="273">
        <v>0</v>
      </c>
      <c r="J79" s="273">
        <v>0</v>
      </c>
      <c r="K79" s="273">
        <v>0</v>
      </c>
      <c r="L79" s="273">
        <v>0</v>
      </c>
      <c r="M79" s="273">
        <v>359.4</v>
      </c>
      <c r="N79" s="273">
        <v>0</v>
      </c>
      <c r="O79" s="273">
        <v>0</v>
      </c>
      <c r="P79" s="273">
        <v>0</v>
      </c>
      <c r="Q79" s="273">
        <v>0</v>
      </c>
      <c r="R79" s="273">
        <v>0</v>
      </c>
      <c r="S79" s="273">
        <v>0</v>
      </c>
      <c r="T79" s="273">
        <v>0</v>
      </c>
      <c r="U79" s="273">
        <v>0</v>
      </c>
      <c r="V79" s="273">
        <v>701.8</v>
      </c>
      <c r="W79" s="272">
        <v>354</v>
      </c>
      <c r="X79" s="272">
        <v>1415.1999999999998</v>
      </c>
    </row>
    <row r="80" spans="1:24" ht="15.6" x14ac:dyDescent="0.3">
      <c r="A80" s="289"/>
      <c r="B80" s="275" t="s">
        <v>186</v>
      </c>
      <c r="C80" s="273">
        <v>0</v>
      </c>
      <c r="D80" s="273">
        <v>0</v>
      </c>
      <c r="E80" s="273">
        <v>0</v>
      </c>
      <c r="F80" s="273">
        <v>0</v>
      </c>
      <c r="G80" s="273">
        <v>0</v>
      </c>
      <c r="H80" s="273">
        <v>500</v>
      </c>
      <c r="I80" s="273">
        <v>0</v>
      </c>
      <c r="J80" s="273">
        <v>0</v>
      </c>
      <c r="K80" s="273">
        <v>0</v>
      </c>
      <c r="L80" s="273">
        <v>0</v>
      </c>
      <c r="M80" s="273">
        <v>0</v>
      </c>
      <c r="N80" s="273">
        <v>0</v>
      </c>
      <c r="O80" s="273">
        <v>0</v>
      </c>
      <c r="P80" s="273">
        <v>0</v>
      </c>
      <c r="Q80" s="273">
        <v>475</v>
      </c>
      <c r="R80" s="273">
        <v>0</v>
      </c>
      <c r="S80" s="273">
        <v>0</v>
      </c>
      <c r="T80" s="273">
        <v>0</v>
      </c>
      <c r="U80" s="273">
        <v>0</v>
      </c>
      <c r="V80" s="273">
        <v>0</v>
      </c>
      <c r="W80" s="272">
        <v>500</v>
      </c>
      <c r="X80" s="272">
        <v>975</v>
      </c>
    </row>
    <row r="81" spans="1:24" ht="16.2" thickBot="1" x14ac:dyDescent="0.35">
      <c r="A81" s="289"/>
      <c r="B81" s="275" t="s">
        <v>187</v>
      </c>
      <c r="C81" s="273">
        <v>0</v>
      </c>
      <c r="D81" s="273">
        <v>0</v>
      </c>
      <c r="E81" s="273">
        <v>0</v>
      </c>
      <c r="F81" s="273">
        <v>0</v>
      </c>
      <c r="G81" s="273">
        <v>0</v>
      </c>
      <c r="H81" s="273">
        <v>395.2</v>
      </c>
      <c r="I81" s="273">
        <v>0</v>
      </c>
      <c r="J81" s="273">
        <v>0</v>
      </c>
      <c r="K81" s="273">
        <v>0</v>
      </c>
      <c r="L81" s="273">
        <v>0</v>
      </c>
      <c r="M81" s="273">
        <v>0</v>
      </c>
      <c r="N81" s="273">
        <v>0</v>
      </c>
      <c r="O81" s="273">
        <v>0</v>
      </c>
      <c r="P81" s="273">
        <v>0</v>
      </c>
      <c r="Q81" s="273">
        <v>0</v>
      </c>
      <c r="R81" s="273">
        <v>0</v>
      </c>
      <c r="S81" s="273">
        <v>0</v>
      </c>
      <c r="T81" s="273">
        <v>419.4</v>
      </c>
      <c r="U81" s="273">
        <v>0</v>
      </c>
      <c r="V81" s="273">
        <v>0</v>
      </c>
      <c r="W81" s="272">
        <v>395.2</v>
      </c>
      <c r="X81" s="272">
        <v>814.59999999999991</v>
      </c>
    </row>
    <row r="82" spans="1:24" ht="16.2" thickBot="1" x14ac:dyDescent="0.35">
      <c r="A82" s="289"/>
      <c r="B82" s="279" t="s">
        <v>133</v>
      </c>
      <c r="C82" s="280">
        <v>0</v>
      </c>
      <c r="D82" s="280">
        <v>0</v>
      </c>
      <c r="E82" s="280">
        <v>0</v>
      </c>
      <c r="F82" s="280">
        <v>0</v>
      </c>
      <c r="G82" s="280">
        <v>0</v>
      </c>
      <c r="H82" s="280">
        <v>1249.2</v>
      </c>
      <c r="I82" s="280">
        <v>0</v>
      </c>
      <c r="J82" s="280">
        <v>0</v>
      </c>
      <c r="K82" s="280">
        <v>0</v>
      </c>
      <c r="L82" s="280">
        <v>0</v>
      </c>
      <c r="M82" s="280">
        <v>359.4</v>
      </c>
      <c r="N82" s="280">
        <v>0</v>
      </c>
      <c r="O82" s="280">
        <v>0</v>
      </c>
      <c r="P82" s="280">
        <v>0</v>
      </c>
      <c r="Q82" s="280">
        <v>475</v>
      </c>
      <c r="R82" s="280">
        <v>0</v>
      </c>
      <c r="S82" s="280">
        <v>0</v>
      </c>
      <c r="T82" s="280">
        <v>419.4</v>
      </c>
      <c r="U82" s="280">
        <v>0</v>
      </c>
      <c r="V82" s="280">
        <v>701.8</v>
      </c>
      <c r="W82" s="280">
        <v>1249.2</v>
      </c>
      <c r="X82" s="280">
        <v>3204.7999999999997</v>
      </c>
    </row>
    <row r="83" spans="1:24" ht="15.6" x14ac:dyDescent="0.3">
      <c r="A83" s="289"/>
      <c r="B83" s="275" t="s">
        <v>188</v>
      </c>
      <c r="C83" s="273">
        <v>0</v>
      </c>
      <c r="D83" s="273">
        <v>0</v>
      </c>
      <c r="E83" s="273">
        <v>0</v>
      </c>
      <c r="F83" s="273">
        <v>0</v>
      </c>
      <c r="G83" s="273">
        <v>0</v>
      </c>
      <c r="H83" s="273">
        <v>0</v>
      </c>
      <c r="I83" s="273">
        <v>0</v>
      </c>
      <c r="J83" s="273">
        <v>0</v>
      </c>
      <c r="K83" s="273">
        <v>0</v>
      </c>
      <c r="L83" s="273">
        <v>0</v>
      </c>
      <c r="M83" s="273">
        <v>7.5119999999999996</v>
      </c>
      <c r="N83" s="273">
        <v>0</v>
      </c>
      <c r="O83" s="273">
        <v>0</v>
      </c>
      <c r="P83" s="273">
        <v>0</v>
      </c>
      <c r="Q83" s="273">
        <v>0</v>
      </c>
      <c r="R83" s="273">
        <v>0</v>
      </c>
      <c r="S83" s="273">
        <v>0</v>
      </c>
      <c r="T83" s="273">
        <v>0</v>
      </c>
      <c r="U83" s="273">
        <v>0</v>
      </c>
      <c r="V83" s="273">
        <v>0</v>
      </c>
      <c r="W83" s="272">
        <v>0</v>
      </c>
      <c r="X83" s="272">
        <v>7.5119999999999996</v>
      </c>
    </row>
    <row r="84" spans="1:24" ht="15.6" x14ac:dyDescent="0.3">
      <c r="A84" s="289"/>
      <c r="B84" s="275" t="s">
        <v>189</v>
      </c>
      <c r="C84" s="282">
        <v>0</v>
      </c>
      <c r="D84" s="282">
        <v>0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  <c r="K84" s="282">
        <v>0</v>
      </c>
      <c r="L84" s="282">
        <v>0</v>
      </c>
      <c r="M84" s="282">
        <v>1.851</v>
      </c>
      <c r="N84" s="282">
        <v>0</v>
      </c>
      <c r="O84" s="282">
        <v>0</v>
      </c>
      <c r="P84" s="282">
        <v>0</v>
      </c>
      <c r="Q84" s="282">
        <v>0</v>
      </c>
      <c r="R84" s="282">
        <v>0</v>
      </c>
      <c r="S84" s="282">
        <v>0</v>
      </c>
      <c r="T84" s="282">
        <v>0</v>
      </c>
      <c r="U84" s="282">
        <v>0</v>
      </c>
      <c r="V84" s="282">
        <v>0</v>
      </c>
      <c r="W84" s="283">
        <v>0</v>
      </c>
      <c r="X84" s="283">
        <v>1.851</v>
      </c>
    </row>
    <row r="85" spans="1:24" ht="15.6" x14ac:dyDescent="0.3">
      <c r="A85" s="289"/>
      <c r="B85" s="275" t="s">
        <v>190</v>
      </c>
      <c r="C85" s="282">
        <v>0</v>
      </c>
      <c r="D85" s="282">
        <v>0</v>
      </c>
      <c r="E85" s="282">
        <v>0</v>
      </c>
      <c r="F85" s="282">
        <v>0</v>
      </c>
      <c r="G85" s="282">
        <v>0</v>
      </c>
      <c r="H85" s="282">
        <v>0</v>
      </c>
      <c r="I85" s="282">
        <v>0</v>
      </c>
      <c r="J85" s="282">
        <v>0</v>
      </c>
      <c r="K85" s="282">
        <v>0</v>
      </c>
      <c r="L85" s="282">
        <v>0</v>
      </c>
      <c r="M85" s="282">
        <v>0</v>
      </c>
      <c r="N85" s="282">
        <v>0</v>
      </c>
      <c r="O85" s="282">
        <v>0</v>
      </c>
      <c r="P85" s="282">
        <v>0</v>
      </c>
      <c r="Q85" s="282">
        <v>0</v>
      </c>
      <c r="R85" s="282">
        <v>0</v>
      </c>
      <c r="S85" s="282">
        <v>0</v>
      </c>
      <c r="T85" s="282">
        <v>0</v>
      </c>
      <c r="U85" s="282">
        <v>0</v>
      </c>
      <c r="V85" s="282">
        <v>1.53</v>
      </c>
      <c r="W85" s="283">
        <v>0</v>
      </c>
      <c r="X85" s="283">
        <v>1.53</v>
      </c>
    </row>
    <row r="86" spans="1:24" ht="15.6" x14ac:dyDescent="0.3">
      <c r="A86" s="289"/>
      <c r="B86" s="275" t="s">
        <v>191</v>
      </c>
      <c r="C86" s="282">
        <v>0</v>
      </c>
      <c r="D86" s="282">
        <v>0</v>
      </c>
      <c r="E86" s="282">
        <v>0</v>
      </c>
      <c r="F86" s="282">
        <v>0</v>
      </c>
      <c r="G86" s="282">
        <v>0</v>
      </c>
      <c r="H86" s="282">
        <v>0</v>
      </c>
      <c r="I86" s="282">
        <v>0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2">
        <v>0</v>
      </c>
      <c r="Q86" s="282">
        <v>0</v>
      </c>
      <c r="R86" s="282">
        <v>0</v>
      </c>
      <c r="S86" s="282">
        <v>0</v>
      </c>
      <c r="T86" s="282">
        <v>0</v>
      </c>
      <c r="U86" s="282">
        <v>0</v>
      </c>
      <c r="V86" s="282">
        <v>1.103</v>
      </c>
      <c r="W86" s="283">
        <v>0</v>
      </c>
      <c r="X86" s="283">
        <v>1.103</v>
      </c>
    </row>
    <row r="87" spans="1:24" ht="15.6" x14ac:dyDescent="0.3">
      <c r="A87" s="274"/>
      <c r="B87" s="267" t="s">
        <v>192</v>
      </c>
      <c r="C87" s="282">
        <v>0</v>
      </c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82">
        <v>0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82">
        <v>0</v>
      </c>
      <c r="R87" s="282">
        <v>0</v>
      </c>
      <c r="S87" s="282">
        <v>0</v>
      </c>
      <c r="T87" s="282">
        <v>0</v>
      </c>
      <c r="U87" s="282">
        <v>4.7750000000000004</v>
      </c>
      <c r="V87" s="282">
        <v>0</v>
      </c>
      <c r="W87" s="283">
        <v>0</v>
      </c>
      <c r="X87" s="283">
        <v>4.7750000000000004</v>
      </c>
    </row>
    <row r="88" spans="1:24" ht="15.6" x14ac:dyDescent="0.3">
      <c r="A88" s="274"/>
      <c r="B88" s="267" t="s">
        <v>193</v>
      </c>
      <c r="C88" s="282">
        <v>0</v>
      </c>
      <c r="D88" s="282">
        <v>0</v>
      </c>
      <c r="E88" s="282">
        <v>0</v>
      </c>
      <c r="F88" s="282">
        <v>0</v>
      </c>
      <c r="G88" s="282">
        <v>0</v>
      </c>
      <c r="H88" s="282">
        <v>0</v>
      </c>
      <c r="I88" s="282">
        <v>0</v>
      </c>
      <c r="J88" s="282">
        <v>0</v>
      </c>
      <c r="K88" s="282">
        <v>0</v>
      </c>
      <c r="L88" s="282">
        <v>0</v>
      </c>
      <c r="M88" s="282">
        <v>0</v>
      </c>
      <c r="N88" s="282">
        <v>0</v>
      </c>
      <c r="O88" s="282">
        <v>0</v>
      </c>
      <c r="P88" s="282">
        <v>0</v>
      </c>
      <c r="Q88" s="282">
        <v>0</v>
      </c>
      <c r="R88" s="282">
        <v>0</v>
      </c>
      <c r="S88" s="282">
        <v>0</v>
      </c>
      <c r="T88" s="282">
        <v>0</v>
      </c>
      <c r="U88" s="282">
        <v>5.8010000000000002</v>
      </c>
      <c r="V88" s="282">
        <v>0</v>
      </c>
      <c r="W88" s="283">
        <v>0</v>
      </c>
      <c r="X88" s="283">
        <v>5.8010000000000002</v>
      </c>
    </row>
    <row r="89" spans="1:24" ht="15.6" x14ac:dyDescent="0.3">
      <c r="A89" s="274"/>
      <c r="B89" s="267" t="s">
        <v>194</v>
      </c>
      <c r="C89" s="282">
        <v>0</v>
      </c>
      <c r="D89" s="282">
        <v>0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  <c r="K89" s="282">
        <v>0</v>
      </c>
      <c r="L89" s="282">
        <v>0</v>
      </c>
      <c r="M89" s="282">
        <v>0</v>
      </c>
      <c r="N89" s="282">
        <v>0</v>
      </c>
      <c r="O89" s="282">
        <v>0</v>
      </c>
      <c r="P89" s="282">
        <v>0</v>
      </c>
      <c r="Q89" s="282">
        <v>0</v>
      </c>
      <c r="R89" s="282">
        <v>0</v>
      </c>
      <c r="S89" s="282">
        <v>0</v>
      </c>
      <c r="T89" s="282">
        <v>0</v>
      </c>
      <c r="U89" s="282">
        <v>0</v>
      </c>
      <c r="V89" s="282">
        <v>10.881</v>
      </c>
      <c r="W89" s="283">
        <v>0</v>
      </c>
      <c r="X89" s="283">
        <v>10.881</v>
      </c>
    </row>
    <row r="90" spans="1:24" ht="15.6" x14ac:dyDescent="0.3">
      <c r="A90" s="274"/>
      <c r="B90" s="267" t="s">
        <v>195</v>
      </c>
      <c r="C90" s="282">
        <v>0</v>
      </c>
      <c r="D90" s="282">
        <v>0</v>
      </c>
      <c r="E90" s="282">
        <v>0</v>
      </c>
      <c r="F90" s="282">
        <v>0</v>
      </c>
      <c r="G90" s="282">
        <v>0</v>
      </c>
      <c r="H90" s="282">
        <v>0</v>
      </c>
      <c r="I90" s="282">
        <v>0</v>
      </c>
      <c r="J90" s="282">
        <v>0</v>
      </c>
      <c r="K90" s="282">
        <v>0</v>
      </c>
      <c r="L90" s="282">
        <v>0</v>
      </c>
      <c r="M90" s="282">
        <v>0</v>
      </c>
      <c r="N90" s="282">
        <v>0</v>
      </c>
      <c r="O90" s="282">
        <v>0</v>
      </c>
      <c r="P90" s="282">
        <v>0</v>
      </c>
      <c r="Q90" s="282">
        <v>0</v>
      </c>
      <c r="R90" s="282">
        <v>0</v>
      </c>
      <c r="S90" s="282">
        <v>0</v>
      </c>
      <c r="T90" s="282">
        <v>0</v>
      </c>
      <c r="U90" s="282">
        <v>13.268000000000001</v>
      </c>
      <c r="V90" s="282">
        <v>0</v>
      </c>
      <c r="W90" s="283">
        <v>0</v>
      </c>
      <c r="X90" s="283">
        <v>13.268000000000001</v>
      </c>
    </row>
    <row r="91" spans="1:24" ht="15.6" x14ac:dyDescent="0.3">
      <c r="A91" s="274"/>
      <c r="B91" s="267" t="s">
        <v>196</v>
      </c>
      <c r="C91" s="282">
        <v>0</v>
      </c>
      <c r="D91" s="282">
        <v>0</v>
      </c>
      <c r="E91" s="282">
        <v>0</v>
      </c>
      <c r="F91" s="282">
        <v>0</v>
      </c>
      <c r="G91" s="282">
        <v>0</v>
      </c>
      <c r="H91" s="282">
        <v>0</v>
      </c>
      <c r="I91" s="282">
        <v>0</v>
      </c>
      <c r="J91" s="282">
        <v>0</v>
      </c>
      <c r="K91" s="282">
        <v>0</v>
      </c>
      <c r="L91" s="282">
        <v>0</v>
      </c>
      <c r="M91" s="282">
        <v>0</v>
      </c>
      <c r="N91" s="282">
        <v>0</v>
      </c>
      <c r="O91" s="282">
        <v>0</v>
      </c>
      <c r="P91" s="282">
        <v>0</v>
      </c>
      <c r="Q91" s="282">
        <v>0</v>
      </c>
      <c r="R91" s="282">
        <v>0</v>
      </c>
      <c r="S91" s="282">
        <v>0</v>
      </c>
      <c r="T91" s="282">
        <v>0</v>
      </c>
      <c r="U91" s="282">
        <v>0</v>
      </c>
      <c r="V91" s="282">
        <v>7.681</v>
      </c>
      <c r="W91" s="283">
        <v>0</v>
      </c>
      <c r="X91" s="283">
        <v>7.681</v>
      </c>
    </row>
    <row r="92" spans="1:24" ht="15.6" x14ac:dyDescent="0.3">
      <c r="A92" s="274"/>
      <c r="B92" s="267" t="s">
        <v>197</v>
      </c>
      <c r="C92" s="282">
        <v>0</v>
      </c>
      <c r="D92" s="282">
        <v>0</v>
      </c>
      <c r="E92" s="282">
        <v>0</v>
      </c>
      <c r="F92" s="282">
        <v>0</v>
      </c>
      <c r="G92" s="282">
        <v>0</v>
      </c>
      <c r="H92" s="282">
        <v>0</v>
      </c>
      <c r="I92" s="282">
        <v>0</v>
      </c>
      <c r="J92" s="282">
        <v>0</v>
      </c>
      <c r="K92" s="282">
        <v>0</v>
      </c>
      <c r="L92" s="282">
        <v>0</v>
      </c>
      <c r="M92" s="282">
        <v>0</v>
      </c>
      <c r="N92" s="282">
        <v>0</v>
      </c>
      <c r="O92" s="282">
        <v>0</v>
      </c>
      <c r="P92" s="282">
        <v>0</v>
      </c>
      <c r="Q92" s="282">
        <v>0</v>
      </c>
      <c r="R92" s="282">
        <v>0</v>
      </c>
      <c r="S92" s="282">
        <v>0</v>
      </c>
      <c r="T92" s="282">
        <v>0</v>
      </c>
      <c r="U92" s="282">
        <v>0</v>
      </c>
      <c r="V92" s="282">
        <v>10.907999999999999</v>
      </c>
      <c r="W92" s="283">
        <v>0</v>
      </c>
      <c r="X92" s="283">
        <v>10.907999999999999</v>
      </c>
    </row>
    <row r="93" spans="1:24" ht="15.6" x14ac:dyDescent="0.3">
      <c r="A93" s="274"/>
      <c r="B93" s="267" t="s">
        <v>198</v>
      </c>
      <c r="C93" s="282">
        <v>0</v>
      </c>
      <c r="D93" s="282">
        <v>0</v>
      </c>
      <c r="E93" s="282">
        <v>0</v>
      </c>
      <c r="F93" s="282">
        <v>0</v>
      </c>
      <c r="G93" s="282">
        <v>0</v>
      </c>
      <c r="H93" s="282">
        <v>0</v>
      </c>
      <c r="I93" s="282">
        <v>0</v>
      </c>
      <c r="J93" s="282">
        <v>0</v>
      </c>
      <c r="K93" s="282">
        <v>0</v>
      </c>
      <c r="L93" s="282">
        <v>0</v>
      </c>
      <c r="M93" s="282">
        <v>0</v>
      </c>
      <c r="N93" s="282">
        <v>0</v>
      </c>
      <c r="O93" s="282">
        <v>0</v>
      </c>
      <c r="P93" s="282">
        <v>0</v>
      </c>
      <c r="Q93" s="282">
        <v>0</v>
      </c>
      <c r="R93" s="282">
        <v>0</v>
      </c>
      <c r="S93" s="282">
        <v>0</v>
      </c>
      <c r="T93" s="282">
        <v>0</v>
      </c>
      <c r="U93" s="282">
        <v>8.3060000000000009</v>
      </c>
      <c r="V93" s="282">
        <v>0</v>
      </c>
      <c r="W93" s="283">
        <v>0</v>
      </c>
      <c r="X93" s="283">
        <v>8.3060000000000009</v>
      </c>
    </row>
    <row r="94" spans="1:24" ht="16.2" thickBot="1" x14ac:dyDescent="0.35">
      <c r="A94" s="274"/>
      <c r="B94" s="267" t="s">
        <v>199</v>
      </c>
      <c r="C94" s="282">
        <v>0</v>
      </c>
      <c r="D94" s="282">
        <v>0</v>
      </c>
      <c r="E94" s="282">
        <v>0</v>
      </c>
      <c r="F94" s="282">
        <v>0</v>
      </c>
      <c r="G94" s="282">
        <v>0</v>
      </c>
      <c r="H94" s="282">
        <v>0</v>
      </c>
      <c r="I94" s="282">
        <v>0</v>
      </c>
      <c r="J94" s="282">
        <v>0</v>
      </c>
      <c r="K94" s="282">
        <v>0</v>
      </c>
      <c r="L94" s="282">
        <v>0</v>
      </c>
      <c r="M94" s="282">
        <v>0</v>
      </c>
      <c r="N94" s="282">
        <v>0</v>
      </c>
      <c r="O94" s="282">
        <v>0</v>
      </c>
      <c r="P94" s="282">
        <v>0</v>
      </c>
      <c r="Q94" s="282">
        <v>0</v>
      </c>
      <c r="R94" s="282">
        <v>0</v>
      </c>
      <c r="S94" s="282">
        <v>0</v>
      </c>
      <c r="T94" s="282">
        <v>0</v>
      </c>
      <c r="U94" s="282">
        <v>16.631</v>
      </c>
      <c r="V94" s="282">
        <v>0</v>
      </c>
      <c r="W94" s="283">
        <v>0</v>
      </c>
      <c r="X94" s="283">
        <v>16.631</v>
      </c>
    </row>
    <row r="95" spans="1:24" ht="16.2" thickBot="1" x14ac:dyDescent="0.35">
      <c r="A95" s="274"/>
      <c r="B95" s="279" t="s">
        <v>200</v>
      </c>
      <c r="C95" s="284">
        <v>0</v>
      </c>
      <c r="D95" s="284">
        <v>0</v>
      </c>
      <c r="E95" s="284">
        <v>0</v>
      </c>
      <c r="F95" s="284">
        <v>0</v>
      </c>
      <c r="G95" s="284">
        <v>0</v>
      </c>
      <c r="H95" s="284">
        <v>0</v>
      </c>
      <c r="I95" s="284">
        <v>0</v>
      </c>
      <c r="J95" s="284">
        <v>0</v>
      </c>
      <c r="K95" s="284">
        <v>0</v>
      </c>
      <c r="L95" s="284">
        <v>0</v>
      </c>
      <c r="M95" s="284">
        <v>9.3629999999999995</v>
      </c>
      <c r="N95" s="284">
        <v>0</v>
      </c>
      <c r="O95" s="284">
        <v>0</v>
      </c>
      <c r="P95" s="284">
        <v>0</v>
      </c>
      <c r="Q95" s="284">
        <v>0</v>
      </c>
      <c r="R95" s="284">
        <v>0</v>
      </c>
      <c r="S95" s="284">
        <v>0</v>
      </c>
      <c r="T95" s="284">
        <v>0</v>
      </c>
      <c r="U95" s="284">
        <v>48.781000000000006</v>
      </c>
      <c r="V95" s="284">
        <v>32.103000000000002</v>
      </c>
      <c r="W95" s="284">
        <v>0</v>
      </c>
      <c r="X95" s="284">
        <v>90.247</v>
      </c>
    </row>
    <row r="96" spans="1:24" ht="15.6" x14ac:dyDescent="0.3">
      <c r="A96" s="289"/>
      <c r="B96" s="267" t="s">
        <v>201</v>
      </c>
      <c r="C96" s="273">
        <v>1</v>
      </c>
      <c r="D96" s="273">
        <v>1.6400000000000001</v>
      </c>
      <c r="E96" s="273">
        <v>1.53</v>
      </c>
      <c r="F96" s="273">
        <v>1.62</v>
      </c>
      <c r="G96" s="273">
        <v>1.8499999999999999</v>
      </c>
      <c r="H96" s="273">
        <v>1.83</v>
      </c>
      <c r="I96" s="273">
        <v>2.02</v>
      </c>
      <c r="J96" s="273">
        <v>2.0300000000000002</v>
      </c>
      <c r="K96" s="273">
        <v>2.0099999999999998</v>
      </c>
      <c r="L96" s="273">
        <v>2.0900000000000003</v>
      </c>
      <c r="M96" s="273">
        <v>2.08</v>
      </c>
      <c r="N96" s="273">
        <v>1.9500000000000002</v>
      </c>
      <c r="O96" s="273">
        <v>1.9200000000000002</v>
      </c>
      <c r="P96" s="273">
        <v>1.84</v>
      </c>
      <c r="Q96" s="273">
        <v>1.6600000000000001</v>
      </c>
      <c r="R96" s="273">
        <v>1.3</v>
      </c>
      <c r="S96" s="273">
        <v>1.4100000000000001</v>
      </c>
      <c r="T96" s="273">
        <v>1.17</v>
      </c>
      <c r="U96" s="273">
        <v>0.98000000000000009</v>
      </c>
      <c r="V96" s="273">
        <v>0.85</v>
      </c>
      <c r="W96" s="273">
        <v>17.62</v>
      </c>
      <c r="X96" s="273">
        <v>32.78</v>
      </c>
    </row>
    <row r="97" spans="1:24" ht="15.6" x14ac:dyDescent="0.3">
      <c r="A97" s="274"/>
      <c r="B97" s="267" t="s">
        <v>202</v>
      </c>
      <c r="C97" s="273">
        <v>40</v>
      </c>
      <c r="D97" s="273">
        <v>37</v>
      </c>
      <c r="E97" s="273">
        <v>36.5</v>
      </c>
      <c r="F97" s="273">
        <v>41.7</v>
      </c>
      <c r="G97" s="273">
        <v>41.4</v>
      </c>
      <c r="H97" s="273">
        <v>45.6</v>
      </c>
      <c r="I97" s="273">
        <v>42.7</v>
      </c>
      <c r="J97" s="273">
        <v>41.100000000000009</v>
      </c>
      <c r="K97" s="273">
        <v>40.500000000000014</v>
      </c>
      <c r="L97" s="273">
        <v>38.200000000000003</v>
      </c>
      <c r="M97" s="273">
        <v>34.6</v>
      </c>
      <c r="N97" s="273">
        <v>32.099999999999994</v>
      </c>
      <c r="O97" s="273">
        <v>31.299999999999997</v>
      </c>
      <c r="P97" s="273">
        <v>30.1</v>
      </c>
      <c r="Q97" s="273">
        <v>25.5</v>
      </c>
      <c r="R97" s="273">
        <v>25.5</v>
      </c>
      <c r="S97" s="273">
        <v>25.300000000000004</v>
      </c>
      <c r="T97" s="273">
        <v>24.6</v>
      </c>
      <c r="U97" s="273">
        <v>23.5</v>
      </c>
      <c r="V97" s="273">
        <v>22.700000000000003</v>
      </c>
      <c r="W97" s="273">
        <v>404.7</v>
      </c>
      <c r="X97" s="273">
        <v>679.9</v>
      </c>
    </row>
    <row r="98" spans="1:24" ht="16.2" thickBot="1" x14ac:dyDescent="0.35">
      <c r="A98" s="274"/>
      <c r="B98" s="267" t="s">
        <v>203</v>
      </c>
      <c r="C98" s="273">
        <v>11</v>
      </c>
      <c r="D98" s="273">
        <v>9.9499999999999993</v>
      </c>
      <c r="E98" s="273">
        <v>10.15</v>
      </c>
      <c r="F98" s="273">
        <v>11.299999999999999</v>
      </c>
      <c r="G98" s="273">
        <v>11.830000000000002</v>
      </c>
      <c r="H98" s="273">
        <v>11.909999999999998</v>
      </c>
      <c r="I98" s="273">
        <v>11.6</v>
      </c>
      <c r="J98" s="273">
        <v>11.189999999999998</v>
      </c>
      <c r="K98" s="273">
        <v>11.089999999999998</v>
      </c>
      <c r="L98" s="273">
        <v>10.749999999999998</v>
      </c>
      <c r="M98" s="273">
        <v>9.7799999999999994</v>
      </c>
      <c r="N98" s="273">
        <v>9.3800000000000026</v>
      </c>
      <c r="O98" s="273">
        <v>8.7900000000000009</v>
      </c>
      <c r="P98" s="273">
        <v>8.1599999999999984</v>
      </c>
      <c r="Q98" s="273">
        <v>7.6700000000000008</v>
      </c>
      <c r="R98" s="273">
        <v>5.8800000000000017</v>
      </c>
      <c r="S98" s="273">
        <v>5.8899999999999988</v>
      </c>
      <c r="T98" s="273">
        <v>4.7200000000000015</v>
      </c>
      <c r="U98" s="273">
        <v>4.0500000000000007</v>
      </c>
      <c r="V98" s="273">
        <v>4.0599999999999996</v>
      </c>
      <c r="W98" s="285">
        <v>110.77</v>
      </c>
      <c r="X98" s="285">
        <v>179.14999999999998</v>
      </c>
    </row>
    <row r="99" spans="1:24" ht="16.2" thickBot="1" x14ac:dyDescent="0.35">
      <c r="A99" s="274"/>
      <c r="B99" s="279" t="s">
        <v>204</v>
      </c>
      <c r="C99" s="280">
        <v>52</v>
      </c>
      <c r="D99" s="280">
        <v>48.59</v>
      </c>
      <c r="E99" s="280">
        <v>48.18</v>
      </c>
      <c r="F99" s="280">
        <v>54.62</v>
      </c>
      <c r="G99" s="280">
        <v>55.08</v>
      </c>
      <c r="H99" s="280">
        <v>59.339999999999996</v>
      </c>
      <c r="I99" s="280">
        <v>56.320000000000007</v>
      </c>
      <c r="J99" s="280">
        <v>54.320000000000007</v>
      </c>
      <c r="K99" s="280">
        <v>53.600000000000009</v>
      </c>
      <c r="L99" s="280">
        <v>51.040000000000006</v>
      </c>
      <c r="M99" s="280">
        <v>46.46</v>
      </c>
      <c r="N99" s="280">
        <v>43.43</v>
      </c>
      <c r="O99" s="280">
        <v>42.01</v>
      </c>
      <c r="P99" s="280">
        <v>40.1</v>
      </c>
      <c r="Q99" s="280">
        <v>34.83</v>
      </c>
      <c r="R99" s="280">
        <v>32.68</v>
      </c>
      <c r="S99" s="280">
        <v>32.6</v>
      </c>
      <c r="T99" s="280">
        <v>30.490000000000006</v>
      </c>
      <c r="U99" s="280">
        <v>28.53</v>
      </c>
      <c r="V99" s="280">
        <v>27.610000000000003</v>
      </c>
      <c r="W99" s="280">
        <v>533.09</v>
      </c>
      <c r="X99" s="280">
        <v>891.83</v>
      </c>
    </row>
    <row r="100" spans="1:24" ht="15.6" x14ac:dyDescent="0.3">
      <c r="A100" s="289"/>
      <c r="B100" s="275" t="s">
        <v>205</v>
      </c>
      <c r="C100" s="273">
        <v>0</v>
      </c>
      <c r="D100" s="273">
        <v>0</v>
      </c>
      <c r="E100" s="273">
        <v>0</v>
      </c>
      <c r="F100" s="273">
        <v>0</v>
      </c>
      <c r="G100" s="273">
        <v>0</v>
      </c>
      <c r="H100" s="273">
        <v>0</v>
      </c>
      <c r="I100" s="273">
        <v>0</v>
      </c>
      <c r="J100" s="273">
        <v>0</v>
      </c>
      <c r="K100" s="273">
        <v>0</v>
      </c>
      <c r="L100" s="273">
        <v>0</v>
      </c>
      <c r="M100" s="273">
        <v>210</v>
      </c>
      <c r="N100" s="273">
        <v>0</v>
      </c>
      <c r="O100" s="273">
        <v>0</v>
      </c>
      <c r="P100" s="273">
        <v>60</v>
      </c>
      <c r="Q100" s="273">
        <v>0</v>
      </c>
      <c r="R100" s="273">
        <v>0</v>
      </c>
      <c r="S100" s="273">
        <v>0</v>
      </c>
      <c r="T100" s="273">
        <v>0</v>
      </c>
      <c r="U100" s="273">
        <v>0</v>
      </c>
      <c r="V100" s="273">
        <v>180</v>
      </c>
      <c r="W100" s="272">
        <v>0</v>
      </c>
      <c r="X100" s="272">
        <v>450</v>
      </c>
    </row>
    <row r="101" spans="1:24" ht="15.6" x14ac:dyDescent="0.3">
      <c r="A101" s="289"/>
      <c r="B101" s="275" t="s">
        <v>206</v>
      </c>
      <c r="C101" s="273">
        <v>0</v>
      </c>
      <c r="D101" s="273">
        <v>0</v>
      </c>
      <c r="E101" s="273">
        <v>0</v>
      </c>
      <c r="F101" s="273">
        <v>0</v>
      </c>
      <c r="G101" s="273">
        <v>0</v>
      </c>
      <c r="H101" s="273">
        <v>0</v>
      </c>
      <c r="I101" s="273">
        <v>0</v>
      </c>
      <c r="J101" s="273">
        <v>0</v>
      </c>
      <c r="K101" s="273">
        <v>0</v>
      </c>
      <c r="L101" s="273">
        <v>75</v>
      </c>
      <c r="M101" s="273">
        <v>45</v>
      </c>
      <c r="N101" s="273">
        <v>0</v>
      </c>
      <c r="O101" s="273">
        <v>0</v>
      </c>
      <c r="P101" s="273">
        <v>0</v>
      </c>
      <c r="Q101" s="273">
        <v>0</v>
      </c>
      <c r="R101" s="273">
        <v>0</v>
      </c>
      <c r="S101" s="273">
        <v>0</v>
      </c>
      <c r="T101" s="273">
        <v>0</v>
      </c>
      <c r="U101" s="273">
        <v>0</v>
      </c>
      <c r="V101" s="273">
        <v>0</v>
      </c>
      <c r="W101" s="272">
        <v>75</v>
      </c>
      <c r="X101" s="272">
        <v>120</v>
      </c>
    </row>
    <row r="102" spans="1:24" ht="15.6" x14ac:dyDescent="0.3">
      <c r="A102" s="289"/>
      <c r="B102" s="267" t="s">
        <v>207</v>
      </c>
      <c r="C102" s="273">
        <v>0</v>
      </c>
      <c r="D102" s="273">
        <v>0</v>
      </c>
      <c r="E102" s="290">
        <v>0</v>
      </c>
      <c r="F102" s="273">
        <v>0</v>
      </c>
      <c r="G102" s="273">
        <v>0</v>
      </c>
      <c r="H102" s="273">
        <v>0</v>
      </c>
      <c r="I102" s="273">
        <v>0</v>
      </c>
      <c r="J102" s="273">
        <v>0</v>
      </c>
      <c r="K102" s="273">
        <v>0</v>
      </c>
      <c r="L102" s="273">
        <v>0</v>
      </c>
      <c r="M102" s="273">
        <v>105</v>
      </c>
      <c r="N102" s="273">
        <v>0</v>
      </c>
      <c r="O102" s="273">
        <v>0</v>
      </c>
      <c r="P102" s="273">
        <v>0</v>
      </c>
      <c r="Q102" s="273">
        <v>0</v>
      </c>
      <c r="R102" s="273">
        <v>0</v>
      </c>
      <c r="S102" s="273">
        <v>0</v>
      </c>
      <c r="T102" s="273">
        <v>0</v>
      </c>
      <c r="U102" s="273">
        <v>0</v>
      </c>
      <c r="V102" s="273">
        <v>0</v>
      </c>
      <c r="W102" s="273">
        <v>0</v>
      </c>
      <c r="X102" s="273">
        <v>105</v>
      </c>
    </row>
    <row r="103" spans="1:24" ht="15.6" x14ac:dyDescent="0.3">
      <c r="A103" s="289"/>
      <c r="B103" s="267" t="s">
        <v>208</v>
      </c>
      <c r="C103" s="273">
        <v>0</v>
      </c>
      <c r="D103" s="273">
        <v>0</v>
      </c>
      <c r="E103" s="273">
        <v>0</v>
      </c>
      <c r="F103" s="273">
        <v>0</v>
      </c>
      <c r="G103" s="273">
        <v>0</v>
      </c>
      <c r="H103" s="290">
        <v>0</v>
      </c>
      <c r="I103" s="273">
        <v>0</v>
      </c>
      <c r="J103" s="273">
        <v>0</v>
      </c>
      <c r="K103" s="273">
        <v>0</v>
      </c>
      <c r="L103" s="273">
        <v>0</v>
      </c>
      <c r="M103" s="273">
        <v>75</v>
      </c>
      <c r="N103" s="273">
        <v>0</v>
      </c>
      <c r="O103" s="273">
        <v>0</v>
      </c>
      <c r="P103" s="273">
        <v>60</v>
      </c>
      <c r="Q103" s="273">
        <v>0</v>
      </c>
      <c r="R103" s="273">
        <v>0</v>
      </c>
      <c r="S103" s="273">
        <v>0</v>
      </c>
      <c r="T103" s="273">
        <v>0</v>
      </c>
      <c r="U103" s="273">
        <v>0</v>
      </c>
      <c r="V103" s="273">
        <v>60</v>
      </c>
      <c r="W103" s="273">
        <v>0</v>
      </c>
      <c r="X103" s="273">
        <v>195</v>
      </c>
    </row>
    <row r="104" spans="1:24" ht="15.6" x14ac:dyDescent="0.3">
      <c r="A104" s="289"/>
      <c r="B104" s="275" t="s">
        <v>209</v>
      </c>
      <c r="C104" s="273">
        <v>0</v>
      </c>
      <c r="D104" s="273">
        <v>0</v>
      </c>
      <c r="E104" s="273">
        <v>0</v>
      </c>
      <c r="F104" s="273">
        <v>0</v>
      </c>
      <c r="G104" s="273">
        <v>0</v>
      </c>
      <c r="H104" s="273">
        <v>0</v>
      </c>
      <c r="I104" s="273">
        <v>0</v>
      </c>
      <c r="J104" s="273">
        <v>0</v>
      </c>
      <c r="K104" s="273">
        <v>0</v>
      </c>
      <c r="L104" s="273">
        <v>105</v>
      </c>
      <c r="M104" s="273">
        <v>0</v>
      </c>
      <c r="N104" s="273">
        <v>0</v>
      </c>
      <c r="O104" s="273">
        <v>0</v>
      </c>
      <c r="P104" s="273">
        <v>0</v>
      </c>
      <c r="Q104" s="273">
        <v>0</v>
      </c>
      <c r="R104" s="273">
        <v>0</v>
      </c>
      <c r="S104" s="273">
        <v>0</v>
      </c>
      <c r="T104" s="273">
        <v>0</v>
      </c>
      <c r="U104" s="273">
        <v>0</v>
      </c>
      <c r="V104" s="273">
        <v>0</v>
      </c>
      <c r="W104" s="272">
        <v>105</v>
      </c>
      <c r="X104" s="272">
        <v>105</v>
      </c>
    </row>
    <row r="105" spans="1:24" ht="15.6" x14ac:dyDescent="0.3">
      <c r="A105" s="287"/>
      <c r="B105" s="275" t="s">
        <v>210</v>
      </c>
      <c r="C105" s="273">
        <v>997.76199999999994</v>
      </c>
      <c r="D105" s="273">
        <v>719.45</v>
      </c>
      <c r="E105" s="273">
        <v>493</v>
      </c>
      <c r="F105" s="273">
        <v>502.68</v>
      </c>
      <c r="G105" s="273">
        <v>497.88</v>
      </c>
      <c r="H105" s="273">
        <v>130.94999999999999</v>
      </c>
      <c r="I105" s="273">
        <v>126.44500000000001</v>
      </c>
      <c r="J105" s="273">
        <v>191.24</v>
      </c>
      <c r="K105" s="273">
        <v>264</v>
      </c>
      <c r="L105" s="273">
        <v>1075</v>
      </c>
      <c r="M105" s="273">
        <v>1075</v>
      </c>
      <c r="N105" s="273">
        <v>1075</v>
      </c>
      <c r="O105" s="273">
        <v>1075</v>
      </c>
      <c r="P105" s="273">
        <v>1075</v>
      </c>
      <c r="Q105" s="273">
        <v>1075</v>
      </c>
      <c r="R105" s="273">
        <v>1075</v>
      </c>
      <c r="S105" s="273">
        <v>1074.4749999999999</v>
      </c>
      <c r="T105" s="273">
        <v>976.6</v>
      </c>
      <c r="U105" s="273">
        <v>1074.4749999999999</v>
      </c>
      <c r="V105" s="273">
        <v>1075</v>
      </c>
      <c r="W105" s="272">
        <v>499.84070000000003</v>
      </c>
      <c r="X105" s="272">
        <v>782.44785000000002</v>
      </c>
    </row>
    <row r="106" spans="1:24" ht="16.2" thickBot="1" x14ac:dyDescent="0.35">
      <c r="A106" s="291"/>
      <c r="B106" s="271" t="s">
        <v>211</v>
      </c>
      <c r="C106" s="285">
        <v>151.44499999999999</v>
      </c>
      <c r="D106" s="285">
        <v>130.95999999999998</v>
      </c>
      <c r="E106" s="285">
        <v>268.48</v>
      </c>
      <c r="F106" s="285">
        <v>303.32</v>
      </c>
      <c r="G106" s="285">
        <v>314</v>
      </c>
      <c r="H106" s="285">
        <v>44.274999999999999</v>
      </c>
      <c r="I106" s="285">
        <v>50.8</v>
      </c>
      <c r="J106" s="285">
        <v>52.575000000000003</v>
      </c>
      <c r="K106" s="285">
        <v>99.65</v>
      </c>
      <c r="L106" s="285">
        <v>231.56</v>
      </c>
      <c r="M106" s="285">
        <v>222.2</v>
      </c>
      <c r="N106" s="285">
        <v>172.97000000000003</v>
      </c>
      <c r="O106" s="285">
        <v>191.99</v>
      </c>
      <c r="P106" s="285">
        <v>128.03</v>
      </c>
      <c r="Q106" s="285">
        <v>62.76</v>
      </c>
      <c r="R106" s="285">
        <v>0</v>
      </c>
      <c r="S106" s="285">
        <v>35.4</v>
      </c>
      <c r="T106" s="285">
        <v>0</v>
      </c>
      <c r="U106" s="285">
        <v>0</v>
      </c>
      <c r="V106" s="285">
        <v>0</v>
      </c>
      <c r="W106" s="272">
        <v>164.70650000000001</v>
      </c>
      <c r="X106" s="272">
        <v>123.02075000000005</v>
      </c>
    </row>
    <row r="107" spans="1:24" ht="16.8" thickTop="1" thickBot="1" x14ac:dyDescent="0.35">
      <c r="A107" s="292"/>
      <c r="B107" s="293" t="s">
        <v>40</v>
      </c>
      <c r="C107" s="294">
        <v>0</v>
      </c>
      <c r="D107" s="294">
        <v>-60.650000000000013</v>
      </c>
      <c r="E107" s="294">
        <v>-572.70000000000005</v>
      </c>
      <c r="F107" s="294">
        <v>-224</v>
      </c>
      <c r="G107" s="294">
        <v>-1.4</v>
      </c>
      <c r="H107" s="294">
        <v>-412.3</v>
      </c>
      <c r="I107" s="294">
        <v>0</v>
      </c>
      <c r="J107" s="294">
        <v>-505.2</v>
      </c>
      <c r="K107" s="294">
        <v>-84.5</v>
      </c>
      <c r="L107" s="294">
        <v>-912.2</v>
      </c>
      <c r="M107" s="294">
        <v>-449.2</v>
      </c>
      <c r="N107" s="294">
        <v>-396.09999999999997</v>
      </c>
      <c r="O107" s="294">
        <v>-350.19999999999993</v>
      </c>
      <c r="P107" s="294">
        <v>-113.9</v>
      </c>
      <c r="Q107" s="294">
        <v>-557.20000000000005</v>
      </c>
      <c r="R107" s="294">
        <v>-155.80700000000002</v>
      </c>
      <c r="S107" s="294">
        <v>-35.9</v>
      </c>
      <c r="T107" s="294">
        <v>-280.3</v>
      </c>
      <c r="U107" s="294">
        <v>-2260.1999999999998</v>
      </c>
      <c r="V107" s="294">
        <v>-745</v>
      </c>
      <c r="W107" s="295"/>
      <c r="X107" s="295"/>
    </row>
    <row r="108" spans="1:24" ht="16.2" thickTop="1" x14ac:dyDescent="0.3">
      <c r="A108" s="277"/>
      <c r="B108" s="296" t="s">
        <v>43</v>
      </c>
      <c r="C108" s="297">
        <v>130.06000000000017</v>
      </c>
      <c r="D108" s="297">
        <v>132.05999999999995</v>
      </c>
      <c r="E108" s="297">
        <v>298.89400000000006</v>
      </c>
      <c r="F108" s="297">
        <v>206.37999999999982</v>
      </c>
      <c r="G108" s="297">
        <v>237.45000000000024</v>
      </c>
      <c r="H108" s="297">
        <v>4224.6599999999989</v>
      </c>
      <c r="I108" s="297">
        <v>155.40100000000001</v>
      </c>
      <c r="J108" s="297">
        <v>336.07600000000014</v>
      </c>
      <c r="K108" s="297">
        <v>143.26000000000005</v>
      </c>
      <c r="L108" s="297">
        <v>317.82000000000016</v>
      </c>
      <c r="M108" s="297">
        <v>1063.3110000000001</v>
      </c>
      <c r="N108" s="297">
        <v>2038.0539999999994</v>
      </c>
      <c r="O108" s="297">
        <v>143.54000000000019</v>
      </c>
      <c r="P108" s="297">
        <v>302.53500000000031</v>
      </c>
      <c r="Q108" s="297">
        <v>574.41999999999985</v>
      </c>
      <c r="R108" s="297">
        <v>81.789999999999964</v>
      </c>
      <c r="S108" s="297">
        <v>92.712999999999965</v>
      </c>
      <c r="T108" s="297">
        <v>488.33399999999995</v>
      </c>
      <c r="U108" s="297">
        <v>2354.7720000000004</v>
      </c>
      <c r="V108" s="297">
        <v>1529.6789999999999</v>
      </c>
      <c r="W108" s="298"/>
      <c r="X108" s="298"/>
    </row>
    <row r="109" spans="1:24" ht="15.6" x14ac:dyDescent="0.3">
      <c r="A109" s="299"/>
      <c r="B109" s="300" t="s">
        <v>44</v>
      </c>
      <c r="C109" s="272">
        <v>1149.2069999999999</v>
      </c>
      <c r="D109" s="272">
        <v>850.41000000000008</v>
      </c>
      <c r="E109" s="272">
        <v>761.48</v>
      </c>
      <c r="F109" s="272">
        <v>806</v>
      </c>
      <c r="G109" s="272">
        <v>811.88</v>
      </c>
      <c r="H109" s="272">
        <v>175.22499999999999</v>
      </c>
      <c r="I109" s="272">
        <v>177.245</v>
      </c>
      <c r="J109" s="272">
        <v>243.815</v>
      </c>
      <c r="K109" s="272">
        <v>363.65</v>
      </c>
      <c r="L109" s="272">
        <v>1394.1</v>
      </c>
      <c r="M109" s="272">
        <v>1597.2</v>
      </c>
      <c r="N109" s="272">
        <v>1446.6000000000001</v>
      </c>
      <c r="O109" s="272">
        <v>1440.78</v>
      </c>
      <c r="P109" s="272">
        <v>1409.34</v>
      </c>
      <c r="Q109" s="272">
        <v>1435.45</v>
      </c>
      <c r="R109" s="272">
        <v>1375</v>
      </c>
      <c r="S109" s="272">
        <v>1409.875</v>
      </c>
      <c r="T109" s="272">
        <v>1276.5999999999999</v>
      </c>
      <c r="U109" s="272">
        <v>1374.4749999999999</v>
      </c>
      <c r="V109" s="272">
        <v>1375</v>
      </c>
      <c r="W109" s="298"/>
      <c r="X109" s="298"/>
    </row>
    <row r="110" spans="1:24" ht="15.6" x14ac:dyDescent="0.3">
      <c r="A110" s="299"/>
      <c r="B110" s="300" t="s">
        <v>45</v>
      </c>
      <c r="C110" s="272">
        <v>1279.2670000000001</v>
      </c>
      <c r="D110" s="272">
        <v>982.47</v>
      </c>
      <c r="E110" s="272">
        <v>1060.374</v>
      </c>
      <c r="F110" s="272">
        <v>1012.3799999999999</v>
      </c>
      <c r="G110" s="272">
        <v>1049.3300000000002</v>
      </c>
      <c r="H110" s="272">
        <v>4399.8849999999993</v>
      </c>
      <c r="I110" s="272">
        <v>332.64600000000002</v>
      </c>
      <c r="J110" s="272">
        <v>579.89100000000008</v>
      </c>
      <c r="K110" s="272">
        <v>506.91</v>
      </c>
      <c r="L110" s="272">
        <v>1711.92</v>
      </c>
      <c r="M110" s="272">
        <v>2660.5110000000004</v>
      </c>
      <c r="N110" s="272">
        <v>3484.6539999999995</v>
      </c>
      <c r="O110" s="272">
        <v>1584.3200000000002</v>
      </c>
      <c r="P110" s="272">
        <v>1711.8750000000002</v>
      </c>
      <c r="Q110" s="272">
        <v>2009.87</v>
      </c>
      <c r="R110" s="272">
        <v>1456.79</v>
      </c>
      <c r="S110" s="272">
        <v>1502.588</v>
      </c>
      <c r="T110" s="272">
        <v>1764.9339999999997</v>
      </c>
      <c r="U110" s="272">
        <v>3729.2470000000003</v>
      </c>
      <c r="V110" s="272">
        <v>2904.6790000000001</v>
      </c>
      <c r="W110" s="298"/>
      <c r="X110" s="298"/>
    </row>
    <row r="111" spans="1:24" ht="15.6" x14ac:dyDescent="0.3">
      <c r="A111" s="299"/>
      <c r="B111" s="299" t="s">
        <v>134</v>
      </c>
      <c r="C111" s="301"/>
      <c r="D111" s="301"/>
      <c r="E111" s="301"/>
      <c r="F111" s="301"/>
      <c r="G111" s="301"/>
      <c r="H111" s="301"/>
      <c r="I111" s="301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302"/>
      <c r="V111" s="302"/>
      <c r="W111" s="298"/>
      <c r="X111" s="298"/>
    </row>
  </sheetData>
  <mergeCells count="3">
    <mergeCell ref="B1:V1"/>
    <mergeCell ref="B2:V2"/>
    <mergeCell ref="B3:V3"/>
  </mergeCells>
  <conditionalFormatting sqref="A2 A4:B4">
    <cfRule type="expression" dxfId="6" priority="4" stopIfTrue="1">
      <formula>ROUND($G$475,0)&lt;&gt;0</formula>
    </cfRule>
  </conditionalFormatting>
  <conditionalFormatting sqref="A3">
    <cfRule type="expression" dxfId="5" priority="3" stopIfTrue="1">
      <formula>ROUND($G$475,0)&lt;&gt;0</formula>
    </cfRule>
  </conditionalFormatting>
  <conditionalFormatting sqref="B23">
    <cfRule type="containsText" dxfId="4" priority="1" operator="containsText" text="Early">
      <formula>NOT(ISERROR(SEARCH("Early",B23)))</formula>
    </cfRule>
  </conditionalFormatting>
  <pageMargins left="0.7" right="0.7" top="0.75" bottom="0.75" header="0.3" footer="0.3"/>
  <pageSetup scale="34" orientation="portrait" r:id="rId1"/>
  <rowBreaks count="2" manualBreakCount="2">
    <brk id="29" max="16383" man="1"/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V43"/>
  <sheetViews>
    <sheetView showGridLines="0" zoomScale="90" zoomScaleNormal="90" workbookViewId="0">
      <selection activeCell="C18" sqref="C18"/>
    </sheetView>
  </sheetViews>
  <sheetFormatPr defaultColWidth="9.33203125" defaultRowHeight="12" x14ac:dyDescent="0.25"/>
  <cols>
    <col min="1" max="1" width="2.77734375" style="26" customWidth="1"/>
    <col min="2" max="2" width="23" style="26" customWidth="1"/>
    <col min="3" max="6" width="18.77734375" style="26" customWidth="1"/>
    <col min="7" max="7" width="4.6640625" style="26" customWidth="1"/>
    <col min="8" max="8" width="5.77734375" style="51" customWidth="1"/>
    <col min="9" max="9" width="11.6640625" style="208" customWidth="1"/>
    <col min="10" max="10" width="3.44140625" style="208" customWidth="1"/>
    <col min="11" max="11" width="17.109375" style="208" customWidth="1"/>
    <col min="12" max="12" width="12.44140625" style="208" customWidth="1"/>
    <col min="13" max="13" width="11" style="208" customWidth="1"/>
    <col min="14" max="14" width="3.77734375" style="208" customWidth="1"/>
    <col min="15" max="16" width="12.44140625" style="208" customWidth="1"/>
    <col min="17" max="17" width="3.77734375" style="208" customWidth="1"/>
    <col min="18" max="19" width="12.44140625" style="208" customWidth="1"/>
    <col min="20" max="20" width="3.33203125" style="208" customWidth="1"/>
    <col min="21" max="22" width="12.44140625" style="208" customWidth="1"/>
    <col min="23" max="16384" width="9.33203125" style="26"/>
  </cols>
  <sheetData>
    <row r="1" spans="1:22" x14ac:dyDescent="0.25">
      <c r="A1" s="2"/>
      <c r="B1" s="2"/>
      <c r="C1" s="2"/>
      <c r="D1" s="2"/>
      <c r="E1" s="2"/>
      <c r="F1" s="2"/>
      <c r="G1" s="28"/>
      <c r="I1" s="207"/>
      <c r="J1" s="207"/>
    </row>
    <row r="2" spans="1:22" x14ac:dyDescent="0.25">
      <c r="A2" s="2"/>
      <c r="B2" s="2" t="s">
        <v>19</v>
      </c>
      <c r="C2" s="2"/>
      <c r="D2" s="2"/>
      <c r="E2" s="2"/>
      <c r="F2" s="2"/>
      <c r="G2" s="28"/>
      <c r="I2" s="207"/>
      <c r="J2" s="207"/>
    </row>
    <row r="3" spans="1:22" x14ac:dyDescent="0.25">
      <c r="G3" s="28"/>
      <c r="I3" s="207"/>
      <c r="J3" s="207"/>
    </row>
    <row r="4" spans="1:22" x14ac:dyDescent="0.25">
      <c r="A4" s="27"/>
      <c r="B4" s="47" t="s">
        <v>50</v>
      </c>
      <c r="C4" s="27"/>
      <c r="D4" s="27"/>
      <c r="E4" s="27"/>
      <c r="F4" s="27"/>
      <c r="G4" s="28"/>
      <c r="I4" s="209"/>
      <c r="J4" s="209"/>
      <c r="L4" s="210"/>
      <c r="O4" s="210"/>
      <c r="R4" s="210"/>
      <c r="U4" s="210"/>
    </row>
    <row r="5" spans="1:22" x14ac:dyDescent="0.25">
      <c r="A5" s="27"/>
      <c r="B5" s="27"/>
    </row>
    <row r="6" spans="1:22" x14ac:dyDescent="0.25">
      <c r="A6" s="27"/>
      <c r="B6" s="28" t="s">
        <v>30</v>
      </c>
      <c r="C6" s="29" t="s">
        <v>123</v>
      </c>
      <c r="D6" s="29"/>
      <c r="E6" s="29" t="s">
        <v>92</v>
      </c>
      <c r="F6" s="29"/>
      <c r="J6" s="211"/>
      <c r="L6" s="208" t="s">
        <v>124</v>
      </c>
      <c r="O6" s="208" t="s">
        <v>125</v>
      </c>
      <c r="R6" s="208" t="s">
        <v>126</v>
      </c>
      <c r="U6" s="208" t="s">
        <v>127</v>
      </c>
    </row>
    <row r="7" spans="1:22" ht="13.8" x14ac:dyDescent="0.4">
      <c r="A7" s="27"/>
      <c r="B7" s="28" t="s">
        <v>28</v>
      </c>
      <c r="C7" s="30" t="s">
        <v>9</v>
      </c>
      <c r="D7" s="30" t="s">
        <v>10</v>
      </c>
      <c r="E7" s="30" t="s">
        <v>9</v>
      </c>
      <c r="F7" s="30" t="s">
        <v>10</v>
      </c>
      <c r="H7" s="50"/>
      <c r="I7" s="212" t="s">
        <v>129</v>
      </c>
      <c r="J7" s="213"/>
      <c r="K7" s="214"/>
      <c r="L7" s="214" t="s">
        <v>128</v>
      </c>
      <c r="M7" s="214"/>
      <c r="O7" s="214" t="s">
        <v>128</v>
      </c>
      <c r="R7" s="214" t="s">
        <v>128</v>
      </c>
      <c r="U7" s="214" t="s">
        <v>128</v>
      </c>
    </row>
    <row r="8" spans="1:22" x14ac:dyDescent="0.25">
      <c r="A8" s="31"/>
      <c r="B8" s="32"/>
      <c r="C8" s="33"/>
      <c r="D8" s="33"/>
      <c r="E8" s="33"/>
      <c r="F8" s="33"/>
      <c r="H8" s="57"/>
      <c r="I8" s="215"/>
      <c r="J8" s="216"/>
      <c r="L8" s="217"/>
      <c r="O8" s="217"/>
      <c r="R8" s="217"/>
      <c r="U8" s="217"/>
    </row>
    <row r="9" spans="1:22" hidden="1" x14ac:dyDescent="0.25">
      <c r="A9" s="31"/>
      <c r="B9" s="32"/>
      <c r="C9" s="33"/>
      <c r="D9" s="33"/>
      <c r="E9" s="33"/>
      <c r="F9" s="33"/>
      <c r="H9" s="57"/>
      <c r="I9" s="215"/>
      <c r="J9" s="216"/>
      <c r="L9" s="217"/>
      <c r="O9" s="217"/>
      <c r="R9" s="217"/>
      <c r="U9" s="217"/>
    </row>
    <row r="10" spans="1:22" hidden="1" x14ac:dyDescent="0.25">
      <c r="A10" s="31"/>
      <c r="B10" s="128">
        <f>[25]SourceEnergy!$R$20</f>
        <v>2017</v>
      </c>
      <c r="C10" s="34">
        <f>INDEX([25]SourceEnergy!$S$20:$T$40,MATCH($B10,[25]SourceEnergy!$R$20:$R$40,0),MATCH(C$7,[25]SourceEnergy!$S$12:$T$12,0))/10</f>
        <v>0</v>
      </c>
      <c r="D10" s="34">
        <f>INDEX([25]SourceEnergy!$S$20:$T$40,MATCH($B10,[25]SourceEnergy!$R$20:$R$40,0),MATCH(D$7,[25]SourceEnergy!$S$12:$T$12,0))/10</f>
        <v>0</v>
      </c>
      <c r="E10" s="34">
        <f>INDEX([25]SourceEnergy!$U$20:$V$40,MATCH($B10,[25]SourceEnergy!$R$20:$R$40,0),MATCH(E$7,[25]SourceEnergy!$U$12:$V$12,0))/10</f>
        <v>0</v>
      </c>
      <c r="F10" s="34">
        <f>INDEX([25]SourceEnergy!$U$20:$V$40,MATCH($B10,[25]SourceEnergy!$R$20:$R$40,0),MATCH(F$7,[25]SourceEnergy!$U$12:$V$12,0))/10</f>
        <v>0</v>
      </c>
      <c r="H10" s="57"/>
      <c r="I10" s="215">
        <v>1</v>
      </c>
      <c r="J10" s="216"/>
      <c r="L10" s="231">
        <f>C10*1*$I10</f>
        <v>0</v>
      </c>
      <c r="M10" s="232">
        <f t="shared" ref="M10" si="0">M$34*$I10</f>
        <v>1.4672804604016652</v>
      </c>
      <c r="O10" s="231">
        <f>D10*1*$I10</f>
        <v>0</v>
      </c>
      <c r="P10" s="232">
        <f t="shared" ref="P10" si="1">P$34*$I10</f>
        <v>2.3074082970730307</v>
      </c>
      <c r="R10" s="231">
        <f>E10*1*$I10</f>
        <v>0</v>
      </c>
      <c r="S10" s="232">
        <f t="shared" ref="S10" si="2">S$34*$I10</f>
        <v>1.3971061692563498</v>
      </c>
      <c r="U10" s="231">
        <f>F10*1*$I10</f>
        <v>0</v>
      </c>
      <c r="V10" s="232">
        <f t="shared" ref="V10" si="3">V$34*$I10</f>
        <v>1.6218706857469329</v>
      </c>
    </row>
    <row r="11" spans="1:22" x14ac:dyDescent="0.25">
      <c r="A11" s="31"/>
      <c r="B11" s="128">
        <v>2020</v>
      </c>
      <c r="C11" s="34">
        <f>INDEX([25]SourceEnergy!$S$20:$T$45,MATCH($B11,[25]SourceEnergy!$R$20:$R$45,0),MATCH(C$7,[25]SourceEnergy!$S$12:$T$12,0))/10</f>
        <v>1.1727464814008497</v>
      </c>
      <c r="D11" s="34">
        <f>INDEX([25]SourceEnergy!$S$20:$T$45,MATCH($B11,[25]SourceEnergy!$R$20:$R$45,0),MATCH(D$7,[25]SourceEnergy!$S$12:$T$12,0))/10</f>
        <v>1.8271651780597378</v>
      </c>
      <c r="E11" s="34">
        <f>INDEX([25]SourceEnergy!$U$20:$V$45,MATCH($B11,[25]SourceEnergy!$R$20:$R$45,0),MATCH(E$7,[25]SourceEnergy!$U$12:$V$12,0))/10</f>
        <v>1.0862755186033617</v>
      </c>
      <c r="F11" s="34">
        <f>INDEX([25]SourceEnergy!$U$20:$V$45,MATCH($B11,[25]SourceEnergy!$R$20:$R$45,0),MATCH(F$7,[25]SourceEnergy!$U$12:$V$12,0))/10</f>
        <v>0.86013992192573707</v>
      </c>
      <c r="H11" s="57"/>
      <c r="I11" s="216">
        <f>I10-0.005</f>
        <v>0.995</v>
      </c>
      <c r="J11" s="216"/>
      <c r="L11" s="231">
        <f t="shared" ref="L11:L27" si="4">C11*1*$I11</f>
        <v>1.1668827489938454</v>
      </c>
      <c r="M11" s="232">
        <f>M$34*$I11</f>
        <v>1.4599440580996568</v>
      </c>
      <c r="O11" s="231">
        <f t="shared" ref="O11:O27" si="5">D11*1*$I11</f>
        <v>1.8180293521694391</v>
      </c>
      <c r="P11" s="232">
        <f>P$34*$I11</f>
        <v>2.2958712555876657</v>
      </c>
      <c r="R11" s="231">
        <f t="shared" ref="R11:R27" si="6">E11*1*$I11</f>
        <v>1.0808441410103449</v>
      </c>
      <c r="S11" s="232">
        <f>S$34*$I11</f>
        <v>1.3901206384100679</v>
      </c>
      <c r="U11" s="231">
        <f t="shared" ref="U11:U27" si="7">F11*1*$I11</f>
        <v>0.85583922231610843</v>
      </c>
      <c r="V11" s="232">
        <f>V$34*$I11</f>
        <v>1.6137613323181983</v>
      </c>
    </row>
    <row r="12" spans="1:22" x14ac:dyDescent="0.25">
      <c r="A12" s="31"/>
      <c r="B12" s="128">
        <f t="shared" ref="B12:B27" si="8">B11+1</f>
        <v>2021</v>
      </c>
      <c r="C12" s="34">
        <f>INDEX([25]SourceEnergy!$S$20:$T$45,MATCH($B12,[25]SourceEnergy!$R$20:$R$45,0),MATCH(C$7,[25]SourceEnergy!$S$12:$T$12,0))/10</f>
        <v>1.1963285787160485</v>
      </c>
      <c r="D12" s="34">
        <f>INDEX([25]SourceEnergy!$S$20:$T$45,MATCH($B12,[25]SourceEnergy!$R$20:$R$45,0),MATCH(D$7,[25]SourceEnergy!$S$12:$T$12,0))/10</f>
        <v>1.7075609511820435</v>
      </c>
      <c r="E12" s="34">
        <f>INDEX([25]SourceEnergy!$U$20:$V$45,MATCH($B12,[25]SourceEnergy!$R$20:$R$45,0),MATCH(E$7,[25]SourceEnergy!$U$12:$V$12,0))/10</f>
        <v>1.0919092585440908</v>
      </c>
      <c r="F12" s="34">
        <f>INDEX([25]SourceEnergy!$U$20:$V$45,MATCH($B12,[25]SourceEnergy!$R$20:$R$45,0),MATCH(F$7,[25]SourceEnergy!$U$12:$V$12,0))/10</f>
        <v>0.84098926376629046</v>
      </c>
      <c r="H12" s="57"/>
      <c r="I12" s="216">
        <f t="shared" ref="I12:I27" si="9">I11-0.005</f>
        <v>0.99</v>
      </c>
      <c r="J12" s="216"/>
      <c r="L12" s="231">
        <f t="shared" si="4"/>
        <v>1.1843652929288879</v>
      </c>
      <c r="M12" s="232">
        <f t="shared" ref="M12:M27" si="10">M$34*$I12</f>
        <v>1.4526076557976484</v>
      </c>
      <c r="O12" s="231">
        <f t="shared" si="5"/>
        <v>1.690485341670223</v>
      </c>
      <c r="P12" s="232">
        <f t="shared" ref="P12:P27" si="11">P$34*$I12</f>
        <v>2.2843342141023002</v>
      </c>
      <c r="R12" s="231">
        <f t="shared" si="6"/>
        <v>1.0809901659586498</v>
      </c>
      <c r="S12" s="232">
        <f t="shared" ref="S12:S27" si="12">S$34*$I12</f>
        <v>1.3831351075637863</v>
      </c>
      <c r="U12" s="231">
        <f t="shared" si="7"/>
        <v>0.83257937112862757</v>
      </c>
      <c r="V12" s="232">
        <f t="shared" ref="V12:V27" si="13">V$34*$I12</f>
        <v>1.6056519788894636</v>
      </c>
    </row>
    <row r="13" spans="1:22" x14ac:dyDescent="0.25">
      <c r="A13" s="31"/>
      <c r="B13" s="128">
        <f t="shared" si="8"/>
        <v>2022</v>
      </c>
      <c r="C13" s="34">
        <f>INDEX([25]SourceEnergy!$S$20:$T$45,MATCH($B13,[25]SourceEnergy!$R$20:$R$45,0),MATCH(C$7,[25]SourceEnergy!$S$12:$T$12,0))/10</f>
        <v>1.2266072710055496</v>
      </c>
      <c r="D13" s="34">
        <f>INDEX([25]SourceEnergy!$S$20:$T$45,MATCH($B13,[25]SourceEnergy!$R$20:$R$45,0),MATCH(D$7,[25]SourceEnergy!$S$12:$T$12,0))/10</f>
        <v>1.7942897598751706</v>
      </c>
      <c r="E13" s="34">
        <f>INDEX([25]SourceEnergy!$U$20:$V$45,MATCH($B13,[25]SourceEnergy!$R$20:$R$45,0),MATCH(E$7,[25]SourceEnergy!$U$12:$V$12,0))/10</f>
        <v>1.0963694624823839</v>
      </c>
      <c r="F13" s="34">
        <f>INDEX([25]SourceEnergy!$U$20:$V$45,MATCH($B13,[25]SourceEnergy!$R$20:$R$45,0),MATCH(F$7,[25]SourceEnergy!$U$12:$V$12,0))/10</f>
        <v>0.93595017055005525</v>
      </c>
      <c r="H13" s="57"/>
      <c r="I13" s="216">
        <f t="shared" si="9"/>
        <v>0.98499999999999999</v>
      </c>
      <c r="J13" s="216"/>
      <c r="L13" s="231">
        <f t="shared" si="4"/>
        <v>1.2082081619404663</v>
      </c>
      <c r="M13" s="232">
        <f t="shared" si="10"/>
        <v>1.4452712534956402</v>
      </c>
      <c r="O13" s="231">
        <f t="shared" si="5"/>
        <v>1.767375413477043</v>
      </c>
      <c r="P13" s="232">
        <f t="shared" si="11"/>
        <v>2.2727971726169351</v>
      </c>
      <c r="R13" s="231">
        <f t="shared" si="6"/>
        <v>1.0799239205451481</v>
      </c>
      <c r="S13" s="232">
        <f t="shared" si="12"/>
        <v>1.3761495767175045</v>
      </c>
      <c r="U13" s="231">
        <f t="shared" si="7"/>
        <v>0.92191091799180436</v>
      </c>
      <c r="V13" s="232">
        <f t="shared" si="13"/>
        <v>1.597542625460729</v>
      </c>
    </row>
    <row r="14" spans="1:22" x14ac:dyDescent="0.25">
      <c r="A14" s="31"/>
      <c r="B14" s="128">
        <f t="shared" si="8"/>
        <v>2023</v>
      </c>
      <c r="C14" s="34">
        <f>INDEX([25]SourceEnergy!$S$20:$T$45,MATCH($B14,[25]SourceEnergy!$R$20:$R$45,0),MATCH(C$7,[25]SourceEnergy!$S$12:$T$12,0))/10</f>
        <v>1.2843836491154734</v>
      </c>
      <c r="D14" s="34">
        <f>INDEX([25]SourceEnergy!$S$20:$T$45,MATCH($B14,[25]SourceEnergy!$R$20:$R$45,0),MATCH(D$7,[25]SourceEnergy!$S$12:$T$12,0))/10</f>
        <v>1.8099951814535484</v>
      </c>
      <c r="E14" s="34">
        <f>INDEX([25]SourceEnergy!$U$20:$V$45,MATCH($B14,[25]SourceEnergy!$R$20:$R$45,0),MATCH(E$7,[25]SourceEnergy!$U$12:$V$12,0))/10</f>
        <v>1.187991829979467</v>
      </c>
      <c r="F14" s="34">
        <f>INDEX([25]SourceEnergy!$U$20:$V$45,MATCH($B14,[25]SourceEnergy!$R$20:$R$45,0),MATCH(F$7,[25]SourceEnergy!$U$12:$V$12,0))/10</f>
        <v>1.1134131911117355</v>
      </c>
      <c r="H14" s="57"/>
      <c r="I14" s="216">
        <f t="shared" si="9"/>
        <v>0.98</v>
      </c>
      <c r="J14" s="216"/>
      <c r="L14" s="231">
        <f t="shared" si="4"/>
        <v>1.258695976133164</v>
      </c>
      <c r="M14" s="232">
        <f t="shared" si="10"/>
        <v>1.4379348511936318</v>
      </c>
      <c r="O14" s="231">
        <f t="shared" si="5"/>
        <v>1.7737952778244774</v>
      </c>
      <c r="P14" s="232">
        <f t="shared" si="11"/>
        <v>2.2612601311315701</v>
      </c>
      <c r="R14" s="231">
        <f t="shared" si="6"/>
        <v>1.1642319933798775</v>
      </c>
      <c r="S14" s="232">
        <f t="shared" si="12"/>
        <v>1.3691640458712229</v>
      </c>
      <c r="U14" s="231">
        <f t="shared" si="7"/>
        <v>1.0911449272895009</v>
      </c>
      <c r="V14" s="232">
        <f t="shared" si="13"/>
        <v>1.5894332720319944</v>
      </c>
    </row>
    <row r="15" spans="1:22" x14ac:dyDescent="0.25">
      <c r="A15" s="31"/>
      <c r="B15" s="128">
        <f t="shared" si="8"/>
        <v>2024</v>
      </c>
      <c r="C15" s="34">
        <f>INDEX([25]SourceEnergy!$S$20:$T$45,MATCH($B15,[25]SourceEnergy!$R$20:$R$45,0),MATCH(C$7,[25]SourceEnergy!$S$12:$T$12,0))/10</f>
        <v>1.1657197582365808</v>
      </c>
      <c r="D15" s="34">
        <f>INDEX([25]SourceEnergy!$S$20:$T$45,MATCH($B15,[25]SourceEnergy!$R$20:$R$45,0),MATCH(D$7,[25]SourceEnergy!$S$12:$T$12,0))/10</f>
        <v>1.920062049099019</v>
      </c>
      <c r="E15" s="34">
        <f>INDEX([25]SourceEnergy!$U$20:$V$45,MATCH($B15,[25]SourceEnergy!$R$20:$R$45,0),MATCH(E$7,[25]SourceEnergy!$U$12:$V$12,0))/10</f>
        <v>1.1001662620372943</v>
      </c>
      <c r="F15" s="34">
        <f>INDEX([25]SourceEnergy!$U$20:$V$45,MATCH($B15,[25]SourceEnergy!$R$20:$R$45,0),MATCH(F$7,[25]SourceEnergy!$U$12:$V$12,0))/10</f>
        <v>1.3659287685568424</v>
      </c>
      <c r="H15" s="57"/>
      <c r="I15" s="216">
        <f t="shared" si="9"/>
        <v>0.97499999999999998</v>
      </c>
      <c r="J15" s="216"/>
      <c r="L15" s="231">
        <f t="shared" si="4"/>
        <v>1.1365767642806663</v>
      </c>
      <c r="M15" s="232">
        <f t="shared" si="10"/>
        <v>1.4305984488916235</v>
      </c>
      <c r="O15" s="231">
        <f t="shared" si="5"/>
        <v>1.8720604978715434</v>
      </c>
      <c r="P15" s="232">
        <f t="shared" si="11"/>
        <v>2.249723089646205</v>
      </c>
      <c r="R15" s="231">
        <f t="shared" si="6"/>
        <v>1.0726621054863619</v>
      </c>
      <c r="S15" s="232">
        <f t="shared" si="12"/>
        <v>1.362178515024941</v>
      </c>
      <c r="U15" s="231">
        <f t="shared" si="7"/>
        <v>1.3317805493429213</v>
      </c>
      <c r="V15" s="232">
        <f t="shared" si="13"/>
        <v>1.5813239186032595</v>
      </c>
    </row>
    <row r="16" spans="1:22" x14ac:dyDescent="0.25">
      <c r="A16" s="31"/>
      <c r="B16" s="128">
        <f t="shared" si="8"/>
        <v>2025</v>
      </c>
      <c r="C16" s="34">
        <f>INDEX([25]SourceEnergy!$S$20:$T$45,MATCH($B16,[25]SourceEnergy!$R$20:$R$45,0),MATCH(C$7,[25]SourceEnergy!$S$12:$T$12,0))/10</f>
        <v>1.207141445273783</v>
      </c>
      <c r="D16" s="34">
        <f>INDEX([25]SourceEnergy!$S$20:$T$45,MATCH($B16,[25]SourceEnergy!$R$20:$R$45,0),MATCH(D$7,[25]SourceEnergy!$S$12:$T$12,0))/10</f>
        <v>1.9611079882068974</v>
      </c>
      <c r="E16" s="34">
        <f>INDEX([25]SourceEnergy!$U$20:$V$45,MATCH($B16,[25]SourceEnergy!$R$20:$R$45,0),MATCH(E$7,[25]SourceEnergy!$U$12:$V$12,0))/10</f>
        <v>1.1597253660942306</v>
      </c>
      <c r="F16" s="34">
        <f>INDEX([25]SourceEnergy!$U$20:$V$45,MATCH($B16,[25]SourceEnergy!$R$20:$R$45,0),MATCH(F$7,[25]SourceEnergy!$U$12:$V$12,0))/10</f>
        <v>1.4131141501995339</v>
      </c>
      <c r="H16" s="57"/>
      <c r="I16" s="216">
        <f t="shared" si="9"/>
        <v>0.97</v>
      </c>
      <c r="J16" s="216"/>
      <c r="L16" s="231">
        <f t="shared" si="4"/>
        <v>1.1709272019155694</v>
      </c>
      <c r="M16" s="232">
        <f t="shared" si="10"/>
        <v>1.4232620465896151</v>
      </c>
      <c r="O16" s="231">
        <f t="shared" si="5"/>
        <v>1.9022747485606903</v>
      </c>
      <c r="P16" s="232">
        <f t="shared" si="11"/>
        <v>2.2381860481608395</v>
      </c>
      <c r="R16" s="231">
        <f t="shared" si="6"/>
        <v>1.1249336051114036</v>
      </c>
      <c r="S16" s="232">
        <f t="shared" si="12"/>
        <v>1.3551929841786592</v>
      </c>
      <c r="U16" s="231">
        <f t="shared" si="7"/>
        <v>1.3707207256935479</v>
      </c>
      <c r="V16" s="232">
        <f t="shared" si="13"/>
        <v>1.5732145651745248</v>
      </c>
    </row>
    <row r="17" spans="1:22" x14ac:dyDescent="0.25">
      <c r="A17" s="31"/>
      <c r="B17" s="128">
        <f t="shared" si="8"/>
        <v>2026</v>
      </c>
      <c r="C17" s="34">
        <f>INDEX([25]SourceEnergy!$S$20:$T$45,MATCH($B17,[25]SourceEnergy!$R$20:$R$45,0),MATCH(C$7,[25]SourceEnergy!$S$12:$T$12,0))/10</f>
        <v>1.2871642848306926</v>
      </c>
      <c r="D17" s="34">
        <f>INDEX([25]SourceEnergy!$S$20:$T$45,MATCH($B17,[25]SourceEnergy!$R$20:$R$45,0),MATCH(D$7,[25]SourceEnergy!$S$12:$T$12,0))/10</f>
        <v>2.1464779731638277</v>
      </c>
      <c r="E17" s="34">
        <f>INDEX([25]SourceEnergy!$U$20:$V$45,MATCH($B17,[25]SourceEnergy!$R$20:$R$45,0),MATCH(E$7,[25]SourceEnergy!$U$12:$V$12,0))/10</f>
        <v>1.2257309047073783</v>
      </c>
      <c r="F17" s="34">
        <f>INDEX([25]SourceEnergy!$U$20:$V$45,MATCH($B17,[25]SourceEnergy!$R$20:$R$45,0),MATCH(F$7,[25]SourceEnergy!$U$12:$V$12,0))/10</f>
        <v>1.5387020387649082</v>
      </c>
      <c r="H17" s="57"/>
      <c r="I17" s="216">
        <f t="shared" si="9"/>
        <v>0.96499999999999997</v>
      </c>
      <c r="J17" s="216"/>
      <c r="L17" s="231">
        <f t="shared" si="4"/>
        <v>1.2421135348616184</v>
      </c>
      <c r="M17" s="232">
        <f t="shared" si="10"/>
        <v>1.4159256442876069</v>
      </c>
      <c r="O17" s="231">
        <f t="shared" si="5"/>
        <v>2.0713512441030937</v>
      </c>
      <c r="P17" s="232">
        <f t="shared" si="11"/>
        <v>2.2266490066754745</v>
      </c>
      <c r="R17" s="231">
        <f t="shared" si="6"/>
        <v>1.18283032304262</v>
      </c>
      <c r="S17" s="232">
        <f t="shared" si="12"/>
        <v>1.3482074533323776</v>
      </c>
      <c r="U17" s="231">
        <f t="shared" si="7"/>
        <v>1.4848474674081364</v>
      </c>
      <c r="V17" s="232">
        <f t="shared" si="13"/>
        <v>1.5651052117457902</v>
      </c>
    </row>
    <row r="18" spans="1:22" x14ac:dyDescent="0.25">
      <c r="A18" s="31"/>
      <c r="B18" s="128">
        <f t="shared" si="8"/>
        <v>2027</v>
      </c>
      <c r="C18" s="34">
        <f>INDEX([25]SourceEnergy!$S$20:$T$45,MATCH($B18,[25]SourceEnergy!$R$20:$R$45,0),MATCH(C$7,[25]SourceEnergy!$S$12:$T$12,0))/10</f>
        <v>1.3523925852623038</v>
      </c>
      <c r="D18" s="34">
        <f>INDEX([25]SourceEnergy!$S$20:$T$45,MATCH($B18,[25]SourceEnergy!$R$20:$R$45,0),MATCH(D$7,[25]SourceEnergy!$S$12:$T$12,0))/10</f>
        <v>2.371298332075765</v>
      </c>
      <c r="E18" s="34">
        <f>INDEX([25]SourceEnergy!$U$20:$V$45,MATCH($B18,[25]SourceEnergy!$R$20:$R$45,0),MATCH(E$7,[25]SourceEnergy!$U$12:$V$12,0))/10</f>
        <v>1.2743115790172153</v>
      </c>
      <c r="F18" s="34">
        <f>INDEX([25]SourceEnergy!$U$20:$V$45,MATCH($B18,[25]SourceEnergy!$R$20:$R$45,0),MATCH(F$7,[25]SourceEnergy!$U$12:$V$12,0))/10</f>
        <v>1.6887048486022653</v>
      </c>
      <c r="H18" s="57"/>
      <c r="I18" s="216">
        <f t="shared" si="9"/>
        <v>0.96</v>
      </c>
      <c r="J18" s="216"/>
      <c r="L18" s="231">
        <f t="shared" si="4"/>
        <v>1.2982968818518115</v>
      </c>
      <c r="M18" s="232">
        <f t="shared" si="10"/>
        <v>1.4085892419855985</v>
      </c>
      <c r="O18" s="231">
        <f t="shared" si="5"/>
        <v>2.2764463987927344</v>
      </c>
      <c r="P18" s="232">
        <f t="shared" si="11"/>
        <v>2.2151119651901094</v>
      </c>
      <c r="R18" s="231">
        <f t="shared" si="6"/>
        <v>1.2233391158565265</v>
      </c>
      <c r="S18" s="232">
        <f t="shared" si="12"/>
        <v>1.3412219224860957</v>
      </c>
      <c r="U18" s="231">
        <f t="shared" si="7"/>
        <v>1.6211566546581746</v>
      </c>
      <c r="V18" s="232">
        <f t="shared" si="13"/>
        <v>1.5569958583170556</v>
      </c>
    </row>
    <row r="19" spans="1:22" x14ac:dyDescent="0.25">
      <c r="A19" s="31"/>
      <c r="B19" s="128">
        <f t="shared" si="8"/>
        <v>2028</v>
      </c>
      <c r="C19" s="34">
        <f>INDEX([25]SourceEnergy!$S$20:$T$45,MATCH($B19,[25]SourceEnergy!$R$20:$R$45,0),MATCH(C$7,[25]SourceEnergy!$S$12:$T$12,0))/10</f>
        <v>1.5839138449934629</v>
      </c>
      <c r="D19" s="34">
        <f>INDEX([25]SourceEnergy!$S$20:$T$45,MATCH($B19,[25]SourceEnergy!$R$20:$R$45,0),MATCH(D$7,[25]SourceEnergy!$S$12:$T$12,0))/10</f>
        <v>2.5921962552049074</v>
      </c>
      <c r="E19" s="34">
        <f>INDEX([25]SourceEnergy!$U$20:$V$45,MATCH($B19,[25]SourceEnergy!$R$20:$R$45,0),MATCH(E$7,[25]SourceEnergy!$U$12:$V$12,0))/10</f>
        <v>1.5192003685840323</v>
      </c>
      <c r="F19" s="34">
        <f>INDEX([25]SourceEnergy!$U$20:$V$45,MATCH($B19,[25]SourceEnergy!$R$20:$R$45,0),MATCH(F$7,[25]SourceEnergy!$U$12:$V$12,0))/10</f>
        <v>1.9157628086149903</v>
      </c>
      <c r="H19" s="57"/>
      <c r="I19" s="216">
        <f t="shared" si="9"/>
        <v>0.95499999999999996</v>
      </c>
      <c r="J19" s="216"/>
      <c r="L19" s="231">
        <f t="shared" si="4"/>
        <v>1.512637721968757</v>
      </c>
      <c r="M19" s="232">
        <f t="shared" si="10"/>
        <v>1.4012528396835902</v>
      </c>
      <c r="O19" s="231">
        <f t="shared" si="5"/>
        <v>2.4755474237206863</v>
      </c>
      <c r="P19" s="232">
        <f t="shared" si="11"/>
        <v>2.2035749237047444</v>
      </c>
      <c r="R19" s="231">
        <f t="shared" si="6"/>
        <v>1.4508363519977507</v>
      </c>
      <c r="S19" s="232">
        <f t="shared" si="12"/>
        <v>1.3342363916398139</v>
      </c>
      <c r="U19" s="231">
        <f t="shared" si="7"/>
        <v>1.8295534822273156</v>
      </c>
      <c r="V19" s="232">
        <f t="shared" si="13"/>
        <v>1.5488865048883209</v>
      </c>
    </row>
    <row r="20" spans="1:22" x14ac:dyDescent="0.25">
      <c r="A20" s="31"/>
      <c r="B20" s="128">
        <f t="shared" si="8"/>
        <v>2029</v>
      </c>
      <c r="C20" s="34">
        <f>INDEX([25]SourceEnergy!$S$20:$T$45,MATCH($B20,[25]SourceEnergy!$R$20:$R$45,0),MATCH(C$7,[25]SourceEnergy!$S$12:$T$12,0))/10</f>
        <v>1.7234707761224546</v>
      </c>
      <c r="D20" s="34">
        <f>INDEX([25]SourceEnergy!$S$20:$T$45,MATCH($B20,[25]SourceEnergy!$R$20:$R$45,0),MATCH(D$7,[25]SourceEnergy!$S$12:$T$12,0))/10</f>
        <v>2.8451428758413311</v>
      </c>
      <c r="E20" s="34">
        <f>INDEX([25]SourceEnergy!$U$20:$V$45,MATCH($B20,[25]SourceEnergy!$R$20:$R$45,0),MATCH(E$7,[25]SourceEnergy!$U$12:$V$12,0))/10</f>
        <v>1.642614202507513</v>
      </c>
      <c r="F20" s="34">
        <f>INDEX([25]SourceEnergy!$U$20:$V$45,MATCH($B20,[25]SourceEnergy!$R$20:$R$45,0),MATCH(F$7,[25]SourceEnergy!$U$12:$V$12,0))/10</f>
        <v>2.0526604235341219</v>
      </c>
      <c r="H20" s="57"/>
      <c r="I20" s="216">
        <f t="shared" si="9"/>
        <v>0.95</v>
      </c>
      <c r="J20" s="216"/>
      <c r="L20" s="231">
        <f t="shared" si="4"/>
        <v>1.6372972373163317</v>
      </c>
      <c r="M20" s="232">
        <f t="shared" si="10"/>
        <v>1.3939164373815818</v>
      </c>
      <c r="O20" s="231">
        <f t="shared" si="5"/>
        <v>2.7028857320492645</v>
      </c>
      <c r="P20" s="232">
        <f t="shared" si="11"/>
        <v>2.1920378822193789</v>
      </c>
      <c r="R20" s="231">
        <f t="shared" si="6"/>
        <v>1.5604834923821373</v>
      </c>
      <c r="S20" s="232">
        <f t="shared" si="12"/>
        <v>1.3272508607935323</v>
      </c>
      <c r="U20" s="231">
        <f t="shared" si="7"/>
        <v>1.9500274023574158</v>
      </c>
      <c r="V20" s="232">
        <f t="shared" si="13"/>
        <v>1.5407771514595863</v>
      </c>
    </row>
    <row r="21" spans="1:22" x14ac:dyDescent="0.25">
      <c r="A21" s="31"/>
      <c r="B21" s="128">
        <f t="shared" si="8"/>
        <v>2030</v>
      </c>
      <c r="C21" s="34">
        <f>INDEX([25]SourceEnergy!$S$20:$T$45,MATCH($B21,[25]SourceEnergy!$R$20:$R$45,0),MATCH(C$7,[25]SourceEnergy!$S$12:$T$12,0))/10</f>
        <v>1.4590690639043831</v>
      </c>
      <c r="D21" s="34">
        <f>INDEX([25]SourceEnergy!$S$20:$T$45,MATCH($B21,[25]SourceEnergy!$R$20:$R$45,0),MATCH(D$7,[25]SourceEnergy!$S$12:$T$12,0))/10</f>
        <v>2.4644077419163843</v>
      </c>
      <c r="E21" s="34">
        <f>INDEX([25]SourceEnergy!$U$20:$V$45,MATCH($B21,[25]SourceEnergy!$R$20:$R$45,0),MATCH(E$7,[25]SourceEnergy!$U$12:$V$12,0))/10</f>
        <v>1.3765832058638787</v>
      </c>
      <c r="F21" s="34">
        <f>INDEX([25]SourceEnergy!$U$20:$V$45,MATCH($B21,[25]SourceEnergy!$R$20:$R$45,0),MATCH(F$7,[25]SourceEnergy!$U$12:$V$12,0))/10</f>
        <v>1.7998984693423765</v>
      </c>
      <c r="H21" s="57"/>
      <c r="I21" s="216">
        <f t="shared" si="9"/>
        <v>0.94499999999999995</v>
      </c>
      <c r="J21" s="216"/>
      <c r="L21" s="231">
        <f t="shared" si="4"/>
        <v>1.378820265389642</v>
      </c>
      <c r="M21" s="232">
        <f t="shared" si="10"/>
        <v>1.3865800350795734</v>
      </c>
      <c r="O21" s="231">
        <f t="shared" si="5"/>
        <v>2.3288653161109831</v>
      </c>
      <c r="P21" s="232">
        <f t="shared" si="11"/>
        <v>2.1805008407340138</v>
      </c>
      <c r="R21" s="231">
        <f t="shared" si="6"/>
        <v>1.3008711295413653</v>
      </c>
      <c r="S21" s="232">
        <f t="shared" si="12"/>
        <v>1.3202653299472504</v>
      </c>
      <c r="U21" s="231">
        <f t="shared" si="7"/>
        <v>1.7009040535285458</v>
      </c>
      <c r="V21" s="232">
        <f t="shared" si="13"/>
        <v>1.5326677980308516</v>
      </c>
    </row>
    <row r="22" spans="1:22" x14ac:dyDescent="0.25">
      <c r="A22" s="31"/>
      <c r="B22" s="128">
        <f t="shared" si="8"/>
        <v>2031</v>
      </c>
      <c r="C22" s="34">
        <f>INDEX([25]SourceEnergy!$S$20:$T$45,MATCH($B22,[25]SourceEnergy!$R$20:$R$45,0),MATCH(C$7,[25]SourceEnergy!$S$12:$T$12,0))/10</f>
        <v>1.7234076448263249</v>
      </c>
      <c r="D22" s="34">
        <f>INDEX([25]SourceEnergy!$S$20:$T$45,MATCH($B22,[25]SourceEnergy!$R$20:$R$45,0),MATCH(D$7,[25]SourceEnergy!$S$12:$T$12,0))/10</f>
        <v>2.821995268876917</v>
      </c>
      <c r="E22" s="34">
        <f>INDEX([25]SourceEnergy!$U$20:$V$45,MATCH($B22,[25]SourceEnergy!$R$20:$R$45,0),MATCH(E$7,[25]SourceEnergy!$U$12:$V$12,0))/10</f>
        <v>1.7091819740239891</v>
      </c>
      <c r="F22" s="34">
        <f>INDEX([25]SourceEnergy!$U$20:$V$45,MATCH($B22,[25]SourceEnergy!$R$20:$R$45,0),MATCH(F$7,[25]SourceEnergy!$U$12:$V$12,0))/10</f>
        <v>2.1715969980877041</v>
      </c>
      <c r="H22" s="57"/>
      <c r="I22" s="216">
        <f t="shared" si="9"/>
        <v>0.94</v>
      </c>
      <c r="J22" s="216"/>
      <c r="L22" s="231">
        <f t="shared" si="4"/>
        <v>1.6200031861367454</v>
      </c>
      <c r="M22" s="232">
        <f t="shared" si="10"/>
        <v>1.3792436327775652</v>
      </c>
      <c r="O22" s="231">
        <f t="shared" si="5"/>
        <v>2.6526755527443018</v>
      </c>
      <c r="P22" s="232">
        <f t="shared" si="11"/>
        <v>2.1689637992486488</v>
      </c>
      <c r="R22" s="231">
        <f t="shared" si="6"/>
        <v>1.6066310555825496</v>
      </c>
      <c r="S22" s="232">
        <f t="shared" si="12"/>
        <v>1.3132797991009688</v>
      </c>
      <c r="U22" s="231">
        <f t="shared" si="7"/>
        <v>2.0413011782024419</v>
      </c>
      <c r="V22" s="232">
        <f t="shared" si="13"/>
        <v>1.524558444602117</v>
      </c>
    </row>
    <row r="23" spans="1:22" x14ac:dyDescent="0.25">
      <c r="A23" s="31"/>
      <c r="B23" s="128">
        <f t="shared" si="8"/>
        <v>2032</v>
      </c>
      <c r="C23" s="34">
        <f>INDEX([25]SourceEnergy!$S$20:$T$45,MATCH($B23,[25]SourceEnergy!$R$20:$R$45,0),MATCH(C$7,[25]SourceEnergy!$S$12:$T$12,0))/10</f>
        <v>1.9464870174585311</v>
      </c>
      <c r="D23" s="34">
        <f>INDEX([25]SourceEnergy!$S$20:$T$45,MATCH($B23,[25]SourceEnergy!$R$20:$R$45,0),MATCH(D$7,[25]SourceEnergy!$S$12:$T$12,0))/10</f>
        <v>3.0034105224892387</v>
      </c>
      <c r="E23" s="34">
        <f>INDEX([25]SourceEnergy!$U$20:$V$45,MATCH($B23,[25]SourceEnergy!$R$20:$R$45,0),MATCH(E$7,[25]SourceEnergy!$U$12:$V$12,0))/10</f>
        <v>1.9116288469043734</v>
      </c>
      <c r="F23" s="34">
        <f>INDEX([25]SourceEnergy!$U$20:$V$45,MATCH($B23,[25]SourceEnergy!$R$20:$R$45,0),MATCH(F$7,[25]SourceEnergy!$U$12:$V$12,0))/10</f>
        <v>2.3792726046783454</v>
      </c>
      <c r="H23" s="57"/>
      <c r="I23" s="216">
        <f t="shared" si="9"/>
        <v>0.93499999999999994</v>
      </c>
      <c r="J23" s="216"/>
      <c r="L23" s="231">
        <f t="shared" si="4"/>
        <v>1.8199653613237265</v>
      </c>
      <c r="M23" s="232">
        <f t="shared" si="10"/>
        <v>1.3719072304755568</v>
      </c>
      <c r="O23" s="231">
        <f t="shared" si="5"/>
        <v>2.8081888385274381</v>
      </c>
      <c r="P23" s="232">
        <f t="shared" si="11"/>
        <v>2.1574267577632837</v>
      </c>
      <c r="R23" s="231">
        <f t="shared" si="6"/>
        <v>1.7873729718555891</v>
      </c>
      <c r="S23" s="232">
        <f t="shared" si="12"/>
        <v>1.306294268254687</v>
      </c>
      <c r="U23" s="231">
        <f t="shared" si="7"/>
        <v>2.2246198853742527</v>
      </c>
      <c r="V23" s="232">
        <f t="shared" si="13"/>
        <v>1.5164490911733821</v>
      </c>
    </row>
    <row r="24" spans="1:22" x14ac:dyDescent="0.25">
      <c r="A24" s="31"/>
      <c r="B24" s="128">
        <f t="shared" si="8"/>
        <v>2033</v>
      </c>
      <c r="C24" s="34">
        <f>INDEX([25]SourceEnergy!$S$20:$T$45,MATCH($B24,[25]SourceEnergy!$R$20:$R$45,0),MATCH(C$7,[25]SourceEnergy!$S$12:$T$12,0))/10</f>
        <v>2.019999958592007</v>
      </c>
      <c r="D24" s="34">
        <f>INDEX([25]SourceEnergy!$S$20:$T$45,MATCH($B24,[25]SourceEnergy!$R$20:$R$45,0),MATCH(D$7,[25]SourceEnergy!$S$12:$T$12,0))/10</f>
        <v>3.1084980701560099</v>
      </c>
      <c r="E24" s="34">
        <f>INDEX([25]SourceEnergy!$U$20:$V$45,MATCH($B24,[25]SourceEnergy!$R$20:$R$45,0),MATCH(E$7,[25]SourceEnergy!$U$12:$V$12,0))/10</f>
        <v>1.9706600988196707</v>
      </c>
      <c r="F24" s="34">
        <f>INDEX([25]SourceEnergy!$U$20:$V$45,MATCH($B24,[25]SourceEnergy!$R$20:$R$45,0),MATCH(F$7,[25]SourceEnergy!$U$12:$V$12,0))/10</f>
        <v>2.4920200275710291</v>
      </c>
      <c r="H24" s="57"/>
      <c r="I24" s="216">
        <f t="shared" si="9"/>
        <v>0.92999999999999994</v>
      </c>
      <c r="J24" s="216"/>
      <c r="L24" s="231">
        <f t="shared" si="4"/>
        <v>1.8785999614905664</v>
      </c>
      <c r="M24" s="232">
        <f t="shared" si="10"/>
        <v>1.3645708281735485</v>
      </c>
      <c r="O24" s="231">
        <f t="shared" si="5"/>
        <v>2.8909032052450891</v>
      </c>
      <c r="P24" s="232">
        <f t="shared" si="11"/>
        <v>2.1458897162779182</v>
      </c>
      <c r="R24" s="231">
        <f t="shared" si="6"/>
        <v>1.8327138919022936</v>
      </c>
      <c r="S24" s="232">
        <f t="shared" si="12"/>
        <v>1.2993087374084051</v>
      </c>
      <c r="U24" s="231">
        <f t="shared" si="7"/>
        <v>2.3175786256410569</v>
      </c>
      <c r="V24" s="232">
        <f t="shared" si="13"/>
        <v>1.5083397377446475</v>
      </c>
    </row>
    <row r="25" spans="1:22" x14ac:dyDescent="0.25">
      <c r="A25" s="31"/>
      <c r="B25" s="128">
        <f t="shared" si="8"/>
        <v>2034</v>
      </c>
      <c r="C25" s="34">
        <f>INDEX([25]SourceEnergy!$S$20:$T$45,MATCH($B25,[25]SourceEnergy!$R$20:$R$45,0),MATCH(C$7,[25]SourceEnergy!$S$12:$T$12,0))/10</f>
        <v>2.0767616034720708</v>
      </c>
      <c r="D25" s="34">
        <f>INDEX([25]SourceEnergy!$S$20:$T$45,MATCH($B25,[25]SourceEnergy!$R$20:$R$45,0),MATCH(D$7,[25]SourceEnergy!$S$12:$T$12,0))/10</f>
        <v>3.1259065609601895</v>
      </c>
      <c r="E25" s="34">
        <f>INDEX([25]SourceEnergy!$U$20:$V$45,MATCH($B25,[25]SourceEnergy!$R$20:$R$45,0),MATCH(E$7,[25]SourceEnergy!$U$12:$V$12,0))/10</f>
        <v>2.0617116489978859</v>
      </c>
      <c r="F25" s="34">
        <f>INDEX([25]SourceEnergy!$U$20:$V$45,MATCH($B25,[25]SourceEnergy!$R$20:$R$45,0),MATCH(F$7,[25]SourceEnergy!$U$12:$V$12,0))/10</f>
        <v>2.5370765471366044</v>
      </c>
      <c r="H25" s="57"/>
      <c r="I25" s="216">
        <f t="shared" si="9"/>
        <v>0.92499999999999993</v>
      </c>
      <c r="J25" s="216"/>
      <c r="L25" s="231">
        <f t="shared" si="4"/>
        <v>1.9210044832116653</v>
      </c>
      <c r="M25" s="232">
        <f t="shared" si="10"/>
        <v>1.3572344258715401</v>
      </c>
      <c r="O25" s="231">
        <f t="shared" si="5"/>
        <v>2.8914635688881751</v>
      </c>
      <c r="P25" s="232">
        <f t="shared" si="11"/>
        <v>2.1343526747925532</v>
      </c>
      <c r="R25" s="231">
        <f t="shared" si="6"/>
        <v>1.9070832753230444</v>
      </c>
      <c r="S25" s="232">
        <f t="shared" si="12"/>
        <v>1.2923232065621235</v>
      </c>
      <c r="U25" s="231">
        <f t="shared" si="7"/>
        <v>2.3467958061013587</v>
      </c>
      <c r="V25" s="232">
        <f t="shared" si="13"/>
        <v>1.5002303843159128</v>
      </c>
    </row>
    <row r="26" spans="1:22" x14ac:dyDescent="0.25">
      <c r="A26" s="31"/>
      <c r="B26" s="128">
        <f t="shared" si="8"/>
        <v>2035</v>
      </c>
      <c r="C26" s="34">
        <f>INDEX([25]SourceEnergy!$S$20:$T$45,MATCH($B26,[25]SourceEnergy!$R$20:$R$45,0),MATCH(C$7,[25]SourceEnergy!$S$12:$T$12,0))/10</f>
        <v>2.2054767143858385</v>
      </c>
      <c r="D26" s="34">
        <f>INDEX([25]SourceEnergy!$S$20:$T$45,MATCH($B26,[25]SourceEnergy!$R$20:$R$45,0),MATCH(D$7,[25]SourceEnergy!$S$12:$T$12,0))/10</f>
        <v>3.3279900776517115</v>
      </c>
      <c r="E26" s="34">
        <f>INDEX([25]SourceEnergy!$U$20:$V$45,MATCH($B26,[25]SourceEnergy!$R$20:$R$45,0),MATCH(E$7,[25]SourceEnergy!$U$12:$V$12,0))/10</f>
        <v>2.2085964302783205</v>
      </c>
      <c r="F26" s="34">
        <f>INDEX([25]SourceEnergy!$U$20:$V$45,MATCH($B26,[25]SourceEnergy!$R$20:$R$45,0),MATCH(F$7,[25]SourceEnergy!$U$12:$V$12,0))/10</f>
        <v>2.6920165006542573</v>
      </c>
      <c r="H26" s="57"/>
      <c r="I26" s="216">
        <f t="shared" si="9"/>
        <v>0.91999999999999993</v>
      </c>
      <c r="J26" s="216"/>
      <c r="L26" s="231">
        <f t="shared" si="4"/>
        <v>2.0290385772349713</v>
      </c>
      <c r="M26" s="232">
        <f t="shared" si="10"/>
        <v>1.3498980235695319</v>
      </c>
      <c r="O26" s="231">
        <f t="shared" si="5"/>
        <v>3.0617508714395743</v>
      </c>
      <c r="P26" s="232">
        <f t="shared" si="11"/>
        <v>2.1228156333071881</v>
      </c>
      <c r="R26" s="231">
        <f t="shared" si="6"/>
        <v>2.0319087158560549</v>
      </c>
      <c r="S26" s="232">
        <f t="shared" si="12"/>
        <v>1.2853376757158417</v>
      </c>
      <c r="U26" s="231">
        <f t="shared" si="7"/>
        <v>2.4766551806019166</v>
      </c>
      <c r="V26" s="232">
        <f t="shared" si="13"/>
        <v>1.4921210308871782</v>
      </c>
    </row>
    <row r="27" spans="1:22" x14ac:dyDescent="0.25">
      <c r="A27" s="31"/>
      <c r="B27" s="128">
        <f t="shared" si="8"/>
        <v>2036</v>
      </c>
      <c r="C27" s="34">
        <f>INDEX([25]SourceEnergy!$S$20:$T$45,MATCH($B27,[25]SourceEnergy!$R$20:$R$45,0),MATCH(C$7,[25]SourceEnergy!$S$12:$T$12,0))/10</f>
        <v>2.2437789932273451</v>
      </c>
      <c r="D27" s="34">
        <f>INDEX([25]SourceEnergy!$S$20:$T$45,MATCH($B27,[25]SourceEnergy!$R$20:$R$45,0),MATCH(D$7,[25]SourceEnergy!$S$12:$T$12,0))/10</f>
        <v>3.4417703045695553</v>
      </c>
      <c r="E27" s="34">
        <f>INDEX([25]SourceEnergy!$U$20:$V$45,MATCH($B27,[25]SourceEnergy!$R$20:$R$45,0),MATCH(E$7,[25]SourceEnergy!$U$12:$V$12,0))/10</f>
        <v>2.230207236437411</v>
      </c>
      <c r="F27" s="34">
        <f>INDEX([25]SourceEnergy!$U$20:$V$45,MATCH($B27,[25]SourceEnergy!$R$20:$R$45,0),MATCH(F$7,[25]SourceEnergy!$U$12:$V$12,0))/10</f>
        <v>2.7797723701434149</v>
      </c>
      <c r="H27" s="57"/>
      <c r="I27" s="216">
        <f t="shared" si="9"/>
        <v>0.91499999999999992</v>
      </c>
      <c r="J27" s="216"/>
      <c r="L27" s="231">
        <f t="shared" si="4"/>
        <v>2.0530577788030206</v>
      </c>
      <c r="M27" s="232">
        <f t="shared" si="10"/>
        <v>1.3425616212675235</v>
      </c>
      <c r="O27" s="231">
        <f t="shared" si="5"/>
        <v>3.1492198286811428</v>
      </c>
      <c r="P27" s="232">
        <f t="shared" si="11"/>
        <v>2.1112785918218231</v>
      </c>
      <c r="R27" s="231">
        <f t="shared" si="6"/>
        <v>2.0406396213402309</v>
      </c>
      <c r="S27" s="232">
        <f t="shared" si="12"/>
        <v>1.2783521448695598</v>
      </c>
      <c r="U27" s="231">
        <f t="shared" si="7"/>
        <v>2.5434917186812243</v>
      </c>
      <c r="V27" s="232">
        <f t="shared" si="13"/>
        <v>1.4840116774584435</v>
      </c>
    </row>
    <row r="28" spans="1:22" x14ac:dyDescent="0.25">
      <c r="A28" s="31"/>
      <c r="B28" s="128">
        <f t="shared" ref="B28:B30" si="14">B27+1</f>
        <v>2037</v>
      </c>
      <c r="C28" s="34">
        <f>INDEX([25]SourceEnergy!$S$20:$T$45,MATCH($B28,[25]SourceEnergy!$R$20:$R$45,0),MATCH(C$7,[25]SourceEnergy!$S$12:$T$12,0))/10</f>
        <v>2.2456576436550288</v>
      </c>
      <c r="D28" s="34">
        <f>INDEX([25]SourceEnergy!$S$20:$T$45,MATCH($B28,[25]SourceEnergy!$R$20:$R$45,0),MATCH(D$7,[25]SourceEnergy!$S$12:$T$12,0))/10</f>
        <v>3.4479509286180012</v>
      </c>
      <c r="E28" s="34">
        <f>INDEX([25]SourceEnergy!$U$20:$V$45,MATCH($B28,[25]SourceEnergy!$R$20:$R$45,0),MATCH(E$7,[25]SourceEnergy!$U$12:$V$12,0))/10</f>
        <v>2.2599735683822502</v>
      </c>
      <c r="F28" s="34">
        <f>INDEX([25]SourceEnergy!$U$20:$V$45,MATCH($B28,[25]SourceEnergy!$R$20:$R$45,0),MATCH(F$7,[25]SourceEnergy!$U$12:$V$12,0))/10</f>
        <v>2.7986840985464543</v>
      </c>
      <c r="H28" s="57"/>
      <c r="I28" s="216"/>
      <c r="J28" s="216"/>
      <c r="L28" s="217"/>
      <c r="O28" s="217"/>
      <c r="R28" s="217"/>
      <c r="U28" s="217"/>
    </row>
    <row r="29" spans="1:22" x14ac:dyDescent="0.25">
      <c r="A29" s="31"/>
      <c r="B29" s="128">
        <f t="shared" si="14"/>
        <v>2038</v>
      </c>
      <c r="C29" s="34">
        <f>INDEX([25]SourceEnergy!$S$20:$T$45,MATCH($B29,[25]SourceEnergy!$R$20:$R$45,0),MATCH(C$7,[25]SourceEnergy!$S$12:$T$12,0))/10</f>
        <v>2.4334246316510271</v>
      </c>
      <c r="D29" s="34">
        <f>INDEX([25]SourceEnergy!$S$20:$T$45,MATCH($B29,[25]SourceEnergy!$R$20:$R$45,0),MATCH(D$7,[25]SourceEnergy!$S$12:$T$12,0))/10</f>
        <v>3.7334510179999207</v>
      </c>
      <c r="E29" s="34">
        <f>INDEX([25]SourceEnergy!$U$20:$V$45,MATCH($B29,[25]SourceEnergy!$R$20:$R$45,0),MATCH(E$7,[25]SourceEnergy!$U$12:$V$12,0))/10</f>
        <v>2.4570059769431696</v>
      </c>
      <c r="F29" s="34">
        <f>INDEX([25]SourceEnergy!$U$20:$V$45,MATCH($B29,[25]SourceEnergy!$R$20:$R$45,0),MATCH(F$7,[25]SourceEnergy!$U$12:$V$12,0))/10</f>
        <v>3.0435360720573166</v>
      </c>
      <c r="H29" s="57"/>
      <c r="I29" s="216"/>
      <c r="J29" s="216"/>
      <c r="L29" s="217"/>
      <c r="O29" s="217"/>
      <c r="R29" s="217"/>
      <c r="U29" s="217"/>
    </row>
    <row r="30" spans="1:22" x14ac:dyDescent="0.25">
      <c r="A30" s="31"/>
      <c r="B30" s="128">
        <f t="shared" si="14"/>
        <v>2039</v>
      </c>
      <c r="C30" s="34">
        <f>INDEX([25]SourceEnergy!$S$20:$T$45,MATCH($B30,[25]SourceEnergy!$R$20:$R$45,0),MATCH(C$7,[25]SourceEnergy!$S$12:$T$12,0))/10</f>
        <v>2.4860460693297588</v>
      </c>
      <c r="D30" s="34">
        <f>INDEX([25]SourceEnergy!$S$20:$T$45,MATCH($B30,[25]SourceEnergy!$R$20:$R$45,0),MATCH(D$7,[25]SourceEnergy!$S$12:$T$12,0))/10</f>
        <v>3.8142548570757624</v>
      </c>
      <c r="E30" s="34">
        <f>INDEX([25]SourceEnergy!$U$20:$V$45,MATCH($B30,[25]SourceEnergy!$R$20:$R$45,0),MATCH(E$7,[25]SourceEnergy!$U$12:$V$12,0))/10</f>
        <v>2.505294633068909</v>
      </c>
      <c r="F30" s="34">
        <f>INDEX([25]SourceEnergy!$U$20:$V$45,MATCH($B30,[25]SourceEnergy!$R$20:$R$45,0),MATCH(F$7,[25]SourceEnergy!$U$12:$V$12,0))/10</f>
        <v>3.1010561235783367</v>
      </c>
      <c r="H30" s="57"/>
      <c r="I30" s="216"/>
      <c r="J30" s="216"/>
      <c r="L30" s="217"/>
      <c r="O30" s="217"/>
      <c r="R30" s="217"/>
      <c r="U30" s="217"/>
    </row>
    <row r="31" spans="1:22" x14ac:dyDescent="0.25">
      <c r="A31" s="31"/>
      <c r="B31" s="32"/>
      <c r="C31" s="34"/>
      <c r="D31" s="34"/>
      <c r="E31" s="34"/>
      <c r="F31" s="34"/>
      <c r="H31" s="57"/>
      <c r="I31" s="216"/>
      <c r="J31" s="216"/>
      <c r="L31" s="217"/>
      <c r="O31" s="217"/>
      <c r="R31" s="217"/>
      <c r="U31" s="217"/>
    </row>
    <row r="32" spans="1:22" x14ac:dyDescent="0.25">
      <c r="A32" s="31"/>
      <c r="C32" s="29" t="s">
        <v>123</v>
      </c>
      <c r="D32" s="29"/>
      <c r="E32" s="49" t="s">
        <v>256</v>
      </c>
      <c r="F32" s="49"/>
      <c r="I32" s="216"/>
      <c r="J32" s="216"/>
      <c r="L32" s="217"/>
      <c r="O32" s="217"/>
      <c r="R32" s="217"/>
      <c r="U32" s="217"/>
    </row>
    <row r="33" spans="1:22" ht="13.8" x14ac:dyDescent="0.4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I33" s="216"/>
      <c r="J33" s="216"/>
      <c r="K33" s="228"/>
      <c r="L33" s="228"/>
      <c r="M33" s="228"/>
      <c r="O33" s="217"/>
      <c r="R33" s="217"/>
      <c r="U33" s="217"/>
    </row>
    <row r="34" spans="1:22" ht="33.75" customHeight="1" x14ac:dyDescent="0.25">
      <c r="B34" s="38" t="str">
        <f ca="1">"15-year ("&amp;INDEX($B:$B,MID(_xlfn.FORMULATEXT(L34),FIND("(L",_xlfn.FORMULATEXT(L34))+2,2),1)&amp;"-"&amp;INDEX($B:$B,MID(_xlfn.FORMULATEXT(L34),FIND("),",_xlfn.FORMULATEXT(L34))-2,2),1)&amp;") Nominal Levelized"</f>
        <v>15-year (2021-2035) Nominal Levelized</v>
      </c>
      <c r="C34" s="39">
        <f>M34</f>
        <v>1.4672804604016652</v>
      </c>
      <c r="D34" s="39">
        <f>P34</f>
        <v>2.3074082970730307</v>
      </c>
      <c r="E34" s="39">
        <f>S34</f>
        <v>1.3971061692563498</v>
      </c>
      <c r="F34" s="39">
        <f>V34</f>
        <v>1.6218706857469329</v>
      </c>
      <c r="I34" s="230">
        <f>-PMT('Table 3 Comparison'!$P$37,COUNT(I12:I26),NPV('Table 3 Comparison'!$P$37,I12:I26))</f>
        <v>0.96114215030347483</v>
      </c>
      <c r="J34" s="220"/>
      <c r="K34" s="228"/>
      <c r="L34" s="230">
        <f>-PMT('Table 3 Comparison'!$P$37,COUNT(L12:L26),NPV('Table 3 Comparison'!$P$37,L12:L26))</f>
        <v>1.4102650968087289</v>
      </c>
      <c r="M34" s="229">
        <f>L34/$I34</f>
        <v>1.4672804604016652</v>
      </c>
      <c r="N34" s="223"/>
      <c r="O34" s="230">
        <f>-PMT('Table 3 Comparison'!$P$37,COUNT(O12:O26),NPV('Table 3 Comparison'!$P$37,O12:O26))</f>
        <v>2.2177473722768517</v>
      </c>
      <c r="P34" s="229">
        <f>O34/$I34</f>
        <v>2.3074082970730307</v>
      </c>
      <c r="Q34" s="223"/>
      <c r="R34" s="230">
        <f>-PMT('Table 3 Comparison'!$P$37,COUNT(R12:R26),NPV('Table 3 Comparison'!$P$37,R12:R26))</f>
        <v>1.3428176277212984</v>
      </c>
      <c r="S34" s="229">
        <f>R34/$I34</f>
        <v>1.3971061692563498</v>
      </c>
      <c r="T34" s="223"/>
      <c r="U34" s="230">
        <f>-PMT('Table 3 Comparison'!$P$37,COUNT(U12:U26),NPV('Table 3 Comparison'!$P$37,U12:U26))</f>
        <v>1.5588482784129785</v>
      </c>
      <c r="V34" s="229">
        <f>U34/$I34</f>
        <v>1.6218706857469329</v>
      </c>
    </row>
    <row r="35" spans="1:22" ht="24" hidden="1" x14ac:dyDescent="0.25">
      <c r="A35" s="37"/>
      <c r="B35" s="38" t="s">
        <v>90</v>
      </c>
      <c r="C35" s="39">
        <f t="shared" ref="C35:C36" si="15">M35</f>
        <v>1.4672804604016652</v>
      </c>
      <c r="D35" s="39">
        <f t="shared" ref="D35:D36" si="16">P35</f>
        <v>2.3074082970730307</v>
      </c>
      <c r="E35" s="39">
        <f t="shared" ref="E35:E36" si="17">S35</f>
        <v>1.3971061692563498</v>
      </c>
      <c r="F35" s="39">
        <f t="shared" ref="F35:F36" si="18">V35</f>
        <v>1.6218706857469329</v>
      </c>
      <c r="I35" s="230">
        <f>-PMT('Table 3 Comparison'!$P$37,COUNT(I12:I26),NPV('Table 3 Comparison'!$P$37,I12:I26))</f>
        <v>0.96114215030347483</v>
      </c>
      <c r="J35" s="218"/>
      <c r="K35" s="219"/>
      <c r="L35" s="230">
        <f>-PMT('Table 3 Comparison'!$P$37,COUNT(L12:L26),NPV('Table 3 Comparison'!$P$37,L12:L26))</f>
        <v>1.4102650968087289</v>
      </c>
      <c r="M35" s="229">
        <f>L35/$I35</f>
        <v>1.4672804604016652</v>
      </c>
      <c r="N35" s="219"/>
      <c r="O35" s="230">
        <f>-PMT('Table 3 Comparison'!$P$37,COUNT(O12:O26),NPV('Table 3 Comparison'!$P$37,O12:O26))</f>
        <v>2.2177473722768517</v>
      </c>
      <c r="P35" s="229">
        <f>O35/$I35</f>
        <v>2.3074082970730307</v>
      </c>
      <c r="Q35" s="219"/>
      <c r="R35" s="230">
        <f>-PMT('Table 3 Comparison'!$P$37,COUNT(R12:R26),NPV('Table 3 Comparison'!$P$37,R12:R26))</f>
        <v>1.3428176277212984</v>
      </c>
      <c r="S35" s="229">
        <f>R35/$I35</f>
        <v>1.3971061692563498</v>
      </c>
      <c r="T35" s="219"/>
      <c r="U35" s="230">
        <f>-PMT('Table 3 Comparison'!$P$37,COUNT(U12:U26),NPV('Table 3 Comparison'!$P$37,U12:U26))</f>
        <v>1.5588482784129785</v>
      </c>
      <c r="V35" s="229">
        <f>U35/$I35</f>
        <v>1.6218706857469329</v>
      </c>
    </row>
    <row r="36" spans="1:22" ht="24" hidden="1" x14ac:dyDescent="0.25">
      <c r="B36" s="38" t="s">
        <v>91</v>
      </c>
      <c r="C36" s="39">
        <f t="shared" si="15"/>
        <v>1.5276810421526077</v>
      </c>
      <c r="D36" s="39">
        <f t="shared" si="16"/>
        <v>2.4187223089083272</v>
      </c>
      <c r="E36" s="39">
        <f t="shared" si="17"/>
        <v>1.4635490368303514</v>
      </c>
      <c r="F36" s="39">
        <f t="shared" si="18"/>
        <v>1.7545632269961915</v>
      </c>
      <c r="I36" s="230">
        <f>-PMT('Table 3 Comparison'!$P$37,COUNT(I13:I27),NPV('Table 3 Comparison'!$P$37,I13:I27))</f>
        <v>0.95614215030347482</v>
      </c>
      <c r="J36" s="218"/>
      <c r="K36" s="219"/>
      <c r="L36" s="230">
        <f>-PMT('Table 3 Comparison'!$P$37,COUNT(L13:L27),NPV('Table 3 Comparison'!$P$37,L13:L27))</f>
        <v>1.4606802366216476</v>
      </c>
      <c r="M36" s="229">
        <f>L36/$I36</f>
        <v>1.5276810421526077</v>
      </c>
      <c r="N36" s="219"/>
      <c r="O36" s="230">
        <f>-PMT('Table 3 Comparison'!$P$37,COUNT(O13:O27),NPV('Table 3 Comparison'!$P$37,O13:O27))</f>
        <v>2.3126423494265933</v>
      </c>
      <c r="P36" s="229">
        <f>O36/$I36</f>
        <v>2.4187223089083272</v>
      </c>
      <c r="Q36" s="219"/>
      <c r="R36" s="230">
        <f>-PMT('Table 3 Comparison'!$P$37,COUNT(R13:R27),NPV('Table 3 Comparison'!$P$37,R13:R27))</f>
        <v>1.3993609231495516</v>
      </c>
      <c r="S36" s="229">
        <f>R36/$I36</f>
        <v>1.4635490368303514</v>
      </c>
      <c r="T36" s="219"/>
      <c r="U36" s="230">
        <f>-PMT('Table 3 Comparison'!$P$37,COUNT(U13:U27),NPV('Table 3 Comparison'!$P$37,U13:U27))</f>
        <v>1.6776118567035423</v>
      </c>
      <c r="V36" s="229">
        <f>U36/$I36</f>
        <v>1.7545632269961915</v>
      </c>
    </row>
    <row r="37" spans="1:22" hidden="1" x14ac:dyDescent="0.25">
      <c r="B37" s="38"/>
      <c r="C37" s="39"/>
      <c r="D37" s="39"/>
      <c r="E37" s="39"/>
      <c r="F37" s="39"/>
      <c r="I37" s="220"/>
      <c r="J37" s="220"/>
      <c r="K37" s="221"/>
      <c r="L37" s="221"/>
      <c r="M37" s="222"/>
      <c r="N37" s="223"/>
      <c r="O37" s="221"/>
      <c r="P37" s="222"/>
      <c r="Q37" s="223"/>
      <c r="R37" s="221"/>
      <c r="S37" s="222"/>
      <c r="T37" s="223"/>
      <c r="U37" s="221"/>
      <c r="V37" s="222"/>
    </row>
    <row r="38" spans="1:22" ht="33" hidden="1" customHeight="1" x14ac:dyDescent="0.25">
      <c r="A38" s="41"/>
      <c r="B38" s="16"/>
      <c r="C38" s="16"/>
      <c r="D38" s="16"/>
      <c r="E38" s="16"/>
      <c r="F38" s="42"/>
      <c r="H38" s="57"/>
      <c r="K38" s="224"/>
      <c r="L38" s="225"/>
      <c r="M38" s="226"/>
      <c r="O38" s="225"/>
      <c r="P38" s="226"/>
      <c r="R38" s="225"/>
      <c r="S38" s="226"/>
      <c r="U38" s="225"/>
      <c r="V38" s="226"/>
    </row>
    <row r="39" spans="1:22" ht="13.2" hidden="1" x14ac:dyDescent="0.25">
      <c r="A39" s="41"/>
      <c r="B39" s="48"/>
      <c r="C39" s="48"/>
      <c r="D39" s="44"/>
      <c r="E39" s="44"/>
      <c r="F39" s="42"/>
      <c r="L39" s="227"/>
      <c r="O39" s="227"/>
      <c r="R39" s="227"/>
      <c r="U39" s="227"/>
    </row>
    <row r="40" spans="1:22" ht="13.2" hidden="1" x14ac:dyDescent="0.25">
      <c r="A40" s="31"/>
      <c r="B40" s="48"/>
      <c r="C40" s="48"/>
      <c r="D40" s="44"/>
      <c r="E40" s="44"/>
      <c r="F40" s="31"/>
      <c r="H40" s="53"/>
    </row>
    <row r="41" spans="1:22" ht="13.2" x14ac:dyDescent="0.25">
      <c r="A41" s="40"/>
      <c r="B41" s="48" t="s">
        <v>122</v>
      </c>
      <c r="C41" s="48"/>
      <c r="D41" s="44"/>
      <c r="E41" s="44"/>
      <c r="H41" s="59"/>
      <c r="K41" s="208" t="str">
        <f ca="1">"NPV ("&amp;INDEX($B:$B,MID(_xlfn.FORMULATEXT(L34),FIND("(L",_xlfn.FORMULATEXT(L34))+2,2),1)&amp;"-"&amp;INDEX($B:$B,MID(_xlfn.FORMULATEXT(L34),FIND("),",_xlfn.FORMULATEXT(L34))-2,2),1)&amp;")"</f>
        <v>NPV (2021-2035)</v>
      </c>
      <c r="L41" s="215">
        <f>NPV('Table 3 Comparison'!$P$37,L12:L26)</f>
        <v>12.909728691532253</v>
      </c>
      <c r="M41" s="215">
        <f>NPV('Table 3 Comparison'!$P$37,M12:M26)</f>
        <v>12.909728691532253</v>
      </c>
      <c r="O41" s="215">
        <f>NPV('Table 3 Comparison'!$P$37,O12:O26)</f>
        <v>20.301514195622065</v>
      </c>
      <c r="P41" s="215">
        <f>NPV('Table 3 Comparison'!$P$37,P12:P26)</f>
        <v>20.301514195622062</v>
      </c>
      <c r="R41" s="215">
        <f>NPV('Table 3 Comparison'!$P$37,R12:R26)</f>
        <v>12.29230681190154</v>
      </c>
      <c r="S41" s="215">
        <f>NPV('Table 3 Comparison'!$P$37,S12:S26)</f>
        <v>12.29230681190154</v>
      </c>
      <c r="U41" s="215">
        <f>NPV('Table 3 Comparison'!$P$37,U12:U26)</f>
        <v>14.269876203497294</v>
      </c>
      <c r="V41" s="215">
        <f>NPV('Table 3 Comparison'!$P$37,V12:V26)</f>
        <v>14.269876203497292</v>
      </c>
    </row>
    <row r="42" spans="1:22" ht="13.2" x14ac:dyDescent="0.25">
      <c r="A42" s="41"/>
      <c r="B42" s="48" t="s">
        <v>254</v>
      </c>
      <c r="K42" s="208" t="s">
        <v>130</v>
      </c>
      <c r="M42" s="208">
        <f>M41-L41</f>
        <v>0</v>
      </c>
      <c r="P42" s="208">
        <f>P41-O41</f>
        <v>0</v>
      </c>
      <c r="S42" s="208">
        <f>S41-R41</f>
        <v>0</v>
      </c>
      <c r="V42" s="208">
        <f>V41-U41</f>
        <v>0</v>
      </c>
    </row>
    <row r="43" spans="1:22" ht="13.2" x14ac:dyDescent="0.25">
      <c r="B43" s="48" t="s">
        <v>255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44"/>
  <sheetViews>
    <sheetView showGridLines="0" zoomScale="80" zoomScaleNormal="80" workbookViewId="0">
      <selection activeCell="E22" sqref="E22"/>
    </sheetView>
  </sheetViews>
  <sheetFormatPr defaultColWidth="9.33203125" defaultRowHeight="12" x14ac:dyDescent="0.25"/>
  <cols>
    <col min="1" max="1" width="2.77734375" style="26" customWidth="1"/>
    <col min="2" max="2" width="22.109375" style="26" customWidth="1"/>
    <col min="3" max="6" width="18.77734375" style="26" customWidth="1"/>
    <col min="7" max="7" width="4.6640625" style="26" customWidth="1"/>
    <col min="8" max="16384" width="9.33203125" style="26"/>
  </cols>
  <sheetData>
    <row r="1" spans="1:7" x14ac:dyDescent="0.25">
      <c r="A1" s="2"/>
      <c r="B1" s="2"/>
      <c r="C1" s="2"/>
      <c r="D1" s="2"/>
      <c r="E1" s="2"/>
      <c r="F1" s="2"/>
      <c r="G1" s="28"/>
    </row>
    <row r="2" spans="1:7" x14ac:dyDescent="0.25">
      <c r="A2" s="2"/>
      <c r="B2" s="2" t="s">
        <v>19</v>
      </c>
      <c r="C2" s="2"/>
      <c r="D2" s="2"/>
      <c r="E2" s="2"/>
      <c r="F2" s="2"/>
      <c r="G2" s="28"/>
    </row>
    <row r="3" spans="1:7" x14ac:dyDescent="0.25">
      <c r="G3" s="28"/>
    </row>
    <row r="4" spans="1:7" x14ac:dyDescent="0.25">
      <c r="A4" s="27"/>
      <c r="B4" s="47" t="s">
        <v>35</v>
      </c>
      <c r="C4" s="27"/>
      <c r="D4" s="27"/>
      <c r="E4" s="27"/>
      <c r="F4" s="27"/>
      <c r="G4" s="28"/>
    </row>
    <row r="5" spans="1:7" x14ac:dyDescent="0.25">
      <c r="A5" s="27"/>
      <c r="B5" s="27"/>
    </row>
    <row r="6" spans="1:7" x14ac:dyDescent="0.25">
      <c r="A6" s="27"/>
      <c r="B6" s="28" t="s">
        <v>30</v>
      </c>
      <c r="C6" s="29" t="s">
        <v>123</v>
      </c>
      <c r="D6" s="29"/>
      <c r="E6" s="29" t="s">
        <v>92</v>
      </c>
      <c r="F6" s="29"/>
    </row>
    <row r="7" spans="1:7" ht="13.8" x14ac:dyDescent="0.4">
      <c r="A7" s="27"/>
      <c r="B7" s="28" t="s">
        <v>28</v>
      </c>
      <c r="C7" s="30" t="s">
        <v>9</v>
      </c>
      <c r="D7" s="30" t="s">
        <v>10</v>
      </c>
      <c r="E7" s="30" t="s">
        <v>9</v>
      </c>
      <c r="F7" s="30" t="s">
        <v>10</v>
      </c>
    </row>
    <row r="8" spans="1:7" hidden="1" x14ac:dyDescent="0.25">
      <c r="A8" s="31"/>
      <c r="B8" s="32"/>
      <c r="C8" s="33"/>
      <c r="D8" s="33"/>
      <c r="E8" s="33"/>
      <c r="F8" s="33"/>
    </row>
    <row r="9" spans="1:7" hidden="1" x14ac:dyDescent="0.25">
      <c r="A9" s="31"/>
      <c r="B9" s="32"/>
      <c r="C9" s="33"/>
      <c r="D9" s="33"/>
      <c r="E9" s="33"/>
      <c r="F9" s="33"/>
    </row>
    <row r="10" spans="1:7" hidden="1" x14ac:dyDescent="0.25">
      <c r="A10" s="31"/>
      <c r="B10" s="128">
        <f>[27]SourceEnergy!$R$20</f>
        <v>2017</v>
      </c>
      <c r="C10" s="34">
        <f>INDEX([27]SourceEnergy!$S$20:$T$40,MATCH($B10,[27]SourceEnergy!$R$20:$R$40,0),MATCH(C$7,[27]SourceEnergy!$S$12:$T$12,0))/10</f>
        <v>0</v>
      </c>
      <c r="D10" s="34">
        <f>INDEX([27]SourceEnergy!$S$20:$T$40,MATCH($B10,[27]SourceEnergy!$R$20:$R$40,0),MATCH(D$7,[27]SourceEnergy!$S$12:$T$12,0))/10</f>
        <v>0</v>
      </c>
      <c r="E10" s="34">
        <f>INDEX([27]SourceEnergy!$U$20:$V$40,MATCH($B10,[27]SourceEnergy!$R$20:$R$40,0),MATCH(E$7,[27]SourceEnergy!$U$12:$V$12,0))/10</f>
        <v>0</v>
      </c>
      <c r="F10" s="34">
        <f>INDEX([27]SourceEnergy!$U$20:$V$40,MATCH($B10,[27]SourceEnergy!$R$20:$R$40,0),MATCH(F$7,[27]SourceEnergy!$U$12:$V$12,0))/10</f>
        <v>0</v>
      </c>
    </row>
    <row r="11" spans="1:7" x14ac:dyDescent="0.25">
      <c r="A11" s="31"/>
      <c r="B11" s="128">
        <v>2020</v>
      </c>
      <c r="C11" s="34">
        <f>INDEX([27]SourceEnergy!$S$20:$T$45,MATCH($B11,[27]SourceEnergy!$R$20:$R$45,0),MATCH(C$7,[27]SourceEnergy!$S$12:$T$12,0))/10</f>
        <v>1.1117592482602241</v>
      </c>
      <c r="D11" s="34">
        <f>INDEX([27]SourceEnergy!$S$20:$T$45,MATCH($B11,[27]SourceEnergy!$R$20:$R$45,0),MATCH(D$7,[27]SourceEnergy!$S$12:$T$12,0))/10</f>
        <v>2.0470832933263035</v>
      </c>
      <c r="E11" s="34">
        <f>INDEX([27]SourceEnergy!$U$20:$V$45,MATCH($B11,[27]SourceEnergy!$R$20:$R$45,0),MATCH(E$7,[27]SourceEnergy!$U$12:$V$12,0))/10</f>
        <v>1.007375871131039</v>
      </c>
      <c r="F11" s="34">
        <f>INDEX([27]SourceEnergy!$U$20:$V$45,MATCH($B11,[27]SourceEnergy!$R$20:$R$45,0),MATCH(F$7,[27]SourceEnergy!$U$12:$V$12,0))/10</f>
        <v>1.0056123256602043</v>
      </c>
    </row>
    <row r="12" spans="1:7" x14ac:dyDescent="0.25">
      <c r="A12" s="31"/>
      <c r="B12" s="128">
        <f t="shared" ref="B12:B30" si="0">B11+1</f>
        <v>2021</v>
      </c>
      <c r="C12" s="34">
        <f>INDEX([27]SourceEnergy!$S$20:$T$45,MATCH($B12,[27]SourceEnergy!$R$20:$R$45,0),MATCH(C$7,[27]SourceEnergy!$S$12:$T$12,0))/10</f>
        <v>1.3172467447356042</v>
      </c>
      <c r="D12" s="34">
        <f>INDEX([27]SourceEnergy!$S$20:$T$45,MATCH($B12,[27]SourceEnergy!$R$20:$R$45,0),MATCH(D$7,[27]SourceEnergy!$S$12:$T$12,0))/10</f>
        <v>2.1566651891121724</v>
      </c>
      <c r="E12" s="34">
        <f>INDEX([27]SourceEnergy!$U$20:$V$45,MATCH($B12,[27]SourceEnergy!$R$20:$R$45,0),MATCH(E$7,[27]SourceEnergy!$U$12:$V$12,0))/10</f>
        <v>1.213021628030994</v>
      </c>
      <c r="F12" s="34">
        <f>INDEX([27]SourceEnergy!$U$20:$V$45,MATCH($B12,[27]SourceEnergy!$R$20:$R$45,0),MATCH(F$7,[27]SourceEnergy!$U$12:$V$12,0))/10</f>
        <v>1.0822151961266087</v>
      </c>
    </row>
    <row r="13" spans="1:7" x14ac:dyDescent="0.25">
      <c r="A13" s="31"/>
      <c r="B13" s="128">
        <f t="shared" si="0"/>
        <v>2022</v>
      </c>
      <c r="C13" s="34">
        <f>INDEX([27]SourceEnergy!$S$20:$T$45,MATCH($B13,[27]SourceEnergy!$R$20:$R$45,0),MATCH(C$7,[27]SourceEnergy!$S$12:$T$12,0))/10</f>
        <v>1.456525296639072</v>
      </c>
      <c r="D13" s="34">
        <f>INDEX([27]SourceEnergy!$S$20:$T$45,MATCH($B13,[27]SourceEnergy!$R$20:$R$45,0),MATCH(D$7,[27]SourceEnergy!$S$12:$T$12,0))/10</f>
        <v>2.1929170253828207</v>
      </c>
      <c r="E13" s="34">
        <f>INDEX([27]SourceEnergy!$U$20:$V$45,MATCH($B13,[27]SourceEnergy!$R$20:$R$45,0),MATCH(E$7,[27]SourceEnergy!$U$12:$V$12,0))/10</f>
        <v>1.3014384015290807</v>
      </c>
      <c r="F13" s="34">
        <f>INDEX([27]SourceEnergy!$U$20:$V$45,MATCH($B13,[27]SourceEnergy!$R$20:$R$45,0),MATCH(F$7,[27]SourceEnergy!$U$12:$V$12,0))/10</f>
        <v>1.1964641259404527</v>
      </c>
    </row>
    <row r="14" spans="1:7" x14ac:dyDescent="0.25">
      <c r="A14" s="31"/>
      <c r="B14" s="128">
        <f t="shared" si="0"/>
        <v>2023</v>
      </c>
      <c r="C14" s="34">
        <f>INDEX([27]SourceEnergy!$S$20:$T$45,MATCH($B14,[27]SourceEnergy!$R$20:$R$45,0),MATCH(C$7,[27]SourceEnergy!$S$12:$T$12,0))/10</f>
        <v>2.2888532886193045</v>
      </c>
      <c r="D14" s="34">
        <f>INDEX([27]SourceEnergy!$S$20:$T$45,MATCH($B14,[27]SourceEnergy!$R$20:$R$45,0),MATCH(D$7,[27]SourceEnergy!$S$12:$T$12,0))/10</f>
        <v>4.2114620250548223</v>
      </c>
      <c r="E14" s="34">
        <f>INDEX([27]SourceEnergy!$U$20:$V$45,MATCH($B14,[27]SourceEnergy!$R$20:$R$45,0),MATCH(E$7,[27]SourceEnergy!$U$12:$V$12,0))/10</f>
        <v>2.1080330782470726</v>
      </c>
      <c r="F14" s="34">
        <f>INDEX([27]SourceEnergy!$U$20:$V$45,MATCH($B14,[27]SourceEnergy!$R$20:$R$45,0),MATCH(F$7,[27]SourceEnergy!$U$12:$V$12,0))/10</f>
        <v>2.7241046069048758</v>
      </c>
    </row>
    <row r="15" spans="1:7" x14ac:dyDescent="0.25">
      <c r="A15" s="31"/>
      <c r="B15" s="128">
        <f t="shared" si="0"/>
        <v>2024</v>
      </c>
      <c r="C15" s="34">
        <f>INDEX([27]SourceEnergy!$S$20:$T$45,MATCH($B15,[27]SourceEnergy!$R$20:$R$45,0),MATCH(C$7,[27]SourceEnergy!$S$12:$T$12,0))/10</f>
        <v>2.472827171487936</v>
      </c>
      <c r="D15" s="34">
        <f>INDEX([27]SourceEnergy!$S$20:$T$45,MATCH($B15,[27]SourceEnergy!$R$20:$R$45,0),MATCH(D$7,[27]SourceEnergy!$S$12:$T$12,0))/10</f>
        <v>3.8281307180624049</v>
      </c>
      <c r="E15" s="34">
        <f>INDEX([27]SourceEnergy!$U$20:$V$45,MATCH($B15,[27]SourceEnergy!$R$20:$R$45,0),MATCH(E$7,[27]SourceEnergy!$U$12:$V$12,0))/10</f>
        <v>2.3391879989369651</v>
      </c>
      <c r="F15" s="34">
        <f>INDEX([27]SourceEnergy!$U$20:$V$45,MATCH($B15,[27]SourceEnergy!$R$20:$R$45,0),MATCH(F$7,[27]SourceEnergy!$U$12:$V$12,0))/10</f>
        <v>2.8738912029495141</v>
      </c>
    </row>
    <row r="16" spans="1:7" x14ac:dyDescent="0.25">
      <c r="A16" s="31"/>
      <c r="B16" s="128">
        <f t="shared" si="0"/>
        <v>2025</v>
      </c>
      <c r="C16" s="34">
        <f>INDEX([27]SourceEnergy!$S$20:$T$45,MATCH($B16,[27]SourceEnergy!$R$20:$R$45,0),MATCH(C$7,[27]SourceEnergy!$S$12:$T$12,0))/10</f>
        <v>2.4991365678663717</v>
      </c>
      <c r="D16" s="34">
        <f>INDEX([27]SourceEnergy!$S$20:$T$45,MATCH($B16,[27]SourceEnergy!$R$20:$R$45,0),MATCH(D$7,[27]SourceEnergy!$S$12:$T$12,0))/10</f>
        <v>3.8167384965445086</v>
      </c>
      <c r="E16" s="34">
        <f>INDEX([27]SourceEnergy!$U$20:$V$45,MATCH($B16,[27]SourceEnergy!$R$20:$R$45,0),MATCH(E$7,[27]SourceEnergy!$U$12:$V$12,0))/10</f>
        <v>2.3879478078755265</v>
      </c>
      <c r="F16" s="34">
        <f>INDEX([27]SourceEnergy!$U$20:$V$45,MATCH($B16,[27]SourceEnergy!$R$20:$R$45,0),MATCH(F$7,[27]SourceEnergy!$U$12:$V$12,0))/10</f>
        <v>2.8669859794312922</v>
      </c>
    </row>
    <row r="17" spans="1:14" x14ac:dyDescent="0.25">
      <c r="A17" s="31"/>
      <c r="B17" s="128">
        <f t="shared" si="0"/>
        <v>2026</v>
      </c>
      <c r="C17" s="34">
        <f>INDEX([27]SourceEnergy!$S$20:$T$45,MATCH($B17,[27]SourceEnergy!$R$20:$R$45,0),MATCH(C$7,[27]SourceEnergy!$S$12:$T$12,0))/10</f>
        <v>2.5891758923985648</v>
      </c>
      <c r="D17" s="34">
        <f>INDEX([27]SourceEnergy!$S$20:$T$45,MATCH($B17,[27]SourceEnergy!$R$20:$R$45,0),MATCH(D$7,[27]SourceEnergy!$S$12:$T$12,0))/10</f>
        <v>4.0636748523960042</v>
      </c>
      <c r="E17" s="34">
        <f>INDEX([27]SourceEnergy!$U$20:$V$45,MATCH($B17,[27]SourceEnergy!$R$20:$R$45,0),MATCH(E$7,[27]SourceEnergy!$U$12:$V$12,0))/10</f>
        <v>2.474414128105455</v>
      </c>
      <c r="F17" s="34">
        <f>INDEX([27]SourceEnergy!$U$20:$V$45,MATCH($B17,[27]SourceEnergy!$R$20:$R$45,0),MATCH(F$7,[27]SourceEnergy!$U$12:$V$12,0))/10</f>
        <v>3.0058176286965113</v>
      </c>
    </row>
    <row r="18" spans="1:14" x14ac:dyDescent="0.25">
      <c r="A18" s="31"/>
      <c r="B18" s="128">
        <f t="shared" si="0"/>
        <v>2027</v>
      </c>
      <c r="C18" s="34">
        <f>INDEX([27]SourceEnergy!$S$20:$T$45,MATCH($B18,[27]SourceEnergy!$R$20:$R$45,0),MATCH(C$7,[27]SourceEnergy!$S$12:$T$12,0))/10</f>
        <v>2.5812519822790922</v>
      </c>
      <c r="D18" s="34">
        <f>INDEX([27]SourceEnergy!$S$20:$T$45,MATCH($B18,[27]SourceEnergy!$R$20:$R$45,0),MATCH(D$7,[27]SourceEnergy!$S$12:$T$12,0))/10</f>
        <v>4.3150257884595478</v>
      </c>
      <c r="E18" s="34">
        <f>INDEX([27]SourceEnergy!$U$20:$V$45,MATCH($B18,[27]SourceEnergy!$R$20:$R$45,0),MATCH(E$7,[27]SourceEnergy!$U$12:$V$12,0))/10</f>
        <v>2.4583488446614732</v>
      </c>
      <c r="F18" s="34">
        <f>INDEX([27]SourceEnergy!$U$20:$V$45,MATCH($B18,[27]SourceEnergy!$R$20:$R$45,0),MATCH(F$7,[27]SourceEnergy!$U$12:$V$12,0))/10</f>
        <v>3.1408448118085395</v>
      </c>
    </row>
    <row r="19" spans="1:14" x14ac:dyDescent="0.25">
      <c r="A19" s="31"/>
      <c r="B19" s="128">
        <f t="shared" si="0"/>
        <v>2028</v>
      </c>
      <c r="C19" s="34">
        <f>INDEX([27]SourceEnergy!$S$20:$T$45,MATCH($B19,[27]SourceEnergy!$R$20:$R$45,0),MATCH(C$7,[27]SourceEnergy!$S$12:$T$12,0))/10</f>
        <v>2.7255917894983477</v>
      </c>
      <c r="D19" s="34">
        <f>INDEX([27]SourceEnergy!$S$20:$T$45,MATCH($B19,[27]SourceEnergy!$R$20:$R$45,0),MATCH(D$7,[27]SourceEnergy!$S$12:$T$12,0))/10</f>
        <v>4.1798784568196634</v>
      </c>
      <c r="E19" s="34">
        <f>INDEX([27]SourceEnergy!$U$20:$V$45,MATCH($B19,[27]SourceEnergy!$R$20:$R$45,0),MATCH(E$7,[27]SourceEnergy!$U$12:$V$12,0))/10</f>
        <v>2.6083642895168424</v>
      </c>
      <c r="F19" s="34">
        <f>INDEX([27]SourceEnergy!$U$20:$V$45,MATCH($B19,[27]SourceEnergy!$R$20:$R$45,0),MATCH(F$7,[27]SourceEnergy!$U$12:$V$12,0))/10</f>
        <v>3.2656443496630851</v>
      </c>
    </row>
    <row r="20" spans="1:14" x14ac:dyDescent="0.25">
      <c r="A20" s="31"/>
      <c r="B20" s="128">
        <f t="shared" si="0"/>
        <v>2029</v>
      </c>
      <c r="C20" s="34">
        <f>INDEX([27]SourceEnergy!$S$20:$T$45,MATCH($B20,[27]SourceEnergy!$R$20:$R$45,0),MATCH(C$7,[27]SourceEnergy!$S$12:$T$12,0))/10</f>
        <v>2.7810887642440596</v>
      </c>
      <c r="D20" s="34">
        <f>INDEX([27]SourceEnergy!$S$20:$T$45,MATCH($B20,[27]SourceEnergy!$R$20:$R$45,0),MATCH(D$7,[27]SourceEnergy!$S$12:$T$12,0))/10</f>
        <v>4.294324900128113</v>
      </c>
      <c r="E20" s="34">
        <f>INDEX([27]SourceEnergy!$U$20:$V$45,MATCH($B20,[27]SourceEnergy!$R$20:$R$45,0),MATCH(E$7,[27]SourceEnergy!$U$12:$V$12,0))/10</f>
        <v>2.6637500763170827</v>
      </c>
      <c r="F20" s="34">
        <f>INDEX([27]SourceEnergy!$U$20:$V$45,MATCH($B20,[27]SourceEnergy!$R$20:$R$45,0),MATCH(F$7,[27]SourceEnergy!$U$12:$V$12,0))/10</f>
        <v>3.2496585251607293</v>
      </c>
      <c r="H20" s="35"/>
    </row>
    <row r="21" spans="1:14" x14ac:dyDescent="0.25">
      <c r="A21" s="31"/>
      <c r="B21" s="128">
        <f t="shared" si="0"/>
        <v>2030</v>
      </c>
      <c r="C21" s="34">
        <f>INDEX([27]SourceEnergy!$S$20:$T$45,MATCH($B21,[27]SourceEnergy!$R$20:$R$45,0),MATCH(C$7,[27]SourceEnergy!$S$12:$T$12,0))/10</f>
        <v>2.8003976784111324</v>
      </c>
      <c r="D21" s="34">
        <f>INDEX([27]SourceEnergy!$S$20:$T$45,MATCH($B21,[27]SourceEnergy!$R$20:$R$45,0),MATCH(D$7,[27]SourceEnergy!$S$12:$T$12,0))/10</f>
        <v>4.4290682653316784</v>
      </c>
      <c r="E21" s="34">
        <f>INDEX([27]SourceEnergy!$U$20:$V$45,MATCH($B21,[27]SourceEnergy!$R$20:$R$45,0),MATCH(E$7,[27]SourceEnergy!$U$12:$V$12,0))/10</f>
        <v>2.656653731655422</v>
      </c>
      <c r="F21" s="34">
        <f>INDEX([27]SourceEnergy!$U$20:$V$45,MATCH($B21,[27]SourceEnergy!$R$20:$R$45,0),MATCH(F$7,[27]SourceEnergy!$U$12:$V$12,0))/10</f>
        <v>3.4206625955752101</v>
      </c>
    </row>
    <row r="22" spans="1:14" x14ac:dyDescent="0.25">
      <c r="A22" s="31"/>
      <c r="B22" s="128">
        <f t="shared" si="0"/>
        <v>2031</v>
      </c>
      <c r="C22" s="34">
        <f>INDEX([27]SourceEnergy!$S$20:$T$45,MATCH($B22,[27]SourceEnergy!$R$20:$R$45,0),MATCH(C$7,[27]SourceEnergy!$S$12:$T$12,0))/10</f>
        <v>2.864303689250117</v>
      </c>
      <c r="D22" s="34">
        <f>INDEX([27]SourceEnergy!$S$20:$T$45,MATCH($B22,[27]SourceEnergy!$R$20:$R$45,0),MATCH(D$7,[27]SourceEnergy!$S$12:$T$12,0))/10</f>
        <v>4.4344925959993171</v>
      </c>
      <c r="E22" s="34">
        <f>INDEX([27]SourceEnergy!$U$20:$V$45,MATCH($B22,[27]SourceEnergy!$R$20:$R$45,0),MATCH(E$7,[27]SourceEnergy!$U$12:$V$12,0))/10</f>
        <v>2.8275524849030678</v>
      </c>
      <c r="F22" s="34">
        <f>INDEX([27]SourceEnergy!$U$20:$V$45,MATCH($B22,[27]SourceEnergy!$R$20:$R$45,0),MATCH(F$7,[27]SourceEnergy!$U$12:$V$12,0))/10</f>
        <v>3.5442286442904156</v>
      </c>
    </row>
    <row r="23" spans="1:14" x14ac:dyDescent="0.25">
      <c r="A23" s="31"/>
      <c r="B23" s="128">
        <f t="shared" si="0"/>
        <v>2032</v>
      </c>
      <c r="C23" s="34">
        <f>INDEX([27]SourceEnergy!$S$20:$T$45,MATCH($B23,[27]SourceEnergy!$R$20:$R$45,0),MATCH(C$7,[27]SourceEnergy!$S$12:$T$12,0))/10</f>
        <v>2.9450378188040802</v>
      </c>
      <c r="D23" s="34">
        <f>INDEX([27]SourceEnergy!$S$20:$T$45,MATCH($B23,[27]SourceEnergy!$R$20:$R$45,0),MATCH(D$7,[27]SourceEnergy!$S$12:$T$12,0))/10</f>
        <v>4.3870021180537071</v>
      </c>
      <c r="E23" s="34">
        <f>INDEX([27]SourceEnergy!$U$20:$V$45,MATCH($B23,[27]SourceEnergy!$R$20:$R$45,0),MATCH(E$7,[27]SourceEnergy!$U$12:$V$12,0))/10</f>
        <v>2.9320620442896788</v>
      </c>
      <c r="F23" s="34">
        <f>INDEX([27]SourceEnergy!$U$20:$V$45,MATCH($B23,[27]SourceEnergy!$R$20:$R$45,0),MATCH(F$7,[27]SourceEnergy!$U$12:$V$12,0))/10</f>
        <v>3.5190025531574891</v>
      </c>
    </row>
    <row r="24" spans="1:14" x14ac:dyDescent="0.25">
      <c r="A24" s="31"/>
      <c r="B24" s="128">
        <f t="shared" si="0"/>
        <v>2033</v>
      </c>
      <c r="C24" s="34">
        <f>INDEX([27]SourceEnergy!$S$20:$T$45,MATCH($B24,[27]SourceEnergy!$R$20:$R$45,0),MATCH(C$7,[27]SourceEnergy!$S$12:$T$12,0))/10</f>
        <v>5.4497986333174904</v>
      </c>
      <c r="D24" s="34">
        <f>INDEX([27]SourceEnergy!$S$20:$T$45,MATCH($B24,[27]SourceEnergy!$R$20:$R$45,0),MATCH(D$7,[27]SourceEnergy!$S$12:$T$12,0))/10</f>
        <v>8.0203816132228347</v>
      </c>
      <c r="E24" s="34">
        <f>INDEX([27]SourceEnergy!$U$20:$V$45,MATCH($B24,[27]SourceEnergy!$R$20:$R$45,0),MATCH(E$7,[27]SourceEnergy!$U$12:$V$12,0))/10</f>
        <v>5.3847344501802432</v>
      </c>
      <c r="F24" s="34">
        <f>INDEX([27]SourceEnergy!$U$20:$V$45,MATCH($B24,[27]SourceEnergy!$R$20:$R$45,0),MATCH(F$7,[27]SourceEnergy!$U$12:$V$12,0))/10</f>
        <v>6.6466098057607876</v>
      </c>
    </row>
    <row r="25" spans="1:14" x14ac:dyDescent="0.25">
      <c r="A25" s="31"/>
      <c r="B25" s="128">
        <f t="shared" si="0"/>
        <v>2034</v>
      </c>
      <c r="C25" s="34">
        <f>INDEX([27]SourceEnergy!$S$20:$T$45,MATCH($B25,[27]SourceEnergy!$R$20:$R$45,0),MATCH(C$7,[27]SourceEnergy!$S$12:$T$12,0))/10</f>
        <v>5.5506650731574272</v>
      </c>
      <c r="D25" s="34">
        <f>INDEX([27]SourceEnergy!$S$20:$T$45,MATCH($B25,[27]SourceEnergy!$R$20:$R$45,0),MATCH(D$7,[27]SourceEnergy!$S$12:$T$12,0))/10</f>
        <v>7.9063702076950504</v>
      </c>
      <c r="E25" s="34">
        <f>INDEX([27]SourceEnergy!$U$20:$V$45,MATCH($B25,[27]SourceEnergy!$R$20:$R$45,0),MATCH(E$7,[27]SourceEnergy!$U$12:$V$12,0))/10</f>
        <v>5.5264558625722824</v>
      </c>
      <c r="F25" s="34">
        <f>INDEX([27]SourceEnergy!$U$20:$V$45,MATCH($B25,[27]SourceEnergy!$R$20:$R$45,0),MATCH(F$7,[27]SourceEnergy!$U$12:$V$12,0))/10</f>
        <v>6.691954185760828</v>
      </c>
    </row>
    <row r="26" spans="1:14" x14ac:dyDescent="0.25">
      <c r="A26" s="31"/>
      <c r="B26" s="128">
        <f t="shared" si="0"/>
        <v>2035</v>
      </c>
      <c r="C26" s="34">
        <f>INDEX([27]SourceEnergy!$S$20:$T$45,MATCH($B26,[27]SourceEnergy!$R$20:$R$45,0),MATCH(C$7,[27]SourceEnergy!$S$12:$T$12,0))/10</f>
        <v>5.6409208701883671</v>
      </c>
      <c r="D26" s="34">
        <f>INDEX([27]SourceEnergy!$S$20:$T$45,MATCH($B26,[27]SourceEnergy!$R$20:$R$45,0),MATCH(D$7,[27]SourceEnergy!$S$12:$T$12,0))/10</f>
        <v>8.0480812561391222</v>
      </c>
      <c r="E26" s="34">
        <f>INDEX([27]SourceEnergy!$U$20:$V$45,MATCH($B26,[27]SourceEnergy!$R$20:$R$45,0),MATCH(E$7,[27]SourceEnergy!$U$12:$V$12,0))/10</f>
        <v>5.6944962950227138</v>
      </c>
      <c r="F26" s="34">
        <f>INDEX([27]SourceEnergy!$U$20:$V$45,MATCH($B26,[27]SourceEnergy!$R$20:$R$45,0),MATCH(F$7,[27]SourceEnergy!$U$12:$V$12,0))/10</f>
        <v>6.7373872233982421</v>
      </c>
    </row>
    <row r="27" spans="1:14" x14ac:dyDescent="0.25">
      <c r="A27" s="31"/>
      <c r="B27" s="128">
        <f t="shared" si="0"/>
        <v>2036</v>
      </c>
      <c r="C27" s="34">
        <f>INDEX([27]SourceEnergy!$S$20:$T$45,MATCH($B27,[27]SourceEnergy!$R$20:$R$45,0),MATCH(C$7,[27]SourceEnergy!$S$12:$T$12,0))/10</f>
        <v>5.7581262569879881</v>
      </c>
      <c r="D27" s="34">
        <f>INDEX([27]SourceEnergy!$S$20:$T$45,MATCH($B27,[27]SourceEnergy!$R$20:$R$45,0),MATCH(D$7,[27]SourceEnergy!$S$12:$T$12,0))/10</f>
        <v>8.3616845964325712</v>
      </c>
      <c r="E27" s="34">
        <f>INDEX([27]SourceEnergy!$U$20:$V$45,MATCH($B27,[27]SourceEnergy!$R$20:$R$45,0),MATCH(E$7,[27]SourceEnergy!$U$12:$V$12,0))/10</f>
        <v>5.7437684361792529</v>
      </c>
      <c r="F27" s="34">
        <f>INDEX([27]SourceEnergy!$U$20:$V$45,MATCH($B27,[27]SourceEnergy!$R$20:$R$45,0),MATCH(F$7,[27]SourceEnergy!$U$12:$V$12,0))/10</f>
        <v>6.9749807377737678</v>
      </c>
    </row>
    <row r="28" spans="1:14" x14ac:dyDescent="0.25">
      <c r="A28" s="31"/>
      <c r="B28" s="128">
        <f t="shared" si="0"/>
        <v>2037</v>
      </c>
      <c r="C28" s="34">
        <f>INDEX([27]SourceEnergy!$S$20:$T$45,MATCH($B28,[27]SourceEnergy!$R$20:$R$45,0),MATCH(C$7,[27]SourceEnergy!$S$12:$T$12,0))/10</f>
        <v>5.8578038046284284</v>
      </c>
      <c r="D28" s="34">
        <f>INDEX([27]SourceEnergy!$S$20:$T$45,MATCH($B28,[27]SourceEnergy!$R$20:$R$45,0),MATCH(D$7,[27]SourceEnergy!$S$12:$T$12,0))/10</f>
        <v>8.5729215978197626</v>
      </c>
      <c r="E28" s="34">
        <f>INDEX([27]SourceEnergy!$U$20:$V$45,MATCH($B28,[27]SourceEnergy!$R$20:$R$45,0),MATCH(E$7,[27]SourceEnergy!$U$12:$V$12,0))/10</f>
        <v>5.9161876801030751</v>
      </c>
      <c r="F28" s="34">
        <f>INDEX([27]SourceEnergy!$U$20:$V$45,MATCH($B28,[27]SourceEnergy!$R$20:$R$45,0),MATCH(F$7,[27]SourceEnergy!$U$12:$V$12,0))/10</f>
        <v>7.1301672388735229</v>
      </c>
    </row>
    <row r="29" spans="1:14" x14ac:dyDescent="0.25">
      <c r="A29" s="31"/>
      <c r="B29" s="128">
        <f t="shared" si="0"/>
        <v>2038</v>
      </c>
      <c r="C29" s="34">
        <f>INDEX([27]SourceEnergy!$S$20:$T$45,MATCH($B29,[27]SourceEnergy!$R$20:$R$45,0),MATCH(C$7,[27]SourceEnergy!$S$12:$T$12,0))/10</f>
        <v>5.9540996016631471</v>
      </c>
      <c r="D29" s="34">
        <f>INDEX([27]SourceEnergy!$S$20:$T$45,MATCH($B29,[27]SourceEnergy!$R$20:$R$45,0),MATCH(D$7,[27]SourceEnergy!$S$12:$T$12,0))/10</f>
        <v>8.8165203124560794</v>
      </c>
      <c r="E29" s="34">
        <f>INDEX([27]SourceEnergy!$U$20:$V$45,MATCH($B29,[27]SourceEnergy!$R$20:$R$45,0),MATCH(E$7,[27]SourceEnergy!$U$12:$V$12,0))/10</f>
        <v>6.0913014329386721</v>
      </c>
      <c r="F29" s="34">
        <f>INDEX([27]SourceEnergy!$U$20:$V$45,MATCH($B29,[27]SourceEnergy!$R$20:$R$45,0),MATCH(F$7,[27]SourceEnergy!$U$12:$V$12,0))/10</f>
        <v>7.2787608027650563</v>
      </c>
    </row>
    <row r="30" spans="1:14" x14ac:dyDescent="0.25">
      <c r="A30" s="31"/>
      <c r="B30" s="128">
        <f t="shared" si="0"/>
        <v>2039</v>
      </c>
      <c r="C30" s="34">
        <f>INDEX([27]SourceEnergy!$S$20:$T$45,MATCH($B30,[27]SourceEnergy!$R$20:$R$45,0),MATCH(C$7,[27]SourceEnergy!$S$12:$T$12,0))/10</f>
        <v>6.1011766930746951</v>
      </c>
      <c r="D30" s="34">
        <f>INDEX([27]SourceEnergy!$S$20:$T$45,MATCH($B30,[27]SourceEnergy!$R$20:$R$45,0),MATCH(D$7,[27]SourceEnergy!$S$12:$T$12,0))/10</f>
        <v>8.9197253363134621</v>
      </c>
      <c r="E30" s="34">
        <f>INDEX([27]SourceEnergy!$U$20:$V$45,MATCH($B30,[27]SourceEnergy!$R$20:$R$45,0),MATCH(E$7,[27]SourceEnergy!$U$12:$V$12,0))/10</f>
        <v>6.1952166617951807</v>
      </c>
      <c r="F30" s="34">
        <f>INDEX([27]SourceEnergy!$U$20:$V$45,MATCH($B30,[27]SourceEnergy!$R$20:$R$45,0),MATCH(F$7,[27]SourceEnergy!$U$12:$V$12,0))/10</f>
        <v>7.4627247932783289</v>
      </c>
      <c r="H30" s="36"/>
    </row>
    <row r="31" spans="1:14" x14ac:dyDescent="0.25">
      <c r="A31" s="31"/>
      <c r="B31" s="32"/>
      <c r="C31" s="34"/>
      <c r="D31" s="33"/>
      <c r="E31" s="34"/>
      <c r="F31" s="34"/>
    </row>
    <row r="32" spans="1:14" x14ac:dyDescent="0.25">
      <c r="A32" s="31"/>
      <c r="C32" s="29" t="s">
        <v>71</v>
      </c>
      <c r="D32" s="29"/>
      <c r="E32" s="49" t="s">
        <v>29</v>
      </c>
      <c r="F32" s="49"/>
      <c r="H32" s="51"/>
      <c r="I32" s="51"/>
      <c r="J32" s="51"/>
      <c r="K32" s="51"/>
      <c r="L32" s="51"/>
      <c r="M32" s="51"/>
      <c r="N32" s="51"/>
    </row>
    <row r="33" spans="1:14" ht="13.8" x14ac:dyDescent="0.4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H33" s="51"/>
      <c r="I33" s="51"/>
      <c r="J33" s="51"/>
      <c r="K33" s="51"/>
      <c r="L33" s="51"/>
      <c r="M33" s="51"/>
      <c r="N33" s="51"/>
    </row>
    <row r="34" spans="1:14" ht="33.75" customHeight="1" x14ac:dyDescent="0.25">
      <c r="B34" s="38" t="str">
        <f ca="1">"15-year ("&amp;INDEX($B:$B,MID(_xlfn.FORMULATEXT(C34),FIND("(C",_xlfn.FORMULATEXT(C34))+2,2),1)&amp;"-"&amp;INDEX($B:$B,MID(_xlfn.FORMULATEXT(C34),FIND("),",_xlfn.FORMULATEXT(C34))-2,2),1)&amp;") Nominal Levelized"</f>
        <v>15-year (2021-2035) Nominal Levelized</v>
      </c>
      <c r="C34" s="39">
        <f>-PMT('Table 3 Comparison'!$P$37,COUNT(C12:C26),NPV('Table 3 Comparison'!$P$37,C12:C26))</f>
        <v>2.750598593854455</v>
      </c>
      <c r="D34" s="39">
        <f>-PMT('Table 3 Comparison'!$P$37,COUNT(D12:D26),NPV('Table 3 Comparison'!$P$37,D12:D26))</f>
        <v>4.2635368503459148</v>
      </c>
      <c r="E34" s="39">
        <f>-PMT('Table 3 Comparison'!$P$37,COUNT(E12:E26),NPV('Table 3 Comparison'!$P$37,E12:E26))</f>
        <v>2.6453228938572062</v>
      </c>
      <c r="F34" s="39">
        <f>-PMT('Table 3 Comparison'!$P$37,COUNT(F12:F26),NPV('Table 3 Comparison'!$P$37,F12:F26))</f>
        <v>3.1801410154093932</v>
      </c>
      <c r="H34" s="51"/>
      <c r="I34" s="51"/>
      <c r="J34" s="51"/>
      <c r="K34" s="51"/>
      <c r="L34" s="51"/>
      <c r="M34" s="51"/>
      <c r="N34" s="51"/>
    </row>
    <row r="35" spans="1:14" ht="24" hidden="1" x14ac:dyDescent="0.25">
      <c r="A35" s="37"/>
      <c r="B35" s="38" t="s">
        <v>90</v>
      </c>
      <c r="C35" s="39">
        <f>-PMT('Table 3 Comparison'!$P$37,COUNT(C12:C26),NPV('Table 3 Comparison'!$P$37,C12:C26))</f>
        <v>2.750598593854455</v>
      </c>
      <c r="D35" s="39">
        <f>-PMT('Table 3 Comparison'!$P$37,COUNT(D12:D26),NPV('Table 3 Comparison'!$P$37,D12:D26))</f>
        <v>4.2635368503459148</v>
      </c>
      <c r="E35" s="39">
        <f>-PMT('Table 3 Comparison'!$P$37,COUNT(E12:E26),NPV('Table 3 Comparison'!$P$37,E12:E26))</f>
        <v>2.6453228938572062</v>
      </c>
      <c r="F35" s="39">
        <f>-PMT('Table 3 Comparison'!$P$37,COUNT(F12:F26),NPV('Table 3 Comparison'!$P$37,F12:F26))</f>
        <v>3.1801410154093932</v>
      </c>
      <c r="H35" s="51"/>
      <c r="I35" s="51"/>
      <c r="J35" s="51"/>
      <c r="K35" s="51"/>
      <c r="L35" s="51"/>
      <c r="M35" s="51"/>
      <c r="N35" s="51"/>
    </row>
    <row r="36" spans="1:14" ht="24" hidden="1" x14ac:dyDescent="0.25">
      <c r="B36" s="38" t="s">
        <v>91</v>
      </c>
      <c r="C36" s="39">
        <f>-PMT('Table 3 Comparison'!$P$37,COUNT(C13:C27),NPV('Table 3 Comparison'!$P$37,C13:C27))</f>
        <v>3.0276015365348483</v>
      </c>
      <c r="D36" s="39">
        <f>-PMT('Table 3 Comparison'!$P$37,COUNT(D13:D27),NPV('Table 3 Comparison'!$P$37,D13:D27))</f>
        <v>4.6577843910513561</v>
      </c>
      <c r="E36" s="39">
        <f>-PMT('Table 3 Comparison'!$P$37,COUNT(E13:E27),NPV('Table 3 Comparison'!$P$37,E13:E27))</f>
        <v>2.9258514667975057</v>
      </c>
      <c r="F36" s="39">
        <f>-PMT('Table 3 Comparison'!$P$37,COUNT(F13:F27),NPV('Table 3 Comparison'!$P$37,F13:F27))</f>
        <v>3.5612667058535425</v>
      </c>
      <c r="H36" s="51"/>
      <c r="I36" s="51"/>
      <c r="J36" s="51"/>
      <c r="K36" s="51"/>
      <c r="L36" s="51"/>
      <c r="M36" s="51"/>
      <c r="N36" s="51"/>
    </row>
    <row r="37" spans="1:14" hidden="1" x14ac:dyDescent="0.25">
      <c r="B37" s="38"/>
      <c r="C37" s="39"/>
      <c r="D37" s="39"/>
      <c r="E37" s="39"/>
      <c r="F37" s="39"/>
      <c r="H37" s="51"/>
      <c r="I37" s="51"/>
      <c r="J37" s="51"/>
      <c r="K37" s="51"/>
      <c r="L37" s="51"/>
      <c r="M37" s="51"/>
      <c r="N37" s="51"/>
    </row>
    <row r="38" spans="1:14" ht="7.5" hidden="1" customHeight="1" x14ac:dyDescent="0.25">
      <c r="A38" s="41"/>
      <c r="B38" s="16"/>
      <c r="C38" s="16"/>
      <c r="D38" s="16"/>
      <c r="E38" s="16"/>
      <c r="F38" s="42"/>
      <c r="H38" s="57"/>
      <c r="I38" s="57"/>
      <c r="J38" s="58"/>
      <c r="K38" s="58"/>
      <c r="L38" s="57"/>
      <c r="M38" s="51"/>
      <c r="N38" s="51"/>
    </row>
    <row r="39" spans="1:14" ht="13.2" hidden="1" x14ac:dyDescent="0.25">
      <c r="A39" s="41"/>
      <c r="B39" s="48"/>
      <c r="C39" s="48"/>
      <c r="D39" s="44"/>
      <c r="E39" s="44"/>
      <c r="F39" s="42"/>
      <c r="H39" s="51"/>
      <c r="I39" s="51"/>
      <c r="J39" s="51"/>
      <c r="K39" s="51"/>
      <c r="L39" s="51"/>
      <c r="M39" s="51"/>
      <c r="N39" s="51"/>
    </row>
    <row r="40" spans="1:14" ht="13.2" x14ac:dyDescent="0.25">
      <c r="A40" s="31"/>
      <c r="B40" s="48"/>
      <c r="C40" s="48"/>
      <c r="D40" s="44"/>
      <c r="E40" s="44"/>
      <c r="F40" s="31"/>
      <c r="H40" s="53"/>
      <c r="I40" s="53"/>
      <c r="J40" s="52"/>
      <c r="K40" s="54"/>
      <c r="L40" s="53"/>
      <c r="M40" s="53"/>
      <c r="N40" s="51"/>
    </row>
    <row r="41" spans="1:14" ht="13.2" x14ac:dyDescent="0.25">
      <c r="A41" s="40"/>
      <c r="B41" s="48" t="s">
        <v>122</v>
      </c>
      <c r="C41" s="48"/>
      <c r="D41" s="44"/>
      <c r="E41" s="44"/>
      <c r="H41" s="59"/>
      <c r="I41" s="55"/>
      <c r="J41" s="59"/>
      <c r="K41" s="60"/>
      <c r="L41" s="51"/>
      <c r="M41" s="51"/>
      <c r="N41" s="51"/>
    </row>
    <row r="42" spans="1:14" ht="13.2" x14ac:dyDescent="0.25">
      <c r="A42" s="31"/>
      <c r="B42" s="48" t="s">
        <v>257</v>
      </c>
      <c r="C42" s="31"/>
      <c r="D42" s="31"/>
      <c r="E42" s="31"/>
      <c r="F42" s="31"/>
    </row>
    <row r="43" spans="1:14" x14ac:dyDescent="0.25">
      <c r="A43" s="40"/>
    </row>
    <row r="44" spans="1:14" x14ac:dyDescent="0.25">
      <c r="A44" s="40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Q253"/>
  <sheetViews>
    <sheetView view="pageBreakPreview" topLeftCell="J1" zoomScale="70" zoomScaleNormal="100" zoomScaleSheetLayoutView="70" workbookViewId="0">
      <selection activeCell="AM19" sqref="AM19"/>
    </sheetView>
  </sheetViews>
  <sheetFormatPr defaultColWidth="8.77734375" defaultRowHeight="13.2" x14ac:dyDescent="0.25"/>
  <cols>
    <col min="1" max="1" width="1.44140625" style="64" customWidth="1"/>
    <col min="2" max="2" width="25.77734375" style="64" bestFit="1" customWidth="1"/>
    <col min="3" max="3" width="20.33203125" style="64" bestFit="1" customWidth="1"/>
    <col min="4" max="4" width="18.77734375" style="64" customWidth="1"/>
    <col min="5" max="5" width="7.77734375" style="64" bestFit="1" customWidth="1"/>
    <col min="6" max="6" width="3" style="64" customWidth="1"/>
    <col min="7" max="7" width="8.109375" style="64" customWidth="1"/>
    <col min="8" max="9" width="21.109375" style="64" customWidth="1"/>
    <col min="10" max="12" width="8.77734375" style="64"/>
    <col min="13" max="13" width="14" style="101" bestFit="1" customWidth="1"/>
    <col min="14" max="14" width="9" style="104" bestFit="1" customWidth="1"/>
    <col min="15" max="15" width="7.77734375" style="104" bestFit="1" customWidth="1"/>
    <col min="16" max="16" width="9" style="104" bestFit="1" customWidth="1"/>
    <col min="17" max="17" width="10.33203125" style="104" customWidth="1"/>
    <col min="18" max="18" width="3.109375" style="64" customWidth="1"/>
    <col min="19" max="19" width="10" style="43" customWidth="1"/>
    <col min="20" max="20" width="10.77734375" style="64" customWidth="1"/>
    <col min="21" max="21" width="10.109375" style="64" customWidth="1"/>
    <col min="22" max="22" width="3.109375" style="64" customWidth="1"/>
    <col min="23" max="23" width="8.77734375" style="64"/>
    <col min="24" max="24" width="10.109375" style="64" customWidth="1"/>
    <col min="25" max="25" width="9.6640625" style="64" customWidth="1"/>
    <col min="26" max="26" width="8.77734375" style="64"/>
    <col min="27" max="27" width="9.77734375" style="64" customWidth="1"/>
    <col min="28" max="28" width="8.77734375" style="64"/>
    <col min="29" max="29" width="10.44140625" style="64" customWidth="1"/>
    <col min="30" max="30" width="8.77734375" style="180"/>
    <col min="38" max="38" width="22.77734375" customWidth="1"/>
    <col min="39" max="39" width="14.44140625" customWidth="1"/>
    <col min="43" max="43" width="8.77734375" style="180"/>
    <col min="44" max="16384" width="8.77734375" style="64"/>
  </cols>
  <sheetData>
    <row r="1" spans="2:41" ht="15.6" x14ac:dyDescent="0.3">
      <c r="B1" s="1" t="s">
        <v>57</v>
      </c>
      <c r="C1" s="63"/>
      <c r="D1" s="63"/>
      <c r="E1" s="63"/>
      <c r="F1" s="63"/>
      <c r="G1" s="63"/>
      <c r="H1" s="63"/>
      <c r="I1" s="63"/>
      <c r="M1" s="244" t="s">
        <v>58</v>
      </c>
      <c r="N1" s="243"/>
      <c r="O1" s="244"/>
      <c r="P1" s="243"/>
      <c r="Q1" s="65"/>
      <c r="AE1" t="s">
        <v>26</v>
      </c>
      <c r="AF1" t="s">
        <v>104</v>
      </c>
      <c r="AG1" t="s">
        <v>21</v>
      </c>
      <c r="AH1" t="s">
        <v>22</v>
      </c>
      <c r="AI1" t="s">
        <v>110</v>
      </c>
      <c r="AJ1" t="s">
        <v>109</v>
      </c>
    </row>
    <row r="2" spans="2:41" ht="15.6" x14ac:dyDescent="0.3">
      <c r="B2" s="1" t="s">
        <v>59</v>
      </c>
      <c r="C2" s="63"/>
      <c r="D2" s="63"/>
      <c r="E2" s="63"/>
      <c r="F2" s="63"/>
      <c r="G2" s="63"/>
      <c r="H2" s="63"/>
      <c r="I2" s="63"/>
      <c r="M2" s="66"/>
      <c r="N2" s="67"/>
      <c r="O2" s="67"/>
      <c r="P2" s="67"/>
      <c r="Q2" s="67"/>
      <c r="AD2" s="180" t="str">
        <f t="shared" ref="AD2:AD65" si="0">IF(AND(AE2&gt;=6,AE2&lt;=9),"Summer","Winter")</f>
        <v>Winter</v>
      </c>
      <c r="AE2">
        <f t="shared" ref="AE2:AE65" si="1">MONTH(AF2)</f>
        <v>1</v>
      </c>
      <c r="AF2" s="178">
        <v>42736</v>
      </c>
      <c r="AG2" s="179">
        <v>400</v>
      </c>
      <c r="AH2" s="179">
        <v>344</v>
      </c>
      <c r="AI2">
        <f t="shared" ref="AI2:AI65" si="2">AG2/16</f>
        <v>25</v>
      </c>
      <c r="AJ2">
        <f t="shared" ref="AJ2:AJ65" si="3">EDATE(AF2,1)-AF2-AI2</f>
        <v>6</v>
      </c>
    </row>
    <row r="3" spans="2:41" x14ac:dyDescent="0.25">
      <c r="B3" s="63"/>
      <c r="C3" s="63"/>
      <c r="D3" s="63"/>
      <c r="E3" s="63"/>
      <c r="F3" s="63"/>
      <c r="G3" s="63"/>
      <c r="H3" s="63"/>
      <c r="I3" s="63"/>
      <c r="M3" s="68" t="str">
        <f>"Official Forward Price Curve dated "&amp;TEXT(C4,"mmmm YYYY")</f>
        <v>Official Forward Price Curve dated December 2019</v>
      </c>
      <c r="N3" s="69"/>
      <c r="O3" s="69"/>
      <c r="P3" s="69"/>
      <c r="Q3" s="69"/>
      <c r="AD3" s="180" t="str">
        <f t="shared" si="0"/>
        <v>Winter</v>
      </c>
      <c r="AE3">
        <f t="shared" si="1"/>
        <v>2</v>
      </c>
      <c r="AF3" s="178">
        <v>42767</v>
      </c>
      <c r="AG3" s="179">
        <v>384</v>
      </c>
      <c r="AH3" s="179">
        <v>288</v>
      </c>
      <c r="AI3">
        <f t="shared" si="2"/>
        <v>24</v>
      </c>
      <c r="AJ3">
        <f t="shared" si="3"/>
        <v>4</v>
      </c>
      <c r="AM3" s="183"/>
      <c r="AN3" s="183"/>
      <c r="AO3" s="181"/>
    </row>
    <row r="4" spans="2:41" x14ac:dyDescent="0.25">
      <c r="B4" s="70" t="s">
        <v>60</v>
      </c>
      <c r="C4" s="71">
        <f>'[23]Forward Price Curve'!$G$2</f>
        <v>43830</v>
      </c>
      <c r="D4" s="71"/>
      <c r="E4" s="63"/>
      <c r="F4" s="72"/>
      <c r="G4" s="63"/>
      <c r="H4" s="63"/>
      <c r="I4" s="63"/>
      <c r="M4" s="73"/>
      <c r="N4" s="74"/>
      <c r="O4" s="74"/>
      <c r="P4" s="74"/>
      <c r="Q4" s="74"/>
      <c r="AD4" s="180" t="str">
        <f t="shared" si="0"/>
        <v>Winter</v>
      </c>
      <c r="AE4">
        <f t="shared" si="1"/>
        <v>3</v>
      </c>
      <c r="AF4" s="178">
        <v>42795</v>
      </c>
      <c r="AG4" s="179">
        <v>432</v>
      </c>
      <c r="AH4" s="179">
        <v>312</v>
      </c>
      <c r="AI4">
        <f t="shared" si="2"/>
        <v>27</v>
      </c>
      <c r="AJ4">
        <f t="shared" si="3"/>
        <v>4</v>
      </c>
      <c r="AM4" s="183"/>
      <c r="AN4" s="183"/>
      <c r="AO4" s="181"/>
    </row>
    <row r="5" spans="2:41" x14ac:dyDescent="0.25">
      <c r="B5" s="70"/>
      <c r="C5" s="75"/>
      <c r="D5" s="75"/>
      <c r="F5" s="72"/>
      <c r="G5" s="174"/>
      <c r="H5" s="175" t="s">
        <v>89</v>
      </c>
      <c r="I5" s="175"/>
      <c r="M5" s="242"/>
      <c r="N5" s="76" t="s">
        <v>58</v>
      </c>
      <c r="O5" s="76"/>
      <c r="P5" s="76"/>
      <c r="Q5" s="76"/>
      <c r="W5" s="242"/>
      <c r="X5" s="76" t="s">
        <v>58</v>
      </c>
      <c r="Y5" s="76"/>
      <c r="Z5" s="76"/>
      <c r="AA5" s="76"/>
      <c r="AD5" s="180" t="str">
        <f t="shared" si="0"/>
        <v>Winter</v>
      </c>
      <c r="AE5">
        <f t="shared" si="1"/>
        <v>4</v>
      </c>
      <c r="AF5" s="178">
        <v>42826</v>
      </c>
      <c r="AG5" s="179">
        <v>400</v>
      </c>
      <c r="AH5" s="179">
        <v>320</v>
      </c>
      <c r="AI5">
        <f t="shared" si="2"/>
        <v>25</v>
      </c>
      <c r="AJ5">
        <f t="shared" si="3"/>
        <v>5</v>
      </c>
      <c r="AM5" s="183"/>
      <c r="AN5" s="183"/>
      <c r="AO5" s="181"/>
    </row>
    <row r="6" spans="2:41" x14ac:dyDescent="0.25">
      <c r="B6" s="77" t="s">
        <v>61</v>
      </c>
      <c r="G6" s="176" t="s">
        <v>0</v>
      </c>
      <c r="H6" s="176" t="str">
        <f>C7</f>
        <v>IRP - Wyo NE</v>
      </c>
      <c r="I6" s="176" t="str">
        <f>D7</f>
        <v>West Side</v>
      </c>
      <c r="M6" s="78"/>
      <c r="N6" s="76" t="s">
        <v>21</v>
      </c>
      <c r="O6" s="76"/>
      <c r="P6" s="76" t="s">
        <v>22</v>
      </c>
      <c r="Q6" s="76"/>
      <c r="W6" s="78"/>
      <c r="X6" s="76" t="s">
        <v>21</v>
      </c>
      <c r="Y6" s="76"/>
      <c r="Z6" s="76" t="s">
        <v>22</v>
      </c>
      <c r="AA6" s="76"/>
      <c r="AD6" s="180" t="str">
        <f t="shared" si="0"/>
        <v>Winter</v>
      </c>
      <c r="AE6">
        <f t="shared" si="1"/>
        <v>5</v>
      </c>
      <c r="AF6" s="178">
        <v>42856</v>
      </c>
      <c r="AG6" s="179">
        <v>416</v>
      </c>
      <c r="AH6" s="179">
        <v>328</v>
      </c>
      <c r="AI6">
        <f t="shared" si="2"/>
        <v>26</v>
      </c>
      <c r="AJ6">
        <f t="shared" si="3"/>
        <v>5</v>
      </c>
      <c r="AM6" s="183"/>
      <c r="AN6" s="183"/>
      <c r="AO6" s="181"/>
    </row>
    <row r="7" spans="2:41" ht="39.6" x14ac:dyDescent="0.25">
      <c r="B7" s="241" t="s">
        <v>26</v>
      </c>
      <c r="C7" s="240" t="str">
        <f>C249</f>
        <v>IRP - Wyo NE</v>
      </c>
      <c r="D7" s="240" t="str">
        <f>D249</f>
        <v>West Side</v>
      </c>
      <c r="E7" s="239" t="s">
        <v>0</v>
      </c>
      <c r="G7" s="174"/>
      <c r="H7" s="173" t="s">
        <v>8</v>
      </c>
      <c r="I7" s="173" t="s">
        <v>8</v>
      </c>
      <c r="K7" s="64" t="s">
        <v>26</v>
      </c>
      <c r="L7" s="64" t="s">
        <v>0</v>
      </c>
      <c r="M7" s="238" t="s">
        <v>62</v>
      </c>
      <c r="N7" s="79" t="s">
        <v>63</v>
      </c>
      <c r="O7" s="79" t="s">
        <v>64</v>
      </c>
      <c r="P7" s="79" t="s">
        <v>63</v>
      </c>
      <c r="Q7" s="80" t="s">
        <v>64</v>
      </c>
      <c r="S7" s="43" t="s">
        <v>68</v>
      </c>
      <c r="T7" s="108" t="s">
        <v>67</v>
      </c>
      <c r="U7" s="108" t="s">
        <v>69</v>
      </c>
      <c r="V7" s="108"/>
      <c r="W7" s="238" t="s">
        <v>0</v>
      </c>
      <c r="X7" s="79" t="s">
        <v>63</v>
      </c>
      <c r="Y7" s="79" t="s">
        <v>64</v>
      </c>
      <c r="Z7" s="79" t="s">
        <v>63</v>
      </c>
      <c r="AA7" s="80" t="s">
        <v>64</v>
      </c>
      <c r="AD7" s="180" t="str">
        <f t="shared" si="0"/>
        <v>Summer</v>
      </c>
      <c r="AE7">
        <f t="shared" si="1"/>
        <v>6</v>
      </c>
      <c r="AF7" s="178">
        <v>42887</v>
      </c>
      <c r="AG7" s="179">
        <v>416</v>
      </c>
      <c r="AH7" s="179">
        <v>304</v>
      </c>
      <c r="AI7">
        <f t="shared" si="2"/>
        <v>26</v>
      </c>
      <c r="AJ7">
        <f t="shared" si="3"/>
        <v>4</v>
      </c>
      <c r="AM7" s="183"/>
      <c r="AN7" s="183"/>
      <c r="AO7" s="181"/>
    </row>
    <row r="8" spans="2:41" x14ac:dyDescent="0.25">
      <c r="B8" s="237">
        <v>43101</v>
      </c>
      <c r="C8" s="81">
        <f>INDEX('[23]Forward Price Curve'!$A:$IV,MATCH(B8,'[23]Forward Price Curve'!$D$1:$D$65536,FALSE),$C$250)</f>
        <v>3.0826510126176525</v>
      </c>
      <c r="D8" s="81">
        <f>INDEX('[23]Forward Price Curve'!$A:$IV,MATCH(B8,'[23]Forward Price Curve'!$D$1:$D$65536,FALSE),$D$250)</f>
        <v>2.8135887402859616</v>
      </c>
      <c r="E8" s="236">
        <f t="shared" ref="E8:E71" si="4">YEAR(B8)</f>
        <v>2018</v>
      </c>
      <c r="G8" s="82">
        <f>YEAR(B8)</f>
        <v>2018</v>
      </c>
      <c r="H8" s="83">
        <f t="shared" ref="H8:H27" si="5">ROUND(AVERAGEIF($E$8:$E$247,$G8,$C$8:$C$247),2)</f>
        <v>2.6</v>
      </c>
      <c r="I8" s="83">
        <f t="shared" ref="I8:I27" si="6">ROUND(AVERAGEIF($E$8:$E$247,$G8,$D$8:$D$247),2)</f>
        <v>3.23</v>
      </c>
      <c r="K8" s="16">
        <f>MONTH(M8)</f>
        <v>1</v>
      </c>
      <c r="L8" s="110">
        <f>YEAR(M8)</f>
        <v>2018</v>
      </c>
      <c r="M8" s="84">
        <f t="shared" ref="M8:M71" si="7">B8</f>
        <v>43101</v>
      </c>
      <c r="N8" s="85">
        <f>INDEX('[23]Forward Price Curve'!$A$1:$P$65536,MATCH($M8,'[23]Forward Price Curve'!$D$1:$D$65536,FALSE),N$250)</f>
        <v>22.512307692307687</v>
      </c>
      <c r="O8" s="85">
        <f>INDEX('[23]Forward Price Curve'!$A$1:$P$65536,MATCH($M8,'[23]Forward Price Curve'!$D$1:$D$65536,FALSE),O$250)</f>
        <v>27.23</v>
      </c>
      <c r="P8" s="85">
        <f>INDEX('[23]Forward Price Curve'!$A$1:$P$65536,MATCH($M8,'[23]Forward Price Curve'!$D$1:$D$65536,FALSE),P$250)</f>
        <v>20.091707317073176</v>
      </c>
      <c r="Q8" s="86">
        <f>INDEX('[23]Forward Price Curve'!$A$1:$P$65536,MATCH($M8,'[23]Forward Price Curve'!$D$1:$D$65536,FALSE),Q$250)</f>
        <v>25.244878048780489</v>
      </c>
      <c r="S8" s="107">
        <f>INDEX('[23]Forward Price Curve'!$V:$V,MATCH($M8,'[23]Forward Price Curve'!$D:$D,FALSE),1)</f>
        <v>26.35483870967742</v>
      </c>
      <c r="T8" s="109">
        <f>O8/S8</f>
        <v>1.0332068543451651</v>
      </c>
      <c r="U8" s="109">
        <f>Q8/S8</f>
        <v>0.95788398961100996</v>
      </c>
      <c r="W8" s="82">
        <f>G8</f>
        <v>2018</v>
      </c>
      <c r="X8" s="87">
        <f>ROUND(AVERAGEIF($E$8:$E$247,$W8,N$8:N$247),2)</f>
        <v>35.89</v>
      </c>
      <c r="Y8" s="87">
        <f>ROUND(AVERAGEIF($E$8:$E$247,$W8,O$8:O$247),2)</f>
        <v>40.61</v>
      </c>
      <c r="Z8" s="87">
        <f>ROUND(AVERAGEIF($E$8:$E$247,$W8,P$8:P$247),2)</f>
        <v>23.72</v>
      </c>
      <c r="AA8" s="87">
        <f>ROUND(AVERAGEIF($E$8:$E$247,$W8,Q$8:Q$247),2)</f>
        <v>27.5</v>
      </c>
      <c r="AD8" s="180" t="str">
        <f t="shared" si="0"/>
        <v>Summer</v>
      </c>
      <c r="AE8">
        <f t="shared" si="1"/>
        <v>7</v>
      </c>
      <c r="AF8" s="178">
        <v>42917</v>
      </c>
      <c r="AG8" s="179">
        <v>400</v>
      </c>
      <c r="AH8" s="179">
        <v>344</v>
      </c>
      <c r="AI8">
        <f t="shared" si="2"/>
        <v>25</v>
      </c>
      <c r="AJ8">
        <f t="shared" si="3"/>
        <v>6</v>
      </c>
      <c r="AM8" s="183"/>
      <c r="AN8" s="183"/>
      <c r="AO8" s="181"/>
    </row>
    <row r="9" spans="2:41" x14ac:dyDescent="0.25">
      <c r="B9" s="88">
        <f t="shared" ref="B9:B72" si="8">EDATE(B8,1)</f>
        <v>43132</v>
      </c>
      <c r="C9" s="81">
        <f>INDEX('[23]Forward Price Curve'!$A:$IV,MATCH(B9,'[23]Forward Price Curve'!$D$1:$D$65536,FALSE),$C$250)</f>
        <v>2.2490598127356938</v>
      </c>
      <c r="D9" s="81">
        <f>INDEX('[23]Forward Price Curve'!$A:$IV,MATCH(B9,'[23]Forward Price Curve'!$D$1:$D$65536,FALSE),$D$250)</f>
        <v>2.2559061081726517</v>
      </c>
      <c r="E9" s="89">
        <f t="shared" si="4"/>
        <v>2018</v>
      </c>
      <c r="G9" s="82">
        <f t="shared" ref="G9:G27" si="9">G8+1</f>
        <v>2019</v>
      </c>
      <c r="H9" s="83">
        <f t="shared" si="5"/>
        <v>2.09</v>
      </c>
      <c r="I9" s="83">
        <f t="shared" si="6"/>
        <v>4.3099999999999996</v>
      </c>
      <c r="K9" s="16">
        <f t="shared" ref="K9:K72" si="10">MONTH(M9)</f>
        <v>2</v>
      </c>
      <c r="L9" s="110">
        <f t="shared" ref="L9:L72" si="11">YEAR(M9)</f>
        <v>2018</v>
      </c>
      <c r="M9" s="84">
        <f t="shared" si="7"/>
        <v>43132</v>
      </c>
      <c r="N9" s="85">
        <f>INDEX('[23]Forward Price Curve'!$A$1:$P$65536,MATCH($M9,'[23]Forward Price Curve'!$D$1:$D$65536,FALSE),N$250)</f>
        <v>20.580416666666665</v>
      </c>
      <c r="O9" s="85">
        <f>INDEX('[23]Forward Price Curve'!$A$1:$P$65536,MATCH($M9,'[23]Forward Price Curve'!$D$1:$D$65536,FALSE),O$250)</f>
        <v>25.759999999999994</v>
      </c>
      <c r="P9" s="85">
        <f>INDEX('[23]Forward Price Curve'!$A$1:$P$65536,MATCH($M9,'[23]Forward Price Curve'!$D$1:$D$65536,FALSE),P$250)</f>
        <v>11.716111111111111</v>
      </c>
      <c r="Q9" s="86">
        <f>INDEX('[23]Forward Price Curve'!$A$1:$P$65536,MATCH($M9,'[23]Forward Price Curve'!$D$1:$D$65536,FALSE),Q$250)</f>
        <v>23.65805555555556</v>
      </c>
      <c r="S9" s="107">
        <f>INDEX('[23]Forward Price Curve'!$V:$V,MATCH($M9,'[23]Forward Price Curve'!$D:$D,FALSE),1)</f>
        <v>24.859166666666663</v>
      </c>
      <c r="T9" s="109">
        <f t="shared" ref="T9:T72" si="12">O9/S9</f>
        <v>1.0362374710871241</v>
      </c>
      <c r="U9" s="109">
        <f t="shared" ref="U9:U72" si="13">Q9/S9</f>
        <v>0.95168337188383478</v>
      </c>
      <c r="W9" s="82">
        <f t="shared" ref="W9:W27" si="14">W8+1</f>
        <v>2019</v>
      </c>
      <c r="X9" s="87">
        <f t="shared" ref="X9:AA27" si="15">ROUND(AVERAGEIF($E$8:$E$247,$W9,N$8:N$247),2)</f>
        <v>37.81</v>
      </c>
      <c r="Y9" s="87">
        <f t="shared" si="15"/>
        <v>32.15</v>
      </c>
      <c r="Z9" s="87">
        <f t="shared" si="15"/>
        <v>35.770000000000003</v>
      </c>
      <c r="AA9" s="87">
        <f t="shared" si="15"/>
        <v>25.72</v>
      </c>
      <c r="AD9" s="180" t="str">
        <f t="shared" si="0"/>
        <v>Summer</v>
      </c>
      <c r="AE9">
        <f t="shared" si="1"/>
        <v>8</v>
      </c>
      <c r="AF9" s="178">
        <v>42948</v>
      </c>
      <c r="AG9" s="179">
        <v>432</v>
      </c>
      <c r="AH9" s="179">
        <v>312</v>
      </c>
      <c r="AI9">
        <f t="shared" si="2"/>
        <v>27</v>
      </c>
      <c r="AJ9">
        <f t="shared" si="3"/>
        <v>4</v>
      </c>
      <c r="AM9" s="183"/>
      <c r="AN9" s="183"/>
      <c r="AO9" s="181"/>
    </row>
    <row r="10" spans="2:41" x14ac:dyDescent="0.25">
      <c r="B10" s="88">
        <f t="shared" si="8"/>
        <v>43160</v>
      </c>
      <c r="C10" s="81">
        <f>INDEX('[23]Forward Price Curve'!$A:$IV,MATCH(B10,'[23]Forward Price Curve'!$D$1:$D$65536,FALSE),$C$250)</f>
        <v>2.1613389321133352</v>
      </c>
      <c r="D10" s="81">
        <f>INDEX('[23]Forward Price Curve'!$A:$IV,MATCH(B10,'[23]Forward Price Curve'!$D$1:$D$65536,FALSE),$D$250)</f>
        <v>2.1843639754367272</v>
      </c>
      <c r="E10" s="89">
        <f t="shared" si="4"/>
        <v>2018</v>
      </c>
      <c r="G10" s="82">
        <f t="shared" si="9"/>
        <v>2020</v>
      </c>
      <c r="H10" s="83">
        <f t="shared" si="5"/>
        <v>1.84</v>
      </c>
      <c r="I10" s="83">
        <f t="shared" si="6"/>
        <v>2.35</v>
      </c>
      <c r="K10" s="16">
        <f t="shared" si="10"/>
        <v>3</v>
      </c>
      <c r="L10" s="110">
        <f t="shared" si="11"/>
        <v>2018</v>
      </c>
      <c r="M10" s="84">
        <f t="shared" si="7"/>
        <v>43160</v>
      </c>
      <c r="N10" s="85">
        <f>INDEX('[23]Forward Price Curve'!$A$1:$P$65536,MATCH($M10,'[23]Forward Price Curve'!$D$1:$D$65536,FALSE),N$250)</f>
        <v>20.528518518518517</v>
      </c>
      <c r="O10" s="85">
        <f>INDEX('[23]Forward Price Curve'!$A$1:$P$65536,MATCH($M10,'[23]Forward Price Curve'!$D$1:$D$65536,FALSE),O$250)</f>
        <v>24.431111111111118</v>
      </c>
      <c r="P10" s="85">
        <f>INDEX('[23]Forward Price Curve'!$A$1:$P$65536,MATCH($M10,'[23]Forward Price Curve'!$D$1:$D$65536,FALSE),P$250)</f>
        <v>18.130000000000003</v>
      </c>
      <c r="Q10" s="86">
        <f>INDEX('[23]Forward Price Curve'!$A$1:$P$65536,MATCH($M10,'[23]Forward Price Curve'!$D$1:$D$65536,FALSE),Q$250)</f>
        <v>23.420769230769224</v>
      </c>
      <c r="S10" s="107">
        <f>INDEX('[23]Forward Price Curve'!$V:$V,MATCH($M10,'[23]Forward Price Curve'!$D:$D,FALSE),1)</f>
        <v>24.008208924319288</v>
      </c>
      <c r="T10" s="109">
        <f t="shared" si="12"/>
        <v>1.0176148994756309</v>
      </c>
      <c r="U10" s="109">
        <f t="shared" si="13"/>
        <v>0.97553171519783755</v>
      </c>
      <c r="W10" s="82">
        <f t="shared" si="14"/>
        <v>2020</v>
      </c>
      <c r="X10" s="87">
        <f t="shared" si="15"/>
        <v>34.229999999999997</v>
      </c>
      <c r="Y10" s="87">
        <f t="shared" si="15"/>
        <v>39.03</v>
      </c>
      <c r="Z10" s="87">
        <f t="shared" si="15"/>
        <v>24.5</v>
      </c>
      <c r="AA10" s="87">
        <f t="shared" si="15"/>
        <v>25.99</v>
      </c>
      <c r="AD10" s="180" t="str">
        <f t="shared" si="0"/>
        <v>Summer</v>
      </c>
      <c r="AE10">
        <f t="shared" si="1"/>
        <v>9</v>
      </c>
      <c r="AF10" s="178">
        <v>42979</v>
      </c>
      <c r="AG10" s="179">
        <v>400</v>
      </c>
      <c r="AH10" s="179">
        <v>320</v>
      </c>
      <c r="AI10">
        <f t="shared" si="2"/>
        <v>25</v>
      </c>
      <c r="AJ10">
        <f t="shared" si="3"/>
        <v>5</v>
      </c>
      <c r="AM10" s="183"/>
      <c r="AN10" s="183"/>
      <c r="AO10" s="181"/>
    </row>
    <row r="11" spans="2:41" x14ac:dyDescent="0.25">
      <c r="B11" s="88">
        <f t="shared" si="8"/>
        <v>43191</v>
      </c>
      <c r="C11" s="81">
        <f>INDEX('[23]Forward Price Curve'!$A:$IV,MATCH(B11,'[23]Forward Price Curve'!$D$1:$D$65536,FALSE),$C$250)</f>
        <v>2.0694667469637662</v>
      </c>
      <c r="D11" s="81">
        <f>INDEX('[23]Forward Price Curve'!$A:$IV,MATCH(B11,'[23]Forward Price Curve'!$D$1:$D$65536,FALSE),$D$250)</f>
        <v>2.02262576128114</v>
      </c>
      <c r="E11" s="89">
        <f t="shared" si="4"/>
        <v>2018</v>
      </c>
      <c r="G11" s="82">
        <f t="shared" si="9"/>
        <v>2021</v>
      </c>
      <c r="H11" s="83">
        <f t="shared" si="5"/>
        <v>1.98</v>
      </c>
      <c r="I11" s="83">
        <f t="shared" si="6"/>
        <v>2.29</v>
      </c>
      <c r="K11" s="16">
        <f t="shared" si="10"/>
        <v>4</v>
      </c>
      <c r="L11" s="110">
        <f t="shared" si="11"/>
        <v>2018</v>
      </c>
      <c r="M11" s="84">
        <f t="shared" si="7"/>
        <v>43191</v>
      </c>
      <c r="N11" s="85">
        <f>INDEX('[23]Forward Price Curve'!$A$1:$P$65536,MATCH($M11,'[23]Forward Price Curve'!$D$1:$D$65536,FALSE),N$250)</f>
        <v>17.445600000000002</v>
      </c>
      <c r="O11" s="85">
        <f>INDEX('[23]Forward Price Curve'!$A$1:$P$65536,MATCH($M11,'[23]Forward Price Curve'!$D$1:$D$65536,FALSE),O$250)</f>
        <v>24.925600000000003</v>
      </c>
      <c r="P11" s="85">
        <f>INDEX('[23]Forward Price Curve'!$A$1:$P$65536,MATCH($M11,'[23]Forward Price Curve'!$D$1:$D$65536,FALSE),P$250)</f>
        <v>10.504999999999999</v>
      </c>
      <c r="Q11" s="86">
        <f>INDEX('[23]Forward Price Curve'!$A$1:$P$65536,MATCH($M11,'[23]Forward Price Curve'!$D$1:$D$65536,FALSE),Q$250)</f>
        <v>21.393500000000007</v>
      </c>
      <c r="S11" s="107">
        <f>INDEX('[23]Forward Price Curve'!$V:$V,MATCH($M11,'[23]Forward Price Curve'!$D:$D,FALSE),1)</f>
        <v>23.355777777777782</v>
      </c>
      <c r="T11" s="109">
        <f t="shared" si="12"/>
        <v>1.0672134423078752</v>
      </c>
      <c r="U11" s="109">
        <f t="shared" si="13"/>
        <v>0.91598319711515608</v>
      </c>
      <c r="W11" s="82">
        <f t="shared" si="14"/>
        <v>2021</v>
      </c>
      <c r="X11" s="87">
        <f t="shared" si="15"/>
        <v>36.33</v>
      </c>
      <c r="Y11" s="87">
        <f t="shared" si="15"/>
        <v>39.47</v>
      </c>
      <c r="Z11" s="87">
        <f t="shared" si="15"/>
        <v>24.46</v>
      </c>
      <c r="AA11" s="87">
        <f t="shared" si="15"/>
        <v>26.79</v>
      </c>
      <c r="AD11" s="180" t="str">
        <f t="shared" si="0"/>
        <v>Winter</v>
      </c>
      <c r="AE11">
        <f t="shared" si="1"/>
        <v>10</v>
      </c>
      <c r="AF11" s="178">
        <v>43009</v>
      </c>
      <c r="AG11" s="179">
        <v>416</v>
      </c>
      <c r="AH11" s="179">
        <v>328</v>
      </c>
      <c r="AI11">
        <f t="shared" si="2"/>
        <v>26</v>
      </c>
      <c r="AJ11">
        <f t="shared" si="3"/>
        <v>5</v>
      </c>
      <c r="AM11" s="183"/>
      <c r="AN11" s="183"/>
      <c r="AO11" s="181"/>
    </row>
    <row r="12" spans="2:41" x14ac:dyDescent="0.25">
      <c r="B12" s="88">
        <f t="shared" si="8"/>
        <v>43221</v>
      </c>
      <c r="C12" s="81">
        <f>INDEX('[23]Forward Price Curve'!$A:$IV,MATCH(B12,'[23]Forward Price Curve'!$D$1:$D$65536,FALSE),$C$250)</f>
        <v>1.8794896381126289</v>
      </c>
      <c r="D12" s="81">
        <f>INDEX('[23]Forward Price Curve'!$A:$IV,MATCH(B12,'[23]Forward Price Curve'!$D$1:$D$65536,FALSE),$D$250)</f>
        <v>1.5708405984016238</v>
      </c>
      <c r="E12" s="89">
        <f t="shared" si="4"/>
        <v>2018</v>
      </c>
      <c r="G12" s="82">
        <f t="shared" si="9"/>
        <v>2022</v>
      </c>
      <c r="H12" s="83">
        <f t="shared" si="5"/>
        <v>2.0099999999999998</v>
      </c>
      <c r="I12" s="83">
        <f t="shared" si="6"/>
        <v>2.27</v>
      </c>
      <c r="K12" s="16">
        <f t="shared" si="10"/>
        <v>5</v>
      </c>
      <c r="L12" s="110">
        <f t="shared" si="11"/>
        <v>2018</v>
      </c>
      <c r="M12" s="84">
        <f t="shared" si="7"/>
        <v>43221</v>
      </c>
      <c r="N12" s="85">
        <f>INDEX('[23]Forward Price Curve'!$A$1:$P$65536,MATCH($M12,'[23]Forward Price Curve'!$D$1:$D$65536,FALSE),N$250)</f>
        <v>12.783846153846154</v>
      </c>
      <c r="O12" s="85">
        <f>INDEX('[23]Forward Price Curve'!$A$1:$P$65536,MATCH($M12,'[23]Forward Price Curve'!$D$1:$D$65536,FALSE),O$250)</f>
        <v>21.943076923076923</v>
      </c>
      <c r="P12" s="85">
        <f>INDEX('[23]Forward Price Curve'!$A$1:$P$65536,MATCH($M12,'[23]Forward Price Curve'!$D$1:$D$65536,FALSE),P$250)</f>
        <v>-0.22560975609756101</v>
      </c>
      <c r="Q12" s="86">
        <f>INDEX('[23]Forward Price Curve'!$A$1:$P$65536,MATCH($M12,'[23]Forward Price Curve'!$D$1:$D$65536,FALSE),Q$250)</f>
        <v>16.955121951219507</v>
      </c>
      <c r="S12" s="107">
        <f>INDEX('[23]Forward Price Curve'!$V:$V,MATCH($M12,'[23]Forward Price Curve'!$D:$D,FALSE),1)</f>
        <v>19.744086021505375</v>
      </c>
      <c r="T12" s="109">
        <f t="shared" si="12"/>
        <v>1.1113746617177618</v>
      </c>
      <c r="U12" s="109">
        <f t="shared" si="13"/>
        <v>0.85874433147991192</v>
      </c>
      <c r="W12" s="82">
        <f t="shared" si="14"/>
        <v>2022</v>
      </c>
      <c r="X12" s="87">
        <f t="shared" si="15"/>
        <v>34.47</v>
      </c>
      <c r="Y12" s="87">
        <f t="shared" si="15"/>
        <v>37.32</v>
      </c>
      <c r="Z12" s="87">
        <f t="shared" si="15"/>
        <v>23.93</v>
      </c>
      <c r="AA12" s="87">
        <f t="shared" si="15"/>
        <v>25.6</v>
      </c>
      <c r="AD12" s="180" t="str">
        <f t="shared" si="0"/>
        <v>Winter</v>
      </c>
      <c r="AE12">
        <f t="shared" si="1"/>
        <v>11</v>
      </c>
      <c r="AF12" s="178">
        <v>43040</v>
      </c>
      <c r="AG12" s="179">
        <v>400</v>
      </c>
      <c r="AH12" s="179">
        <v>320</v>
      </c>
      <c r="AI12">
        <f t="shared" si="2"/>
        <v>25</v>
      </c>
      <c r="AJ12">
        <f t="shared" si="3"/>
        <v>5</v>
      </c>
      <c r="AM12" s="183"/>
      <c r="AN12" s="183"/>
      <c r="AO12" s="181"/>
    </row>
    <row r="13" spans="2:41" x14ac:dyDescent="0.25">
      <c r="B13" s="88">
        <f t="shared" si="8"/>
        <v>43252</v>
      </c>
      <c r="C13" s="81">
        <f>INDEX('[23]Forward Price Curve'!$A:$IV,MATCH(B13,'[23]Forward Price Curve'!$D$1:$D$65536,FALSE),$C$250)</f>
        <v>2.2503948014550383</v>
      </c>
      <c r="D13" s="81">
        <f>INDEX('[23]Forward Price Curve'!$A:$IV,MATCH(B13,'[23]Forward Price Curve'!$D$1:$D$65536,FALSE),$D$250)</f>
        <v>1.8484832971560308</v>
      </c>
      <c r="E13" s="89">
        <f t="shared" si="4"/>
        <v>2018</v>
      </c>
      <c r="G13" s="82">
        <f t="shared" si="9"/>
        <v>2023</v>
      </c>
      <c r="H13" s="83">
        <f t="shared" si="5"/>
        <v>2.2400000000000002</v>
      </c>
      <c r="I13" s="83">
        <f t="shared" si="6"/>
        <v>2.48</v>
      </c>
      <c r="K13" s="16">
        <f t="shared" si="10"/>
        <v>6</v>
      </c>
      <c r="L13" s="110">
        <f t="shared" si="11"/>
        <v>2018</v>
      </c>
      <c r="M13" s="84">
        <f t="shared" si="7"/>
        <v>43252</v>
      </c>
      <c r="N13" s="85">
        <f>INDEX('[23]Forward Price Curve'!$A$1:$P$65536,MATCH($M13,'[23]Forward Price Curve'!$D$1:$D$65536,FALSE),N$250)</f>
        <v>16.653461538461535</v>
      </c>
      <c r="O13" s="85">
        <f>INDEX('[23]Forward Price Curve'!$A$1:$P$65536,MATCH($M13,'[23]Forward Price Curve'!$D$1:$D$65536,FALSE),O$250)</f>
        <v>32.056923076923077</v>
      </c>
      <c r="P13" s="85">
        <f>INDEX('[23]Forward Price Curve'!$A$1:$P$65536,MATCH($M13,'[23]Forward Price Curve'!$D$1:$D$65536,FALSE),P$250)</f>
        <v>4.4449999999999985</v>
      </c>
      <c r="Q13" s="86">
        <f>INDEX('[23]Forward Price Curve'!$A$1:$P$65536,MATCH($M13,'[23]Forward Price Curve'!$D$1:$D$65536,FALSE),Q$250)</f>
        <v>20.476578947368417</v>
      </c>
      <c r="S13" s="107">
        <f>INDEX('[23]Forward Price Curve'!$V:$V,MATCH($M13,'[23]Forward Price Curve'!$D:$D,FALSE),1)</f>
        <v>27.167444444444442</v>
      </c>
      <c r="T13" s="109">
        <f t="shared" si="12"/>
        <v>1.1799756558802312</v>
      </c>
      <c r="U13" s="109">
        <f t="shared" si="13"/>
        <v>0.75371752353231514</v>
      </c>
      <c r="W13" s="82">
        <f t="shared" si="14"/>
        <v>2023</v>
      </c>
      <c r="X13" s="87">
        <f t="shared" si="15"/>
        <v>33.090000000000003</v>
      </c>
      <c r="Y13" s="87">
        <f t="shared" si="15"/>
        <v>36.56</v>
      </c>
      <c r="Z13" s="87">
        <f t="shared" si="15"/>
        <v>21.98</v>
      </c>
      <c r="AA13" s="87">
        <f t="shared" si="15"/>
        <v>27.96</v>
      </c>
      <c r="AD13" s="180" t="str">
        <f t="shared" si="0"/>
        <v>Winter</v>
      </c>
      <c r="AE13">
        <f t="shared" si="1"/>
        <v>12</v>
      </c>
      <c r="AF13" s="178">
        <v>43070</v>
      </c>
      <c r="AG13" s="179">
        <v>400</v>
      </c>
      <c r="AH13" s="179">
        <v>344</v>
      </c>
      <c r="AI13">
        <f t="shared" si="2"/>
        <v>25</v>
      </c>
      <c r="AJ13">
        <f t="shared" si="3"/>
        <v>6</v>
      </c>
      <c r="AM13" s="183"/>
      <c r="AN13" s="183"/>
      <c r="AO13" s="181"/>
    </row>
    <row r="14" spans="2:41" x14ac:dyDescent="0.25">
      <c r="B14" s="88">
        <f t="shared" si="8"/>
        <v>43282</v>
      </c>
      <c r="C14" s="81">
        <f>INDEX('[23]Forward Price Curve'!$A:$IV,MATCH(B14,'[23]Forward Price Curve'!$D$1:$D$65536,FALSE),$C$250)</f>
        <v>2.4674716230698741</v>
      </c>
      <c r="D14" s="81">
        <f>INDEX('[23]Forward Price Curve'!$A:$IV,MATCH(B14,'[23]Forward Price Curve'!$D$1:$D$65536,FALSE),$D$250)</f>
        <v>2.353571484540065</v>
      </c>
      <c r="E14" s="89">
        <f t="shared" si="4"/>
        <v>2018</v>
      </c>
      <c r="G14" s="82">
        <f t="shared" si="9"/>
        <v>2024</v>
      </c>
      <c r="H14" s="83">
        <f t="shared" si="5"/>
        <v>2.48</v>
      </c>
      <c r="I14" s="83">
        <f t="shared" si="6"/>
        <v>2.7</v>
      </c>
      <c r="K14" s="16">
        <f t="shared" si="10"/>
        <v>7</v>
      </c>
      <c r="L14" s="110">
        <f t="shared" si="11"/>
        <v>2018</v>
      </c>
      <c r="M14" s="84">
        <f t="shared" si="7"/>
        <v>43282</v>
      </c>
      <c r="N14" s="85">
        <f>INDEX('[23]Forward Price Curve'!$A$1:$P$65536,MATCH($M14,'[23]Forward Price Curve'!$D$1:$D$65536,FALSE),N$250)</f>
        <v>71.884799999999984</v>
      </c>
      <c r="O14" s="85">
        <f>INDEX('[23]Forward Price Curve'!$A$1:$P$65536,MATCH($M14,'[23]Forward Price Curve'!$D$1:$D$65536,FALSE),O$250)</f>
        <v>105.0792</v>
      </c>
      <c r="P14" s="85">
        <f>INDEX('[23]Forward Price Curve'!$A$1:$P$65536,MATCH($M14,'[23]Forward Price Curve'!$D$1:$D$65536,FALSE),P$250)</f>
        <v>30.848837209302324</v>
      </c>
      <c r="Q14" s="86">
        <f>INDEX('[23]Forward Price Curve'!$A$1:$P$65536,MATCH($M14,'[23]Forward Price Curve'!$D$1:$D$65536,FALSE),Q$250)</f>
        <v>38.76837209302326</v>
      </c>
      <c r="S14" s="107">
        <f>INDEX('[23]Forward Price Curve'!$V:$V,MATCH($M14,'[23]Forward Price Curve'!$D:$D,FALSE),1)</f>
        <v>74.41935483870968</v>
      </c>
      <c r="T14" s="109">
        <f t="shared" si="12"/>
        <v>1.4119875162548765</v>
      </c>
      <c r="U14" s="109">
        <f t="shared" si="13"/>
        <v>0.52094474854084138</v>
      </c>
      <c r="W14" s="82">
        <f t="shared" si="14"/>
        <v>2024</v>
      </c>
      <c r="X14" s="87">
        <f t="shared" si="15"/>
        <v>31.76</v>
      </c>
      <c r="Y14" s="87">
        <f t="shared" si="15"/>
        <v>36.6</v>
      </c>
      <c r="Z14" s="87">
        <f t="shared" si="15"/>
        <v>20.02</v>
      </c>
      <c r="AA14" s="87">
        <f t="shared" si="15"/>
        <v>30.99</v>
      </c>
      <c r="AD14" s="180" t="str">
        <f t="shared" si="0"/>
        <v>Winter</v>
      </c>
      <c r="AE14">
        <f t="shared" si="1"/>
        <v>1</v>
      </c>
      <c r="AF14" s="178">
        <v>43101</v>
      </c>
      <c r="AG14" s="179">
        <v>416</v>
      </c>
      <c r="AH14" s="179">
        <v>328</v>
      </c>
      <c r="AI14">
        <f t="shared" si="2"/>
        <v>26</v>
      </c>
      <c r="AJ14">
        <f t="shared" si="3"/>
        <v>5</v>
      </c>
      <c r="AM14" s="183"/>
      <c r="AN14" s="183"/>
      <c r="AO14" s="181"/>
    </row>
    <row r="15" spans="2:41" x14ac:dyDescent="0.25">
      <c r="B15" s="88">
        <f t="shared" si="8"/>
        <v>43313</v>
      </c>
      <c r="C15" s="81">
        <f>INDEX('[23]Forward Price Curve'!$A:$IV,MATCH(B15,'[23]Forward Price Curve'!$D$1:$D$65536,FALSE),$C$250)</f>
        <v>2.4624530543656684</v>
      </c>
      <c r="D15" s="81">
        <f>INDEX('[23]Forward Price Curve'!$A:$IV,MATCH(B15,'[23]Forward Price Curve'!$D$1:$D$65536,FALSE),$D$250)</f>
        <v>2.5401507418632927</v>
      </c>
      <c r="E15" s="89">
        <f t="shared" si="4"/>
        <v>2018</v>
      </c>
      <c r="G15" s="82">
        <f t="shared" si="9"/>
        <v>2025</v>
      </c>
      <c r="H15" s="83">
        <f t="shared" si="5"/>
        <v>2.72</v>
      </c>
      <c r="I15" s="83">
        <f t="shared" si="6"/>
        <v>2.99</v>
      </c>
      <c r="K15" s="16">
        <f t="shared" si="10"/>
        <v>8</v>
      </c>
      <c r="L15" s="110">
        <f t="shared" si="11"/>
        <v>2018</v>
      </c>
      <c r="M15" s="84">
        <f t="shared" si="7"/>
        <v>43313</v>
      </c>
      <c r="N15" s="85">
        <f>INDEX('[23]Forward Price Curve'!$A$1:$P$65536,MATCH($M15,'[23]Forward Price Curve'!$D$1:$D$65536,FALSE),N$250)</f>
        <v>69.963333333333324</v>
      </c>
      <c r="O15" s="85">
        <f>INDEX('[23]Forward Price Curve'!$A$1:$P$65536,MATCH($M15,'[23]Forward Price Curve'!$D$1:$D$65536,FALSE),O$250)</f>
        <v>85.320370370370384</v>
      </c>
      <c r="P15" s="85">
        <f>INDEX('[23]Forward Price Curve'!$A$1:$P$65536,MATCH($M15,'[23]Forward Price Curve'!$D$1:$D$65536,FALSE),P$250)</f>
        <v>35.87692307692307</v>
      </c>
      <c r="Q15" s="86">
        <f>INDEX('[23]Forward Price Curve'!$A$1:$P$65536,MATCH($M15,'[23]Forward Price Curve'!$D$1:$D$65536,FALSE),Q$250)</f>
        <v>39.174102564102554</v>
      </c>
      <c r="S15" s="107">
        <f>INDEX('[23]Forward Price Curve'!$V:$V,MATCH($M15,'[23]Forward Price Curve'!$D:$D,FALSE),1)</f>
        <v>65.968709677419369</v>
      </c>
      <c r="T15" s="109">
        <f t="shared" si="12"/>
        <v>1.2933460543275557</v>
      </c>
      <c r="U15" s="109">
        <f t="shared" si="13"/>
        <v>0.5938285401618455</v>
      </c>
      <c r="W15" s="82">
        <f t="shared" si="14"/>
        <v>2025</v>
      </c>
      <c r="X15" s="87">
        <f t="shared" si="15"/>
        <v>32.43</v>
      </c>
      <c r="Y15" s="87">
        <f t="shared" si="15"/>
        <v>39.42</v>
      </c>
      <c r="Z15" s="87">
        <f t="shared" si="15"/>
        <v>20.53</v>
      </c>
      <c r="AA15" s="87">
        <f t="shared" si="15"/>
        <v>33.47</v>
      </c>
      <c r="AD15" s="180" t="str">
        <f t="shared" si="0"/>
        <v>Winter</v>
      </c>
      <c r="AE15">
        <f t="shared" si="1"/>
        <v>2</v>
      </c>
      <c r="AF15" s="178">
        <v>43132</v>
      </c>
      <c r="AG15" s="179">
        <v>384</v>
      </c>
      <c r="AH15" s="179">
        <v>288</v>
      </c>
      <c r="AI15">
        <f t="shared" si="2"/>
        <v>24</v>
      </c>
      <c r="AJ15">
        <f t="shared" si="3"/>
        <v>4</v>
      </c>
      <c r="AO15" s="181"/>
    </row>
    <row r="16" spans="2:41" x14ac:dyDescent="0.25">
      <c r="B16" s="88">
        <f t="shared" si="8"/>
        <v>43344</v>
      </c>
      <c r="C16" s="81">
        <f>INDEX('[23]Forward Price Curve'!$A:$IV,MATCH(B16,'[23]Forward Price Curve'!$D$1:$D$65536,FALSE),$C$250)</f>
        <v>2.224504673004402</v>
      </c>
      <c r="D16" s="81">
        <f>INDEX('[23]Forward Price Curve'!$A:$IV,MATCH(B16,'[23]Forward Price Curve'!$D$1:$D$65536,FALSE),$D$250)</f>
        <v>2.3919118237202426</v>
      </c>
      <c r="E16" s="89">
        <f t="shared" si="4"/>
        <v>2018</v>
      </c>
      <c r="G16" s="82">
        <f t="shared" si="9"/>
        <v>2026</v>
      </c>
      <c r="H16" s="83">
        <f t="shared" si="5"/>
        <v>2.89</v>
      </c>
      <c r="I16" s="83">
        <f t="shared" si="6"/>
        <v>3.02</v>
      </c>
      <c r="K16" s="16">
        <f t="shared" si="10"/>
        <v>9</v>
      </c>
      <c r="L16" s="110">
        <f t="shared" si="11"/>
        <v>2018</v>
      </c>
      <c r="M16" s="84">
        <f t="shared" si="7"/>
        <v>43344</v>
      </c>
      <c r="N16" s="85">
        <f>INDEX('[23]Forward Price Curve'!$A$1:$P$65536,MATCH($M16,'[23]Forward Price Curve'!$D$1:$D$65536,FALSE),N$250)</f>
        <v>28.967916666666664</v>
      </c>
      <c r="O16" s="85">
        <f>INDEX('[23]Forward Price Curve'!$A$1:$P$65536,MATCH($M16,'[23]Forward Price Curve'!$D$1:$D$65536,FALSE),O$250)</f>
        <v>30.259166666666669</v>
      </c>
      <c r="P16" s="85">
        <f>INDEX('[23]Forward Price Curve'!$A$1:$P$65536,MATCH($M16,'[23]Forward Price Curve'!$D$1:$D$65536,FALSE),P$250)</f>
        <v>25.488333333333333</v>
      </c>
      <c r="Q16" s="86">
        <f>INDEX('[23]Forward Price Curve'!$A$1:$P$65536,MATCH($M16,'[23]Forward Price Curve'!$D$1:$D$65536,FALSE),Q$250)</f>
        <v>22.844285714285714</v>
      </c>
      <c r="S16" s="107">
        <f>INDEX('[23]Forward Price Curve'!$V:$V,MATCH($M16,'[23]Forward Price Curve'!$D:$D,FALSE),1)</f>
        <v>26.798888888888889</v>
      </c>
      <c r="T16" s="109">
        <f t="shared" si="12"/>
        <v>1.129120195696339</v>
      </c>
      <c r="U16" s="109">
        <f t="shared" si="13"/>
        <v>0.85243406206132688</v>
      </c>
      <c r="W16" s="82">
        <f t="shared" si="14"/>
        <v>2026</v>
      </c>
      <c r="X16" s="87">
        <f t="shared" si="15"/>
        <v>35.729999999999997</v>
      </c>
      <c r="Y16" s="87">
        <f t="shared" si="15"/>
        <v>42.15</v>
      </c>
      <c r="Z16" s="87">
        <f t="shared" si="15"/>
        <v>22.02</v>
      </c>
      <c r="AA16" s="87">
        <f t="shared" si="15"/>
        <v>35.72</v>
      </c>
      <c r="AD16" s="180" t="str">
        <f t="shared" si="0"/>
        <v>Winter</v>
      </c>
      <c r="AE16">
        <f t="shared" si="1"/>
        <v>3</v>
      </c>
      <c r="AF16" s="178">
        <v>43160</v>
      </c>
      <c r="AG16" s="179">
        <v>432</v>
      </c>
      <c r="AH16" s="179">
        <v>312</v>
      </c>
      <c r="AI16">
        <f t="shared" si="2"/>
        <v>27</v>
      </c>
      <c r="AJ16">
        <f t="shared" si="3"/>
        <v>4</v>
      </c>
      <c r="AO16" t="s">
        <v>108</v>
      </c>
    </row>
    <row r="17" spans="2:41" x14ac:dyDescent="0.25">
      <c r="B17" s="88">
        <f t="shared" si="8"/>
        <v>43374</v>
      </c>
      <c r="C17" s="81">
        <f>INDEX('[23]Forward Price Curve'!$A:$IV,MATCH(B17,'[23]Forward Price Curve'!$D$1:$D$65536,FALSE),$C$250)</f>
        <v>2.9275610507263972</v>
      </c>
      <c r="D17" s="81">
        <f>INDEX('[23]Forward Price Curve'!$A:$IV,MATCH(B17,'[23]Forward Price Curve'!$D$1:$D$65536,FALSE),$D$250)</f>
        <v>4.6218921162427922</v>
      </c>
      <c r="E17" s="89">
        <f t="shared" si="4"/>
        <v>2018</v>
      </c>
      <c r="G17" s="82">
        <f t="shared" si="9"/>
        <v>2027</v>
      </c>
      <c r="H17" s="83">
        <f t="shared" si="5"/>
        <v>3.1</v>
      </c>
      <c r="I17" s="83">
        <f t="shared" si="6"/>
        <v>3.26</v>
      </c>
      <c r="K17" s="16">
        <f t="shared" si="10"/>
        <v>10</v>
      </c>
      <c r="L17" s="110">
        <f t="shared" si="11"/>
        <v>2018</v>
      </c>
      <c r="M17" s="84">
        <f t="shared" si="7"/>
        <v>43374</v>
      </c>
      <c r="N17" s="85">
        <f>INDEX('[23]Forward Price Curve'!$A$1:$P$65536,MATCH($M17,'[23]Forward Price Curve'!$D$1:$D$65536,FALSE),N$250)</f>
        <v>44.241481481481472</v>
      </c>
      <c r="O17" s="85">
        <f>INDEX('[23]Forward Price Curve'!$A$1:$P$65536,MATCH($M17,'[23]Forward Price Curve'!$D$1:$D$65536,FALSE),O$250)</f>
        <v>30.944074074074074</v>
      </c>
      <c r="P17" s="85">
        <f>INDEX('[23]Forward Price Curve'!$A$1:$P$65536,MATCH($M17,'[23]Forward Price Curve'!$D$1:$D$65536,FALSE),P$250)</f>
        <v>36.708205128205122</v>
      </c>
      <c r="Q17" s="86">
        <f>INDEX('[23]Forward Price Curve'!$A$1:$P$65536,MATCH($M17,'[23]Forward Price Curve'!$D$1:$D$65536,FALSE),Q$250)</f>
        <v>26.574358974358976</v>
      </c>
      <c r="S17" s="107">
        <f>INDEX('[23]Forward Price Curve'!$V:$V,MATCH($M17,'[23]Forward Price Curve'!$D:$D,FALSE),1)</f>
        <v>29.111612903225808</v>
      </c>
      <c r="T17" s="109">
        <f t="shared" si="12"/>
        <v>1.0629460544470628</v>
      </c>
      <c r="U17" s="109">
        <f t="shared" si="13"/>
        <v>0.91284392461175923</v>
      </c>
      <c r="W17" s="82">
        <f t="shared" si="14"/>
        <v>2027</v>
      </c>
      <c r="X17" s="87">
        <f t="shared" si="15"/>
        <v>39.08</v>
      </c>
      <c r="Y17" s="87">
        <f t="shared" si="15"/>
        <v>45.05</v>
      </c>
      <c r="Z17" s="87">
        <f t="shared" si="15"/>
        <v>23.99</v>
      </c>
      <c r="AA17" s="87">
        <f t="shared" si="15"/>
        <v>37.58</v>
      </c>
      <c r="AD17" s="180" t="str">
        <f t="shared" si="0"/>
        <v>Winter</v>
      </c>
      <c r="AE17">
        <f t="shared" si="1"/>
        <v>4</v>
      </c>
      <c r="AF17" s="178">
        <v>43191</v>
      </c>
      <c r="AG17" s="179">
        <v>400</v>
      </c>
      <c r="AH17" s="179">
        <v>320</v>
      </c>
      <c r="AI17">
        <f t="shared" si="2"/>
        <v>25</v>
      </c>
      <c r="AJ17">
        <f t="shared" si="3"/>
        <v>5</v>
      </c>
      <c r="AL17" s="133" t="s">
        <v>107</v>
      </c>
      <c r="AM17" s="182">
        <f>SUM(AG2:AG253)</f>
        <v>103168</v>
      </c>
      <c r="AN17" s="182">
        <f>SUM(AH2:AH253)</f>
        <v>80912</v>
      </c>
      <c r="AO17" s="181">
        <f>AM17/SUM(AM17:AN17)</f>
        <v>0.56045197740112995</v>
      </c>
    </row>
    <row r="18" spans="2:41" x14ac:dyDescent="0.25">
      <c r="B18" s="88">
        <f t="shared" si="8"/>
        <v>43405</v>
      </c>
      <c r="C18" s="81">
        <f>INDEX('[23]Forward Price Curve'!$A:$IV,MATCH(B18,'[23]Forward Price Curve'!$D$1:$D$65536,FALSE),$C$250)</f>
        <v>3.8702964836561957</v>
      </c>
      <c r="D18" s="81">
        <f>INDEX('[23]Forward Price Curve'!$A:$IV,MATCH(B18,'[23]Forward Price Curve'!$D$1:$D$65536,FALSE),$D$250)</f>
        <v>8.6680488460990404</v>
      </c>
      <c r="E18" s="89">
        <f t="shared" si="4"/>
        <v>2018</v>
      </c>
      <c r="G18" s="82">
        <f t="shared" si="9"/>
        <v>2028</v>
      </c>
      <c r="H18" s="83">
        <f t="shared" si="5"/>
        <v>3.41</v>
      </c>
      <c r="I18" s="83">
        <f t="shared" si="6"/>
        <v>3.6</v>
      </c>
      <c r="K18" s="16">
        <f t="shared" si="10"/>
        <v>11</v>
      </c>
      <c r="L18" s="110">
        <f t="shared" si="11"/>
        <v>2018</v>
      </c>
      <c r="M18" s="84">
        <f t="shared" si="7"/>
        <v>43405</v>
      </c>
      <c r="N18" s="85">
        <f>INDEX('[23]Forward Price Curve'!$A$1:$P$65536,MATCH($M18,'[23]Forward Price Curve'!$D$1:$D$65536,FALSE),N$250)</f>
        <v>53.818000000000019</v>
      </c>
      <c r="O18" s="85">
        <f>INDEX('[23]Forward Price Curve'!$A$1:$P$65536,MATCH($M18,'[23]Forward Price Curve'!$D$1:$D$65536,FALSE),O$250)</f>
        <v>38.628</v>
      </c>
      <c r="P18" s="85">
        <f>INDEX('[23]Forward Price Curve'!$A$1:$P$65536,MATCH($M18,'[23]Forward Price Curve'!$D$1:$D$65536,FALSE),P$250)</f>
        <v>44.180750000000018</v>
      </c>
      <c r="Q18" s="86">
        <f>INDEX('[23]Forward Price Curve'!$A$1:$P$65536,MATCH($M18,'[23]Forward Price Curve'!$D$1:$D$65536,FALSE),Q$250)</f>
        <v>34.80125000000001</v>
      </c>
      <c r="S18" s="107">
        <f>INDEX('[23]Forward Price Curve'!$V:$V,MATCH($M18,'[23]Forward Price Curve'!$D:$D,FALSE),1)</f>
        <v>36.92427357836339</v>
      </c>
      <c r="T18" s="109">
        <f t="shared" si="12"/>
        <v>1.0461410951801351</v>
      </c>
      <c r="U18" s="109">
        <f t="shared" si="13"/>
        <v>0.94250330818674755</v>
      </c>
      <c r="W18" s="82">
        <f t="shared" si="14"/>
        <v>2028</v>
      </c>
      <c r="X18" s="87">
        <f t="shared" si="15"/>
        <v>41.01</v>
      </c>
      <c r="Y18" s="87">
        <f t="shared" si="15"/>
        <v>46.9</v>
      </c>
      <c r="Z18" s="87">
        <f t="shared" si="15"/>
        <v>26.13</v>
      </c>
      <c r="AA18" s="87">
        <f t="shared" si="15"/>
        <v>40.11</v>
      </c>
      <c r="AD18" s="180" t="str">
        <f t="shared" si="0"/>
        <v>Winter</v>
      </c>
      <c r="AE18">
        <f t="shared" si="1"/>
        <v>5</v>
      </c>
      <c r="AF18" s="178">
        <v>43221</v>
      </c>
      <c r="AG18" s="179">
        <v>416</v>
      </c>
      <c r="AH18" s="179">
        <v>328</v>
      </c>
      <c r="AI18">
        <f t="shared" si="2"/>
        <v>26</v>
      </c>
      <c r="AJ18">
        <f t="shared" si="3"/>
        <v>5</v>
      </c>
    </row>
    <row r="19" spans="2:41" x14ac:dyDescent="0.25">
      <c r="B19" s="90">
        <f t="shared" si="8"/>
        <v>43435</v>
      </c>
      <c r="C19" s="91">
        <f>INDEX('[23]Forward Price Curve'!$A:$IV,MATCH(B19,'[23]Forward Price Curve'!$D$1:$D$65536,FALSE),$C$250)</f>
        <v>3.5768990853253793</v>
      </c>
      <c r="D19" s="91">
        <f>INDEX('[23]Forward Price Curve'!$A:$IV,MATCH(B19,'[23]Forward Price Curve'!$D$1:$D$65536,FALSE),$D$250)</f>
        <v>5.443905271233902</v>
      </c>
      <c r="E19" s="92">
        <f t="shared" si="4"/>
        <v>2018</v>
      </c>
      <c r="G19" s="82">
        <f t="shared" si="9"/>
        <v>2029</v>
      </c>
      <c r="H19" s="83">
        <f t="shared" si="5"/>
        <v>3.72</v>
      </c>
      <c r="I19" s="83">
        <f t="shared" si="6"/>
        <v>3.92</v>
      </c>
      <c r="K19" s="16">
        <f t="shared" si="10"/>
        <v>12</v>
      </c>
      <c r="L19" s="110">
        <f t="shared" si="11"/>
        <v>2018</v>
      </c>
      <c r="M19" s="93">
        <f t="shared" si="7"/>
        <v>43435</v>
      </c>
      <c r="N19" s="94">
        <f>INDEX('[23]Forward Price Curve'!$A$1:$P$65536,MATCH($M19,'[23]Forward Price Curve'!$D$1:$D$65536,FALSE),N$250)</f>
        <v>51.276799999999994</v>
      </c>
      <c r="O19" s="94">
        <f>INDEX('[23]Forward Price Curve'!$A$1:$P$65536,MATCH($M19,'[23]Forward Price Curve'!$D$1:$D$65536,FALSE),O$250)</f>
        <v>40.704399999999993</v>
      </c>
      <c r="P19" s="94">
        <f>INDEX('[23]Forward Price Curve'!$A$1:$P$65536,MATCH($M19,'[23]Forward Price Curve'!$D$1:$D$65536,FALSE),P$250)</f>
        <v>46.846744186046514</v>
      </c>
      <c r="Q19" s="95">
        <f>INDEX('[23]Forward Price Curve'!$A$1:$P$65536,MATCH($M19,'[23]Forward Price Curve'!$D$1:$D$65536,FALSE),Q$250)</f>
        <v>36.728837209302327</v>
      </c>
      <c r="S19" s="107">
        <f>INDEX('[23]Forward Price Curve'!$V:$V,MATCH($M19,'[23]Forward Price Curve'!$D:$D,FALSE),1)</f>
        <v>38.866236559139779</v>
      </c>
      <c r="T19" s="109">
        <f t="shared" si="12"/>
        <v>1.0472946084724004</v>
      </c>
      <c r="U19" s="109">
        <f t="shared" si="13"/>
        <v>0.94500626921813913</v>
      </c>
      <c r="W19" s="82">
        <f t="shared" si="14"/>
        <v>2029</v>
      </c>
      <c r="X19" s="87">
        <f t="shared" si="15"/>
        <v>45.41</v>
      </c>
      <c r="Y19" s="87">
        <f t="shared" si="15"/>
        <v>51.27</v>
      </c>
      <c r="Z19" s="87">
        <f t="shared" si="15"/>
        <v>28.78</v>
      </c>
      <c r="AA19" s="87">
        <f t="shared" si="15"/>
        <v>43.67</v>
      </c>
      <c r="AD19" s="180" t="str">
        <f t="shared" si="0"/>
        <v>Summer</v>
      </c>
      <c r="AE19">
        <f t="shared" si="1"/>
        <v>6</v>
      </c>
      <c r="AF19" s="178">
        <v>43252</v>
      </c>
      <c r="AG19" s="179">
        <v>416</v>
      </c>
      <c r="AH19" s="179">
        <v>304</v>
      </c>
      <c r="AI19">
        <f t="shared" si="2"/>
        <v>26</v>
      </c>
      <c r="AJ19">
        <f t="shared" si="3"/>
        <v>4</v>
      </c>
      <c r="AL19" t="s">
        <v>106</v>
      </c>
      <c r="AM19">
        <f>SUMIF($AD$2:$AD$253,"Summer",$AG$2:$AG$253)</f>
        <v>34464</v>
      </c>
      <c r="AN19" s="254">
        <f>AM19/$AM$23</f>
        <v>0.18722294654498045</v>
      </c>
      <c r="AO19" s="254"/>
    </row>
    <row r="20" spans="2:41" x14ac:dyDescent="0.25">
      <c r="B20" s="237">
        <f>EDATE(B19,1)</f>
        <v>43466</v>
      </c>
      <c r="C20" s="81">
        <f>INDEX('[23]Forward Price Curve'!$A:$IV,MATCH(B20,'[23]Forward Price Curve'!$D$1:$D$65536,FALSE),$C$250)</f>
        <v>2.9303131690480573</v>
      </c>
      <c r="D20" s="81">
        <f>INDEX('[23]Forward Price Curve'!$A:$IV,MATCH(B20,'[23]Forward Price Curve'!$D$1:$D$65536,FALSE),$D$250)</f>
        <v>3.6245487172817223</v>
      </c>
      <c r="E20" s="236">
        <f t="shared" si="4"/>
        <v>2019</v>
      </c>
      <c r="G20" s="82">
        <f t="shared" si="9"/>
        <v>2030</v>
      </c>
      <c r="H20" s="83">
        <f t="shared" si="5"/>
        <v>3.98</v>
      </c>
      <c r="I20" s="83">
        <f t="shared" si="6"/>
        <v>4.1900000000000004</v>
      </c>
      <c r="K20" s="16">
        <f t="shared" si="10"/>
        <v>1</v>
      </c>
      <c r="L20" s="110">
        <f t="shared" si="11"/>
        <v>2019</v>
      </c>
      <c r="M20" s="84">
        <f t="shared" si="7"/>
        <v>43466</v>
      </c>
      <c r="N20" s="235">
        <f>INDEX('[23]Forward Price Curve'!$A$1:$P$65536,MATCH($M20,'[23]Forward Price Curve'!$D$1:$D$65536,FALSE),N$250)</f>
        <v>32.138076923076923</v>
      </c>
      <c r="O20" s="235">
        <f>INDEX('[23]Forward Price Curve'!$A$1:$P$65536,MATCH($M20,'[23]Forward Price Curve'!$D$1:$D$65536,FALSE),O$250)</f>
        <v>29.577307692307695</v>
      </c>
      <c r="P20" s="235">
        <f>INDEX('[23]Forward Price Curve'!$A$1:$P$65536,MATCH($M20,'[23]Forward Price Curve'!$D$1:$D$65536,FALSE),P$250)</f>
        <v>30.480487804878052</v>
      </c>
      <c r="Q20" s="234">
        <f>INDEX('[23]Forward Price Curve'!$A$1:$P$65536,MATCH($M20,'[23]Forward Price Curve'!$D$1:$D$65536,FALSE),Q$250)</f>
        <v>28.84487804878049</v>
      </c>
      <c r="S20" s="107">
        <f>INDEX('[23]Forward Price Curve'!$V:$V,MATCH($M20,'[23]Forward Price Curve'!$D:$D,FALSE),1)</f>
        <v>29.254408602150537</v>
      </c>
      <c r="T20" s="109">
        <f t="shared" si="12"/>
        <v>1.0110376215273558</v>
      </c>
      <c r="U20" s="109">
        <f t="shared" si="13"/>
        <v>0.98600106537993926</v>
      </c>
      <c r="W20" s="82">
        <f t="shared" si="14"/>
        <v>2030</v>
      </c>
      <c r="X20" s="87">
        <f t="shared" si="15"/>
        <v>48.73</v>
      </c>
      <c r="Y20" s="87">
        <f t="shared" si="15"/>
        <v>53.4</v>
      </c>
      <c r="Z20" s="87">
        <f t="shared" si="15"/>
        <v>30.66</v>
      </c>
      <c r="AA20" s="87">
        <f t="shared" si="15"/>
        <v>45.77</v>
      </c>
      <c r="AD20" s="180" t="str">
        <f t="shared" si="0"/>
        <v>Summer</v>
      </c>
      <c r="AE20">
        <f t="shared" si="1"/>
        <v>7</v>
      </c>
      <c r="AF20" s="178">
        <v>43282</v>
      </c>
      <c r="AG20" s="179">
        <v>400</v>
      </c>
      <c r="AH20" s="179">
        <v>344</v>
      </c>
      <c r="AI20">
        <f t="shared" si="2"/>
        <v>25</v>
      </c>
      <c r="AJ20">
        <f t="shared" si="3"/>
        <v>6</v>
      </c>
      <c r="AL20" t="s">
        <v>105</v>
      </c>
      <c r="AM20">
        <f>SUMIF($AD$2:$AD$253,"Winter",$AG$2:$AG$253)</f>
        <v>68704</v>
      </c>
      <c r="AN20" s="254">
        <f>AM20/$AM$23</f>
        <v>0.3732290308561495</v>
      </c>
      <c r="AO20" s="254">
        <f>AN20+AN19</f>
        <v>0.56045197740112995</v>
      </c>
    </row>
    <row r="21" spans="2:41" x14ac:dyDescent="0.25">
      <c r="B21" s="88">
        <f t="shared" si="8"/>
        <v>43497</v>
      </c>
      <c r="C21" s="81">
        <f>INDEX('[23]Forward Price Curve'!$A:$IV,MATCH(B21,'[23]Forward Price Curve'!$D$1:$D$65536,FALSE),$C$250)</f>
        <v>2.6293956266758434</v>
      </c>
      <c r="D21" s="81">
        <f>INDEX('[23]Forward Price Curve'!$A:$IV,MATCH(B21,'[23]Forward Price Curve'!$D$1:$D$65536,FALSE),$D$250)</f>
        <v>13.248679181072774</v>
      </c>
      <c r="E21" s="89">
        <f t="shared" si="4"/>
        <v>2019</v>
      </c>
      <c r="G21" s="82">
        <f t="shared" si="9"/>
        <v>2031</v>
      </c>
      <c r="H21" s="83">
        <f t="shared" si="5"/>
        <v>4.26</v>
      </c>
      <c r="I21" s="83">
        <f t="shared" si="6"/>
        <v>4.46</v>
      </c>
      <c r="K21" s="16">
        <f t="shared" si="10"/>
        <v>2</v>
      </c>
      <c r="L21" s="110">
        <f t="shared" si="11"/>
        <v>2019</v>
      </c>
      <c r="M21" s="84">
        <f t="shared" si="7"/>
        <v>43497</v>
      </c>
      <c r="N21" s="85">
        <f>INDEX('[23]Forward Price Curve'!$A$1:$P$65536,MATCH($M21,'[23]Forward Price Curve'!$D$1:$D$65536,FALSE),N$250)</f>
        <v>91.850000000000023</v>
      </c>
      <c r="O21" s="85">
        <f>INDEX('[23]Forward Price Curve'!$A$1:$P$65536,MATCH($M21,'[23]Forward Price Curve'!$D$1:$D$65536,FALSE),O$250)</f>
        <v>60.802500000000009</v>
      </c>
      <c r="P21" s="85">
        <f>INDEX('[23]Forward Price Curve'!$A$1:$P$65536,MATCH($M21,'[23]Forward Price Curve'!$D$1:$D$65536,FALSE),P$250)</f>
        <v>79.848611111111083</v>
      </c>
      <c r="Q21" s="86">
        <f>INDEX('[23]Forward Price Curve'!$A$1:$P$65536,MATCH($M21,'[23]Forward Price Curve'!$D$1:$D$65536,FALSE),Q$250)</f>
        <v>58.314722222222208</v>
      </c>
      <c r="S21" s="107">
        <f>INDEX('[23]Forward Price Curve'!$V:$V,MATCH($M21,'[23]Forward Price Curve'!$D:$D,FALSE),1)</f>
        <v>59.736309523809517</v>
      </c>
      <c r="T21" s="109">
        <f t="shared" si="12"/>
        <v>1.0178482816345649</v>
      </c>
      <c r="U21" s="109">
        <f t="shared" si="13"/>
        <v>0.97620229115391377</v>
      </c>
      <c r="W21" s="82">
        <f t="shared" si="14"/>
        <v>2031</v>
      </c>
      <c r="X21" s="87">
        <f t="shared" si="15"/>
        <v>49.84</v>
      </c>
      <c r="Y21" s="87">
        <f t="shared" si="15"/>
        <v>57.07</v>
      </c>
      <c r="Z21" s="87">
        <f t="shared" si="15"/>
        <v>32.04</v>
      </c>
      <c r="AA21" s="87">
        <f t="shared" si="15"/>
        <v>50.86</v>
      </c>
      <c r="AD21" s="180" t="str">
        <f t="shared" si="0"/>
        <v>Summer</v>
      </c>
      <c r="AE21">
        <f t="shared" si="1"/>
        <v>8</v>
      </c>
      <c r="AF21" s="178">
        <v>43313</v>
      </c>
      <c r="AG21" s="179">
        <v>432</v>
      </c>
      <c r="AH21" s="179">
        <v>312</v>
      </c>
      <c r="AI21">
        <f t="shared" si="2"/>
        <v>27</v>
      </c>
      <c r="AJ21">
        <f t="shared" si="3"/>
        <v>4</v>
      </c>
      <c r="AL21" s="48" t="s">
        <v>53</v>
      </c>
      <c r="AM21">
        <f>SUMIF($AD$2:$AD$253,"Summer",$AH$2:$AH$253)</f>
        <v>27024</v>
      </c>
      <c r="AN21" s="254">
        <f>AM21/$AM$23</f>
        <v>0.1468057366362451</v>
      </c>
    </row>
    <row r="22" spans="2:41" x14ac:dyDescent="0.25">
      <c r="B22" s="88">
        <f t="shared" si="8"/>
        <v>43525</v>
      </c>
      <c r="C22" s="81">
        <f>INDEX('[23]Forward Price Curve'!$A:$IV,MATCH(B22,'[23]Forward Price Curve'!$D$1:$D$65536,FALSE),$C$250)</f>
        <v>3.1561599255175179</v>
      </c>
      <c r="D22" s="81">
        <f>INDEX('[23]Forward Price Curve'!$A:$IV,MATCH(B22,'[23]Forward Price Curve'!$D$1:$D$65536,FALSE),$D$250)</f>
        <v>13.147581543206581</v>
      </c>
      <c r="E22" s="89">
        <f t="shared" si="4"/>
        <v>2019</v>
      </c>
      <c r="G22" s="82">
        <f t="shared" si="9"/>
        <v>2032</v>
      </c>
      <c r="H22" s="83">
        <f t="shared" si="5"/>
        <v>4.5199999999999996</v>
      </c>
      <c r="I22" s="83">
        <f t="shared" si="6"/>
        <v>4.6900000000000004</v>
      </c>
      <c r="K22" s="16">
        <f t="shared" si="10"/>
        <v>3</v>
      </c>
      <c r="L22" s="110">
        <f t="shared" si="11"/>
        <v>2019</v>
      </c>
      <c r="M22" s="84">
        <f t="shared" si="7"/>
        <v>43525</v>
      </c>
      <c r="N22" s="85">
        <f>INDEX('[23]Forward Price Curve'!$A$1:$P$65536,MATCH($M22,'[23]Forward Price Curve'!$D$1:$D$65536,FALSE),N$250)</f>
        <v>78.235769230769236</v>
      </c>
      <c r="O22" s="85">
        <f>INDEX('[23]Forward Price Curve'!$A$1:$P$65536,MATCH($M22,'[23]Forward Price Curve'!$D$1:$D$65536,FALSE),O$250)</f>
        <v>26.906538461538453</v>
      </c>
      <c r="P22" s="85">
        <f>INDEX('[23]Forward Price Curve'!$A$1:$P$65536,MATCH($M22,'[23]Forward Price Curve'!$D$1:$D$65536,FALSE),P$250)</f>
        <v>119.97780487804879</v>
      </c>
      <c r="Q22" s="86">
        <f>INDEX('[23]Forward Price Curve'!$A$1:$P$65536,MATCH($M22,'[23]Forward Price Curve'!$D$1:$D$65536,FALSE),Q$250)</f>
        <v>27.357317073170723</v>
      </c>
      <c r="S22" s="107">
        <f>INDEX('[23]Forward Price Curve'!$V:$V,MATCH($M22,'[23]Forward Price Curve'!$D:$D,FALSE),1)</f>
        <v>27.104929586711741</v>
      </c>
      <c r="T22" s="109">
        <f t="shared" si="12"/>
        <v>0.99268062569435522</v>
      </c>
      <c r="U22" s="109">
        <f t="shared" si="13"/>
        <v>1.0093114975876092</v>
      </c>
      <c r="W22" s="82">
        <f t="shared" si="14"/>
        <v>2032</v>
      </c>
      <c r="X22" s="87">
        <f t="shared" si="15"/>
        <v>51.59</v>
      </c>
      <c r="Y22" s="87">
        <f t="shared" si="15"/>
        <v>59.49</v>
      </c>
      <c r="Z22" s="87">
        <f t="shared" si="15"/>
        <v>33.630000000000003</v>
      </c>
      <c r="AA22" s="87">
        <f t="shared" si="15"/>
        <v>53.7</v>
      </c>
      <c r="AD22" s="180" t="str">
        <f t="shared" si="0"/>
        <v>Summer</v>
      </c>
      <c r="AE22">
        <f t="shared" si="1"/>
        <v>9</v>
      </c>
      <c r="AF22" s="178">
        <v>43344</v>
      </c>
      <c r="AG22" s="179">
        <v>384</v>
      </c>
      <c r="AH22" s="179">
        <v>336</v>
      </c>
      <c r="AI22">
        <f t="shared" si="2"/>
        <v>24</v>
      </c>
      <c r="AJ22">
        <f t="shared" si="3"/>
        <v>6</v>
      </c>
      <c r="AL22" s="48" t="s">
        <v>54</v>
      </c>
      <c r="AM22">
        <f>SUMIF($AD$2:$AD$253,"Winter",$AH$2:$AH$253)</f>
        <v>53888</v>
      </c>
      <c r="AN22" s="254">
        <f>AM22/$AM$23</f>
        <v>0.29274228596262497</v>
      </c>
      <c r="AO22" s="254">
        <f>AN21+AN22</f>
        <v>0.43954802259887005</v>
      </c>
    </row>
    <row r="23" spans="2:41" x14ac:dyDescent="0.25">
      <c r="B23" s="88">
        <f t="shared" si="8"/>
        <v>43556</v>
      </c>
      <c r="C23" s="81">
        <f>INDEX('[23]Forward Price Curve'!$A:$IV,MATCH(B23,'[23]Forward Price Curve'!$D$1:$D$65536,FALSE),$C$250)</f>
        <v>1.8712332831476464</v>
      </c>
      <c r="D23" s="81">
        <f>INDEX('[23]Forward Price Curve'!$A:$IV,MATCH(B23,'[23]Forward Price Curve'!$D$1:$D$65536,FALSE),$D$250)</f>
        <v>2.0841590546952737</v>
      </c>
      <c r="E23" s="89">
        <f t="shared" si="4"/>
        <v>2019</v>
      </c>
      <c r="G23" s="82">
        <f t="shared" si="9"/>
        <v>2033</v>
      </c>
      <c r="H23" s="83">
        <f t="shared" si="5"/>
        <v>4.58</v>
      </c>
      <c r="I23" s="83">
        <f t="shared" si="6"/>
        <v>4.74</v>
      </c>
      <c r="K23" s="16">
        <f t="shared" si="10"/>
        <v>4</v>
      </c>
      <c r="L23" s="110">
        <f t="shared" si="11"/>
        <v>2019</v>
      </c>
      <c r="M23" s="84">
        <f t="shared" si="7"/>
        <v>43556</v>
      </c>
      <c r="N23" s="85">
        <f>INDEX('[23]Forward Price Curve'!$A$1:$P$65536,MATCH($M23,'[23]Forward Price Curve'!$D$1:$D$65536,FALSE),N$250)</f>
        <v>17.004615384615381</v>
      </c>
      <c r="O23" s="85">
        <f>INDEX('[23]Forward Price Curve'!$A$1:$P$65536,MATCH($M23,'[23]Forward Price Curve'!$D$1:$D$65536,FALSE),O$250)</f>
        <v>18.651538461538465</v>
      </c>
      <c r="P23" s="85">
        <f>INDEX('[23]Forward Price Curve'!$A$1:$P$65536,MATCH($M23,'[23]Forward Price Curve'!$D$1:$D$65536,FALSE),P$250)</f>
        <v>15.610263157894741</v>
      </c>
      <c r="Q23" s="86">
        <f>INDEX('[23]Forward Price Curve'!$A$1:$P$65536,MATCH($M23,'[23]Forward Price Curve'!$D$1:$D$65536,FALSE),Q$250)</f>
        <v>17.53736842105263</v>
      </c>
      <c r="S23" s="107">
        <f>INDEX('[23]Forward Price Curve'!$V:$V,MATCH($M23,'[23]Forward Price Curve'!$D:$D,FALSE),1)</f>
        <v>18.181111111111115</v>
      </c>
      <c r="T23" s="109">
        <f t="shared" si="12"/>
        <v>1.0258745105044682</v>
      </c>
      <c r="U23" s="109">
        <f t="shared" si="13"/>
        <v>0.96459277509914831</v>
      </c>
      <c r="W23" s="82">
        <f t="shared" si="14"/>
        <v>2033</v>
      </c>
      <c r="X23" s="87">
        <f t="shared" si="15"/>
        <v>52.76</v>
      </c>
      <c r="Y23" s="87">
        <f t="shared" si="15"/>
        <v>59.91</v>
      </c>
      <c r="Z23" s="87">
        <f t="shared" si="15"/>
        <v>34.29</v>
      </c>
      <c r="AA23" s="87">
        <f t="shared" si="15"/>
        <v>54.03</v>
      </c>
      <c r="AD23" s="180" t="str">
        <f t="shared" si="0"/>
        <v>Winter</v>
      </c>
      <c r="AE23">
        <f t="shared" si="1"/>
        <v>10</v>
      </c>
      <c r="AF23" s="178">
        <v>43374</v>
      </c>
      <c r="AG23" s="179">
        <v>432</v>
      </c>
      <c r="AH23" s="179">
        <v>312</v>
      </c>
      <c r="AI23">
        <f t="shared" si="2"/>
        <v>27</v>
      </c>
      <c r="AJ23">
        <f t="shared" si="3"/>
        <v>4</v>
      </c>
      <c r="AM23">
        <f>SUM(AM19:AM22)</f>
        <v>184080</v>
      </c>
    </row>
    <row r="24" spans="2:41" x14ac:dyDescent="0.25">
      <c r="B24" s="88">
        <f t="shared" si="8"/>
        <v>43586</v>
      </c>
      <c r="C24" s="81">
        <f>INDEX('[23]Forward Price Curve'!$A:$IV,MATCH(B24,'[23]Forward Price Curve'!$D$1:$D$65536,FALSE),$C$250)</f>
        <v>1.9058775961379686</v>
      </c>
      <c r="D24" s="81">
        <f>INDEX('[23]Forward Price Curve'!$A:$IV,MATCH(B24,'[23]Forward Price Curve'!$D$1:$D$65536,FALSE),$D$250)</f>
        <v>1.8681647506266397</v>
      </c>
      <c r="E24" s="89">
        <f t="shared" si="4"/>
        <v>2019</v>
      </c>
      <c r="G24" s="82">
        <f t="shared" si="9"/>
        <v>2034</v>
      </c>
      <c r="H24" s="83">
        <f t="shared" si="5"/>
        <v>4.82</v>
      </c>
      <c r="I24" s="83">
        <f t="shared" si="6"/>
        <v>5.04</v>
      </c>
      <c r="K24" s="16">
        <f t="shared" si="10"/>
        <v>5</v>
      </c>
      <c r="L24" s="110">
        <f t="shared" si="11"/>
        <v>2019</v>
      </c>
      <c r="M24" s="84">
        <f t="shared" si="7"/>
        <v>43586</v>
      </c>
      <c r="N24" s="85">
        <f>INDEX('[23]Forward Price Curve'!$A$1:$P$65536,MATCH($M24,'[23]Forward Price Curve'!$D$1:$D$65536,FALSE),N$250)</f>
        <v>14.945769230769232</v>
      </c>
      <c r="O24" s="85">
        <f>INDEX('[23]Forward Price Curve'!$A$1:$P$65536,MATCH($M24,'[23]Forward Price Curve'!$D$1:$D$65536,FALSE),O$250)</f>
        <v>12.79884615384616</v>
      </c>
      <c r="P24" s="85">
        <f>INDEX('[23]Forward Price Curve'!$A$1:$P$65536,MATCH($M24,'[23]Forward Price Curve'!$D$1:$D$65536,FALSE),P$250)</f>
        <v>8.2817073170731703</v>
      </c>
      <c r="Q24" s="86">
        <f>INDEX('[23]Forward Price Curve'!$A$1:$P$65536,MATCH($M24,'[23]Forward Price Curve'!$D$1:$D$65536,FALSE),Q$250)</f>
        <v>10.419024390243905</v>
      </c>
      <c r="S24" s="107">
        <f>INDEX('[23]Forward Price Curve'!$V:$V,MATCH($M24,'[23]Forward Price Curve'!$D:$D,FALSE),1)</f>
        <v>11.749677419354843</v>
      </c>
      <c r="T24" s="109">
        <f t="shared" si="12"/>
        <v>1.0892934075588372</v>
      </c>
      <c r="U24" s="109">
        <f t="shared" si="13"/>
        <v>0.88674982455952378</v>
      </c>
      <c r="W24" s="82">
        <f t="shared" si="14"/>
        <v>2034</v>
      </c>
      <c r="X24" s="87">
        <f t="shared" si="15"/>
        <v>53.76</v>
      </c>
      <c r="Y24" s="87">
        <f t="shared" si="15"/>
        <v>61.64</v>
      </c>
      <c r="Z24" s="87">
        <f t="shared" si="15"/>
        <v>35.71</v>
      </c>
      <c r="AA24" s="87">
        <f t="shared" si="15"/>
        <v>56.16</v>
      </c>
      <c r="AD24" s="180" t="str">
        <f t="shared" si="0"/>
        <v>Winter</v>
      </c>
      <c r="AE24">
        <f t="shared" si="1"/>
        <v>11</v>
      </c>
      <c r="AF24" s="178">
        <v>43405</v>
      </c>
      <c r="AG24" s="179">
        <v>400</v>
      </c>
      <c r="AH24" s="179">
        <v>320</v>
      </c>
      <c r="AI24">
        <f t="shared" si="2"/>
        <v>25</v>
      </c>
      <c r="AJ24">
        <f t="shared" si="3"/>
        <v>5</v>
      </c>
    </row>
    <row r="25" spans="2:41" x14ac:dyDescent="0.25">
      <c r="B25" s="88">
        <f t="shared" si="8"/>
        <v>43617</v>
      </c>
      <c r="C25" s="81">
        <f>INDEX('[23]Forward Price Curve'!$A:$IV,MATCH(B25,'[23]Forward Price Curve'!$D$1:$D$65536,FALSE),$C$250)</f>
        <v>1.5109717440243182</v>
      </c>
      <c r="D25" s="81">
        <f>INDEX('[23]Forward Price Curve'!$A:$IV,MATCH(B25,'[23]Forward Price Curve'!$D$1:$D$65536,FALSE),$D$250)</f>
        <v>1.6387854906922903</v>
      </c>
      <c r="E25" s="89">
        <f t="shared" si="4"/>
        <v>2019</v>
      </c>
      <c r="G25" s="82">
        <f t="shared" si="9"/>
        <v>2035</v>
      </c>
      <c r="H25" s="83">
        <f t="shared" si="5"/>
        <v>5.0199999999999996</v>
      </c>
      <c r="I25" s="83">
        <f t="shared" si="6"/>
        <v>5.19</v>
      </c>
      <c r="K25" s="16">
        <f t="shared" si="10"/>
        <v>6</v>
      </c>
      <c r="L25" s="110">
        <f t="shared" si="11"/>
        <v>2019</v>
      </c>
      <c r="M25" s="84">
        <f t="shared" si="7"/>
        <v>43617</v>
      </c>
      <c r="N25" s="85">
        <f>INDEX('[23]Forward Price Curve'!$A$1:$P$65536,MATCH($M25,'[23]Forward Price Curve'!$D$1:$D$65536,FALSE),N$250)</f>
        <v>19.724</v>
      </c>
      <c r="O25" s="85">
        <f>INDEX('[23]Forward Price Curve'!$A$1:$P$65536,MATCH($M25,'[23]Forward Price Curve'!$D$1:$D$65536,FALSE),O$250)</f>
        <v>23.118799999999997</v>
      </c>
      <c r="P25" s="85">
        <f>INDEX('[23]Forward Price Curve'!$A$1:$P$65536,MATCH($M25,'[23]Forward Price Curve'!$D$1:$D$65536,FALSE),P$250)</f>
        <v>13.163000000000002</v>
      </c>
      <c r="Q25" s="86">
        <f>INDEX('[23]Forward Price Curve'!$A$1:$P$65536,MATCH($M25,'[23]Forward Price Curve'!$D$1:$D$65536,FALSE),Q$250)</f>
        <v>15.239249999999998</v>
      </c>
      <c r="S25" s="107">
        <f>INDEX('[23]Forward Price Curve'!$V:$V,MATCH($M25,'[23]Forward Price Curve'!$D:$D,FALSE),1)</f>
        <v>19.616777777777774</v>
      </c>
      <c r="T25" s="109">
        <f t="shared" si="12"/>
        <v>1.1785217869057667</v>
      </c>
      <c r="U25" s="109">
        <f t="shared" si="13"/>
        <v>0.77684776636779185</v>
      </c>
      <c r="W25" s="82">
        <f t="shared" si="14"/>
        <v>2035</v>
      </c>
      <c r="X25" s="87">
        <f t="shared" si="15"/>
        <v>54.7</v>
      </c>
      <c r="Y25" s="87">
        <f t="shared" si="15"/>
        <v>63.98</v>
      </c>
      <c r="Z25" s="87">
        <f t="shared" si="15"/>
        <v>36.979999999999997</v>
      </c>
      <c r="AA25" s="87">
        <f t="shared" si="15"/>
        <v>58.98</v>
      </c>
      <c r="AD25" s="180" t="str">
        <f t="shared" si="0"/>
        <v>Winter</v>
      </c>
      <c r="AE25">
        <f t="shared" si="1"/>
        <v>12</v>
      </c>
      <c r="AF25" s="178">
        <v>43435</v>
      </c>
      <c r="AG25" s="179">
        <v>400</v>
      </c>
      <c r="AH25" s="179">
        <v>344</v>
      </c>
      <c r="AI25">
        <f t="shared" si="2"/>
        <v>25</v>
      </c>
      <c r="AJ25">
        <f t="shared" si="3"/>
        <v>6</v>
      </c>
    </row>
    <row r="26" spans="2:41" x14ac:dyDescent="0.25">
      <c r="B26" s="88">
        <f t="shared" si="8"/>
        <v>43647</v>
      </c>
      <c r="C26" s="81">
        <f>INDEX('[23]Forward Price Curve'!$A:$IV,MATCH(B26,'[23]Forward Price Curve'!$D$1:$D$65536,FALSE),$C$250)</f>
        <v>1.8424169854267236</v>
      </c>
      <c r="D26" s="81">
        <f>INDEX('[23]Forward Price Curve'!$A:$IV,MATCH(B26,'[23]Forward Price Curve'!$D$1:$D$65536,FALSE),$D$250)</f>
        <v>2.0858127114969753</v>
      </c>
      <c r="E26" s="89">
        <f t="shared" si="4"/>
        <v>2019</v>
      </c>
      <c r="G26" s="82">
        <f t="shared" si="9"/>
        <v>2036</v>
      </c>
      <c r="H26" s="83">
        <f t="shared" si="5"/>
        <v>5.07</v>
      </c>
      <c r="I26" s="83">
        <f t="shared" si="6"/>
        <v>5.19</v>
      </c>
      <c r="K26" s="16">
        <f t="shared" si="10"/>
        <v>7</v>
      </c>
      <c r="L26" s="110">
        <f t="shared" si="11"/>
        <v>2019</v>
      </c>
      <c r="M26" s="84">
        <f t="shared" si="7"/>
        <v>43647</v>
      </c>
      <c r="N26" s="85">
        <f>INDEX('[23]Forward Price Curve'!$A$1:$P$65536,MATCH($M26,'[23]Forward Price Curve'!$D$1:$D$65536,FALSE),N$250)</f>
        <v>30.447692307692304</v>
      </c>
      <c r="O26" s="85">
        <f>INDEX('[23]Forward Price Curve'!$A$1:$P$65536,MATCH($M26,'[23]Forward Price Curve'!$D$1:$D$65536,FALSE),O$250)</f>
        <v>42.36192307692307</v>
      </c>
      <c r="P26" s="85">
        <f>INDEX('[23]Forward Price Curve'!$A$1:$P$65536,MATCH($M26,'[23]Forward Price Curve'!$D$1:$D$65536,FALSE),P$250)</f>
        <v>23.157317073170734</v>
      </c>
      <c r="Q26" s="86">
        <f>INDEX('[23]Forward Price Curve'!$A$1:$P$65536,MATCH($M26,'[23]Forward Price Curve'!$D$1:$D$65536,FALSE),Q$250)</f>
        <v>22.626341463414633</v>
      </c>
      <c r="S26" s="107">
        <f>INDEX('[23]Forward Price Curve'!$V:$V,MATCH($M26,'[23]Forward Price Curve'!$D:$D,FALSE),1)</f>
        <v>33.661290322580641</v>
      </c>
      <c r="T26" s="109">
        <f t="shared" si="12"/>
        <v>1.2584759131620655</v>
      </c>
      <c r="U26" s="109">
        <f t="shared" si="13"/>
        <v>0.67217689062372177</v>
      </c>
      <c r="W26" s="82">
        <f t="shared" si="14"/>
        <v>2036</v>
      </c>
      <c r="X26" s="87">
        <f t="shared" si="15"/>
        <v>55.98</v>
      </c>
      <c r="Y26" s="87">
        <f t="shared" si="15"/>
        <v>65.010000000000005</v>
      </c>
      <c r="Z26" s="87">
        <f t="shared" si="15"/>
        <v>37.340000000000003</v>
      </c>
      <c r="AA26" s="87">
        <f t="shared" si="15"/>
        <v>59.61</v>
      </c>
      <c r="AD26" s="180" t="str">
        <f t="shared" si="0"/>
        <v>Winter</v>
      </c>
      <c r="AE26">
        <f t="shared" si="1"/>
        <v>1</v>
      </c>
      <c r="AF26" s="178">
        <v>43466</v>
      </c>
      <c r="AG26" s="179">
        <v>416</v>
      </c>
      <c r="AH26" s="179">
        <v>328</v>
      </c>
      <c r="AI26">
        <f t="shared" si="2"/>
        <v>26</v>
      </c>
      <c r="AJ26">
        <f t="shared" si="3"/>
        <v>5</v>
      </c>
    </row>
    <row r="27" spans="2:41" x14ac:dyDescent="0.25">
      <c r="B27" s="88">
        <f t="shared" si="8"/>
        <v>43678</v>
      </c>
      <c r="C27" s="81">
        <f>INDEX('[23]Forward Price Curve'!$A:$IV,MATCH(B27,'[23]Forward Price Curve'!$D$1:$D$65536,FALSE),$C$250)</f>
        <v>1.6795563365096018</v>
      </c>
      <c r="D27" s="81">
        <f>INDEX('[23]Forward Price Curve'!$A:$IV,MATCH(B27,'[23]Forward Price Curve'!$D$1:$D$65536,FALSE),$D$250)</f>
        <v>1.9418276445205909</v>
      </c>
      <c r="E27" s="89">
        <f t="shared" si="4"/>
        <v>2019</v>
      </c>
      <c r="G27" s="82">
        <f t="shared" si="9"/>
        <v>2037</v>
      </c>
      <c r="H27" s="83">
        <f t="shared" si="5"/>
        <v>5.43</v>
      </c>
      <c r="I27" s="83">
        <f t="shared" si="6"/>
        <v>5.55</v>
      </c>
      <c r="K27" s="16">
        <f t="shared" si="10"/>
        <v>8</v>
      </c>
      <c r="L27" s="110">
        <f t="shared" si="11"/>
        <v>2019</v>
      </c>
      <c r="M27" s="84">
        <f t="shared" si="7"/>
        <v>43678</v>
      </c>
      <c r="N27" s="85">
        <f>INDEX('[23]Forward Price Curve'!$A$1:$P$65536,MATCH($M27,'[23]Forward Price Curve'!$D$1:$D$65536,FALSE),N$250)</f>
        <v>31.996296296296308</v>
      </c>
      <c r="O27" s="85">
        <f>INDEX('[23]Forward Price Curve'!$A$1:$P$65536,MATCH($M27,'[23]Forward Price Curve'!$D$1:$D$65536,FALSE),O$250)</f>
        <v>40.701481481481473</v>
      </c>
      <c r="P27" s="85">
        <f>INDEX('[23]Forward Price Curve'!$A$1:$P$65536,MATCH($M27,'[23]Forward Price Curve'!$D$1:$D$65536,FALSE),P$250)</f>
        <v>22.957692307692305</v>
      </c>
      <c r="Q27" s="86">
        <f>INDEX('[23]Forward Price Curve'!$A$1:$P$65536,MATCH($M27,'[23]Forward Price Curve'!$D$1:$D$65536,FALSE),Q$250)</f>
        <v>23.473589743589738</v>
      </c>
      <c r="S27" s="107">
        <f>INDEX('[23]Forward Price Curve'!$V:$V,MATCH($M27,'[23]Forward Price Curve'!$D:$D,FALSE),1)</f>
        <v>33.4768817204301</v>
      </c>
      <c r="T27" s="109">
        <f t="shared" si="12"/>
        <v>1.2158086234370622</v>
      </c>
      <c r="U27" s="109">
        <f t="shared" si="13"/>
        <v>0.70118805985637533</v>
      </c>
      <c r="W27" s="82">
        <f t="shared" si="14"/>
        <v>2037</v>
      </c>
      <c r="X27" s="87">
        <f t="shared" si="15"/>
        <v>59.34</v>
      </c>
      <c r="Y27" s="87">
        <f t="shared" si="15"/>
        <v>68.349999999999994</v>
      </c>
      <c r="Z27" s="87">
        <f t="shared" si="15"/>
        <v>39.94</v>
      </c>
      <c r="AA27" s="87">
        <f t="shared" si="15"/>
        <v>63.1</v>
      </c>
      <c r="AD27" s="180" t="str">
        <f t="shared" si="0"/>
        <v>Winter</v>
      </c>
      <c r="AE27">
        <f t="shared" si="1"/>
        <v>2</v>
      </c>
      <c r="AF27" s="178">
        <v>43497</v>
      </c>
      <c r="AG27" s="179">
        <v>384</v>
      </c>
      <c r="AH27" s="179">
        <v>288</v>
      </c>
      <c r="AI27">
        <f t="shared" si="2"/>
        <v>24</v>
      </c>
      <c r="AJ27">
        <f t="shared" si="3"/>
        <v>4</v>
      </c>
    </row>
    <row r="28" spans="2:41" x14ac:dyDescent="0.25">
      <c r="B28" s="88">
        <f t="shared" si="8"/>
        <v>43709</v>
      </c>
      <c r="C28" s="81">
        <f>INDEX('[23]Forward Price Curve'!$A:$IV,MATCH(B28,'[23]Forward Price Curve'!$D$1:$D$65536,FALSE),$C$250)</f>
        <v>1.7999696075479277</v>
      </c>
      <c r="D28" s="81">
        <f>INDEX('[23]Forward Price Curve'!$A:$IV,MATCH(B28,'[23]Forward Price Curve'!$D$1:$D$65536,FALSE),$D$250)</f>
        <v>2.3396128394159437</v>
      </c>
      <c r="E28" s="89">
        <f t="shared" si="4"/>
        <v>2019</v>
      </c>
      <c r="G28" s="82"/>
      <c r="H28" s="83"/>
      <c r="I28" s="83"/>
      <c r="K28" s="16">
        <f t="shared" si="10"/>
        <v>9</v>
      </c>
      <c r="L28" s="110">
        <f t="shared" si="11"/>
        <v>2019</v>
      </c>
      <c r="M28" s="84">
        <f t="shared" si="7"/>
        <v>43709</v>
      </c>
      <c r="N28" s="85">
        <f>INDEX('[23]Forward Price Curve'!$A$1:$P$65536,MATCH($M28,'[23]Forward Price Curve'!$D$1:$D$65536,FALSE),N$250)</f>
        <v>31.036666666666662</v>
      </c>
      <c r="O28" s="85">
        <f>INDEX('[23]Forward Price Curve'!$A$1:$P$65536,MATCH($M28,'[23]Forward Price Curve'!$D$1:$D$65536,FALSE),O$250)</f>
        <v>34.963749999999997</v>
      </c>
      <c r="P28" s="85">
        <f>INDEX('[23]Forward Price Curve'!$A$1:$P$65536,MATCH($M28,'[23]Forward Price Curve'!$D$1:$D$65536,FALSE),P$250)</f>
        <v>25.16357142857143</v>
      </c>
      <c r="Q28" s="86">
        <f>INDEX('[23]Forward Price Curve'!$A$1:$P$65536,MATCH($M28,'[23]Forward Price Curve'!$D$1:$D$65536,FALSE),Q$250)</f>
        <v>23.376666666666662</v>
      </c>
      <c r="S28" s="107">
        <f>INDEX('[23]Forward Price Curve'!$V:$V,MATCH($M28,'[23]Forward Price Curve'!$D:$D,FALSE),1)</f>
        <v>29.556444444444441</v>
      </c>
      <c r="T28" s="109">
        <f t="shared" si="12"/>
        <v>1.1829484451595442</v>
      </c>
      <c r="U28" s="109">
        <f t="shared" si="13"/>
        <v>0.79091606267480674</v>
      </c>
      <c r="W28" s="82"/>
      <c r="X28" s="87"/>
      <c r="Y28" s="87"/>
      <c r="Z28" s="87"/>
      <c r="AA28" s="87"/>
      <c r="AD28" s="180" t="str">
        <f t="shared" si="0"/>
        <v>Winter</v>
      </c>
      <c r="AE28">
        <f t="shared" si="1"/>
        <v>3</v>
      </c>
      <c r="AF28" s="178">
        <v>43525</v>
      </c>
      <c r="AG28" s="179">
        <v>416</v>
      </c>
      <c r="AH28" s="179">
        <v>328</v>
      </c>
      <c r="AI28">
        <f t="shared" si="2"/>
        <v>26</v>
      </c>
      <c r="AJ28">
        <f t="shared" si="3"/>
        <v>5</v>
      </c>
    </row>
    <row r="29" spans="2:41" x14ac:dyDescent="0.25">
      <c r="B29" s="88">
        <f t="shared" si="8"/>
        <v>43739</v>
      </c>
      <c r="C29" s="81">
        <f>INDEX('[23]Forward Price Curve'!$A:$IV,MATCH(B29,'[23]Forward Price Curve'!$D$1:$D$65536,FALSE),$C$250)</f>
        <v>1.6259709738937289</v>
      </c>
      <c r="D29" s="81">
        <f>INDEX('[23]Forward Price Curve'!$A:$IV,MATCH(B29,'[23]Forward Price Curve'!$D$1:$D$65536,FALSE),$D$250)</f>
        <v>2.9082981752924701</v>
      </c>
      <c r="E29" s="89">
        <f t="shared" si="4"/>
        <v>2019</v>
      </c>
      <c r="G29" s="82"/>
      <c r="H29" s="83"/>
      <c r="I29" s="83"/>
      <c r="K29" s="16">
        <f t="shared" si="10"/>
        <v>10</v>
      </c>
      <c r="L29" s="110">
        <f t="shared" si="11"/>
        <v>2019</v>
      </c>
      <c r="M29" s="84">
        <f t="shared" si="7"/>
        <v>43739</v>
      </c>
      <c r="N29" s="85">
        <f>INDEX('[23]Forward Price Curve'!$A$1:$P$65536,MATCH($M29,'[23]Forward Price Curve'!$D$1:$D$65536,FALSE),N$250)</f>
        <v>33.94</v>
      </c>
      <c r="O29" s="85">
        <f>INDEX('[23]Forward Price Curve'!$A$1:$P$65536,MATCH($M29,'[23]Forward Price Curve'!$D$1:$D$65536,FALSE),O$250)</f>
        <v>29.835185185185193</v>
      </c>
      <c r="P29" s="85">
        <f>INDEX('[23]Forward Price Curve'!$A$1:$P$65536,MATCH($M29,'[23]Forward Price Curve'!$D$1:$D$65536,FALSE),P$250)</f>
        <v>29.985128205128209</v>
      </c>
      <c r="Q29" s="86">
        <f>INDEX('[23]Forward Price Curve'!$A$1:$P$65536,MATCH($M29,'[23]Forward Price Curve'!$D$1:$D$65536,FALSE),Q$250)</f>
        <v>23.171282051282052</v>
      </c>
      <c r="S29" s="107">
        <f>INDEX('[23]Forward Price Curve'!$V:$V,MATCH($M29,'[23]Forward Price Curve'!$D:$D,FALSE),1)</f>
        <v>27.040645161290328</v>
      </c>
      <c r="T29" s="109">
        <f t="shared" si="12"/>
        <v>1.1033459078814936</v>
      </c>
      <c r="U29" s="109">
        <f t="shared" si="13"/>
        <v>0.85690566601023965</v>
      </c>
      <c r="W29" s="82"/>
      <c r="X29" s="87"/>
      <c r="Y29" s="87"/>
      <c r="Z29" s="87"/>
      <c r="AA29" s="87"/>
      <c r="AD29" s="180" t="str">
        <f t="shared" si="0"/>
        <v>Winter</v>
      </c>
      <c r="AE29">
        <f t="shared" si="1"/>
        <v>4</v>
      </c>
      <c r="AF29" s="178">
        <v>43556</v>
      </c>
      <c r="AG29" s="179">
        <v>416</v>
      </c>
      <c r="AH29" s="179">
        <v>304</v>
      </c>
      <c r="AI29">
        <f t="shared" si="2"/>
        <v>26</v>
      </c>
      <c r="AJ29">
        <f t="shared" si="3"/>
        <v>4</v>
      </c>
    </row>
    <row r="30" spans="2:41" x14ac:dyDescent="0.25">
      <c r="B30" s="88">
        <f t="shared" si="8"/>
        <v>43770</v>
      </c>
      <c r="C30" s="81">
        <f>INDEX('[23]Forward Price Curve'!$A:$IV,MATCH(B30,'[23]Forward Price Curve'!$D$1:$D$65536,FALSE),$C$250)</f>
        <v>2.2203583793368793</v>
      </c>
      <c r="D30" s="81">
        <f>INDEX('[23]Forward Price Curve'!$A:$IV,MATCH(B30,'[23]Forward Price Curve'!$D$1:$D$65536,FALSE),$D$250)</f>
        <v>3.6123940613958183</v>
      </c>
      <c r="E30" s="89">
        <f t="shared" si="4"/>
        <v>2019</v>
      </c>
      <c r="G30" s="82"/>
      <c r="H30" s="83"/>
      <c r="I30" s="83"/>
      <c r="K30" s="16">
        <f t="shared" si="10"/>
        <v>11</v>
      </c>
      <c r="L30" s="110">
        <f t="shared" si="11"/>
        <v>2019</v>
      </c>
      <c r="M30" s="84">
        <f t="shared" si="7"/>
        <v>43770</v>
      </c>
      <c r="N30" s="85">
        <f>INDEX('[23]Forward Price Curve'!$A$1:$P$65536,MATCH($M30,'[23]Forward Price Curve'!$D$1:$D$65536,FALSE),N$250)</f>
        <v>36.912800000000004</v>
      </c>
      <c r="O30" s="85">
        <f>INDEX('[23]Forward Price Curve'!$A$1:$P$65536,MATCH($M30,'[23]Forward Price Curve'!$D$1:$D$65536,FALSE),O$250)</f>
        <v>37.440799999999996</v>
      </c>
      <c r="P30" s="85">
        <f>INDEX('[23]Forward Price Curve'!$A$1:$P$65536,MATCH($M30,'[23]Forward Price Curve'!$D$1:$D$65536,FALSE),P$250)</f>
        <v>28.175750000000004</v>
      </c>
      <c r="Q30" s="86">
        <f>INDEX('[23]Forward Price Curve'!$A$1:$P$65536,MATCH($M30,'[23]Forward Price Curve'!$D$1:$D$65536,FALSE),Q$250)</f>
        <v>30.480999999999995</v>
      </c>
      <c r="S30" s="107">
        <f>INDEX('[23]Forward Price Curve'!$V:$V,MATCH($M30,'[23]Forward Price Curve'!$D:$D,FALSE),1)</f>
        <v>34.34219278779473</v>
      </c>
      <c r="T30" s="109">
        <f t="shared" si="12"/>
        <v>1.090227413006269</v>
      </c>
      <c r="U30" s="109">
        <f t="shared" si="13"/>
        <v>0.88756708659654926</v>
      </c>
      <c r="W30" s="82"/>
      <c r="X30" s="87"/>
      <c r="Y30" s="87"/>
      <c r="Z30" s="87"/>
      <c r="AA30" s="87"/>
      <c r="AD30" s="180" t="str">
        <f t="shared" si="0"/>
        <v>Winter</v>
      </c>
      <c r="AE30">
        <f t="shared" si="1"/>
        <v>5</v>
      </c>
      <c r="AF30" s="178">
        <v>43586</v>
      </c>
      <c r="AG30" s="179">
        <v>416</v>
      </c>
      <c r="AH30" s="179">
        <v>328</v>
      </c>
      <c r="AI30">
        <f t="shared" si="2"/>
        <v>26</v>
      </c>
      <c r="AJ30">
        <f t="shared" si="3"/>
        <v>5</v>
      </c>
    </row>
    <row r="31" spans="2:41" x14ac:dyDescent="0.25">
      <c r="B31" s="90">
        <f t="shared" si="8"/>
        <v>43800</v>
      </c>
      <c r="C31" s="91">
        <f>INDEX('[23]Forward Price Curve'!$A:$IV,MATCH(B31,'[23]Forward Price Curve'!$D$1:$D$65536,FALSE),$C$250)</f>
        <v>1.9343701152328134</v>
      </c>
      <c r="D31" s="91">
        <f>INDEX('[23]Forward Price Curve'!$A:$IV,MATCH(B31,'[23]Forward Price Curve'!$D$1:$D$65536,FALSE),$D$250)</f>
        <v>3.1833230161006094</v>
      </c>
      <c r="E31" s="92">
        <f t="shared" si="4"/>
        <v>2019</v>
      </c>
      <c r="G31" s="82"/>
      <c r="H31" s="83"/>
      <c r="I31" s="83"/>
      <c r="K31" s="16">
        <f t="shared" si="10"/>
        <v>12</v>
      </c>
      <c r="L31" s="110">
        <f t="shared" si="11"/>
        <v>2019</v>
      </c>
      <c r="M31" s="93">
        <f t="shared" si="7"/>
        <v>43800</v>
      </c>
      <c r="N31" s="94">
        <f>INDEX('[23]Forward Price Curve'!$A$1:$P$65536,MATCH($M31,'[23]Forward Price Curve'!$D$1:$D$65536,FALSE),N$250)</f>
        <v>35.494399999999999</v>
      </c>
      <c r="O31" s="94">
        <f>INDEX('[23]Forward Price Curve'!$A$1:$P$65536,MATCH($M31,'[23]Forward Price Curve'!$D$1:$D$65536,FALSE),O$250)</f>
        <v>28.647200000000009</v>
      </c>
      <c r="P31" s="94">
        <f>INDEX('[23]Forward Price Curve'!$A$1:$P$65536,MATCH($M31,'[23]Forward Price Curve'!$D$1:$D$65536,FALSE),P$250)</f>
        <v>32.404883720930243</v>
      </c>
      <c r="Q31" s="95">
        <f>INDEX('[23]Forward Price Curve'!$A$1:$P$65536,MATCH($M31,'[23]Forward Price Curve'!$D$1:$D$65536,FALSE),Q$250)</f>
        <v>27.853720930232559</v>
      </c>
      <c r="S31" s="107">
        <f>INDEX('[23]Forward Price Curve'!$V:$V,MATCH($M31,'[23]Forward Price Curve'!$D:$D,FALSE),1)</f>
        <v>28.280322580645166</v>
      </c>
      <c r="T31" s="109">
        <f t="shared" si="12"/>
        <v>1.0129728866532071</v>
      </c>
      <c r="U31" s="109">
        <f t="shared" si="13"/>
        <v>0.98491524807766617</v>
      </c>
      <c r="W31" s="82"/>
      <c r="X31" s="87"/>
      <c r="Y31" s="87"/>
      <c r="Z31" s="87"/>
      <c r="AA31" s="87"/>
      <c r="AD31" s="180" t="str">
        <f t="shared" si="0"/>
        <v>Summer</v>
      </c>
      <c r="AE31">
        <f t="shared" si="1"/>
        <v>6</v>
      </c>
      <c r="AF31" s="178">
        <v>43617</v>
      </c>
      <c r="AG31" s="179">
        <v>400</v>
      </c>
      <c r="AH31" s="179">
        <v>320</v>
      </c>
      <c r="AI31">
        <f t="shared" si="2"/>
        <v>25</v>
      </c>
      <c r="AJ31">
        <f t="shared" si="3"/>
        <v>5</v>
      </c>
    </row>
    <row r="32" spans="2:41" x14ac:dyDescent="0.25">
      <c r="B32" s="237">
        <f t="shared" si="8"/>
        <v>43831</v>
      </c>
      <c r="C32" s="81">
        <f>INDEX('[23]Forward Price Curve'!$A:$IV,MATCH(B32,'[23]Forward Price Curve'!$D$1:$D$65536,FALSE),$C$250)</f>
        <v>1.8611961457392352</v>
      </c>
      <c r="D32" s="81">
        <f>INDEX('[23]Forward Price Curve'!$A:$IV,MATCH(B32,'[23]Forward Price Curve'!$D$1:$D$65536,FALSE),$D$250)</f>
        <v>3.344512795256307</v>
      </c>
      <c r="E32" s="236">
        <f t="shared" si="4"/>
        <v>2020</v>
      </c>
      <c r="G32" s="82"/>
      <c r="H32" s="97" t="s">
        <v>65</v>
      </c>
      <c r="I32" s="97" t="s">
        <v>65</v>
      </c>
      <c r="K32" s="16">
        <f t="shared" si="10"/>
        <v>1</v>
      </c>
      <c r="L32" s="110">
        <f t="shared" si="11"/>
        <v>2020</v>
      </c>
      <c r="M32" s="84">
        <f t="shared" si="7"/>
        <v>43831</v>
      </c>
      <c r="N32" s="235">
        <f>INDEX('[23]Forward Price Curve'!$A$1:$P$65536,MATCH($M32,'[23]Forward Price Curve'!$D$1:$D$65536,FALSE),N$250)</f>
        <v>38.119999999999997</v>
      </c>
      <c r="O32" s="235">
        <f>INDEX('[23]Forward Price Curve'!$A$1:$P$65536,MATCH($M32,'[23]Forward Price Curve'!$D$1:$D$65536,FALSE),O$250)</f>
        <v>30.421029999999998</v>
      </c>
      <c r="P32" s="235">
        <f>INDEX('[23]Forward Price Curve'!$A$1:$P$65536,MATCH($M32,'[23]Forward Price Curve'!$D$1:$D$65536,FALSE),P$250)</f>
        <v>33.43</v>
      </c>
      <c r="Q32" s="234">
        <f>INDEX('[23]Forward Price Curve'!$A$1:$P$65536,MATCH($M32,'[23]Forward Price Curve'!$D$1:$D$65536,FALSE),Q$250)</f>
        <v>28.84667</v>
      </c>
      <c r="S32" s="107">
        <f>INDEX('[23]Forward Price Curve'!$V:$V,MATCH($M32,'[23]Forward Price Curve'!$D:$D,FALSE),1)</f>
        <v>29.726957311827952</v>
      </c>
      <c r="T32" s="109">
        <f t="shared" si="12"/>
        <v>1.0233482586492593</v>
      </c>
      <c r="U32" s="109">
        <f t="shared" si="13"/>
        <v>0.97038757439606182</v>
      </c>
      <c r="W32" s="82"/>
      <c r="X32" s="87"/>
      <c r="Y32" s="87"/>
      <c r="Z32" s="87"/>
      <c r="AA32" s="87"/>
      <c r="AD32" s="180" t="str">
        <f t="shared" si="0"/>
        <v>Summer</v>
      </c>
      <c r="AE32">
        <f t="shared" si="1"/>
        <v>7</v>
      </c>
      <c r="AF32" s="178">
        <v>43647</v>
      </c>
      <c r="AG32" s="179">
        <v>416</v>
      </c>
      <c r="AH32" s="179">
        <v>328</v>
      </c>
      <c r="AI32">
        <f t="shared" si="2"/>
        <v>26</v>
      </c>
      <c r="AJ32">
        <f t="shared" si="3"/>
        <v>5</v>
      </c>
    </row>
    <row r="33" spans="2:36" x14ac:dyDescent="0.25">
      <c r="B33" s="88">
        <f t="shared" si="8"/>
        <v>43862</v>
      </c>
      <c r="C33" s="81">
        <f>INDEX('[23]Forward Price Curve'!$A:$IV,MATCH(B33,'[23]Forward Price Curve'!$D$1:$D$65536,FALSE),$C$250)</f>
        <v>1.9279431095051691</v>
      </c>
      <c r="D33" s="81">
        <f>INDEX('[23]Forward Price Curve'!$A:$IV,MATCH(B33,'[23]Forward Price Curve'!$D$1:$D$65536,FALSE),$D$250)</f>
        <v>2.8968645583150523</v>
      </c>
      <c r="E33" s="89">
        <f t="shared" si="4"/>
        <v>2020</v>
      </c>
      <c r="G33" s="82"/>
      <c r="H33" s="99">
        <f>ROUND(AVERAGE(H8:H30)-AVERAGE(C8:C247),2)</f>
        <v>0</v>
      </c>
      <c r="I33" s="99">
        <f>ROUND(AVERAGE(I8:I30)-AVERAGE(D8:D247),2)</f>
        <v>0</v>
      </c>
      <c r="K33" s="16">
        <f t="shared" si="10"/>
        <v>2</v>
      </c>
      <c r="L33" s="110">
        <f t="shared" si="11"/>
        <v>2020</v>
      </c>
      <c r="M33" s="84">
        <f t="shared" si="7"/>
        <v>43862</v>
      </c>
      <c r="N33" s="85">
        <f>INDEX('[23]Forward Price Curve'!$A$1:$P$65536,MATCH($M33,'[23]Forward Price Curve'!$D$1:$D$65536,FALSE),N$250)</f>
        <v>34.25</v>
      </c>
      <c r="O33" s="85">
        <f>INDEX('[23]Forward Price Curve'!$A$1:$P$65536,MATCH($M33,'[23]Forward Price Curve'!$D$1:$D$65536,FALSE),O$250)</f>
        <v>29.059329999999999</v>
      </c>
      <c r="P33" s="85">
        <f>INDEX('[23]Forward Price Curve'!$A$1:$P$65536,MATCH($M33,'[23]Forward Price Curve'!$D$1:$D$65536,FALSE),P$250)</f>
        <v>29.143129999999999</v>
      </c>
      <c r="Q33" s="86">
        <f>INDEX('[23]Forward Price Curve'!$A$1:$P$65536,MATCH($M33,'[23]Forward Price Curve'!$D$1:$D$65536,FALSE),Q$250)</f>
        <v>26.211469999999998</v>
      </c>
      <c r="S33" s="107">
        <f>INDEX('[23]Forward Price Curve'!$V:$V,MATCH($M33,'[23]Forward Price Curve'!$D:$D,FALSE),1)</f>
        <v>27.848171149425287</v>
      </c>
      <c r="T33" s="109">
        <f t="shared" si="12"/>
        <v>1.0434915041305937</v>
      </c>
      <c r="U33" s="109">
        <f t="shared" si="13"/>
        <v>0.94122769712081911</v>
      </c>
      <c r="W33" s="82"/>
      <c r="X33" s="87"/>
      <c r="Y33" s="87"/>
      <c r="Z33" s="87"/>
      <c r="AA33" s="87"/>
      <c r="AD33" s="180" t="str">
        <f t="shared" si="0"/>
        <v>Summer</v>
      </c>
      <c r="AE33">
        <f t="shared" si="1"/>
        <v>8</v>
      </c>
      <c r="AF33" s="178">
        <v>43678</v>
      </c>
      <c r="AG33" s="179">
        <v>432</v>
      </c>
      <c r="AH33" s="179">
        <v>312</v>
      </c>
      <c r="AI33">
        <f t="shared" si="2"/>
        <v>27</v>
      </c>
      <c r="AJ33">
        <f t="shared" si="3"/>
        <v>4</v>
      </c>
    </row>
    <row r="34" spans="2:36" x14ac:dyDescent="0.25">
      <c r="B34" s="88">
        <f t="shared" si="8"/>
        <v>43891</v>
      </c>
      <c r="C34" s="81">
        <f>INDEX('[23]Forward Price Curve'!$A:$IV,MATCH(B34,'[23]Forward Price Curve'!$D$1:$D$65536,FALSE),$C$250)</f>
        <v>1.7161595101876943</v>
      </c>
      <c r="D34" s="81">
        <f>INDEX('[23]Forward Price Curve'!$A:$IV,MATCH(B34,'[23]Forward Price Curve'!$D$1:$D$65536,FALSE),$D$250)</f>
        <v>2.2550369242043704</v>
      </c>
      <c r="E34" s="89">
        <f t="shared" si="4"/>
        <v>2020</v>
      </c>
      <c r="G34" s="82"/>
      <c r="H34" s="83"/>
      <c r="I34" s="83"/>
      <c r="K34" s="16">
        <f t="shared" si="10"/>
        <v>3</v>
      </c>
      <c r="L34" s="110">
        <f t="shared" si="11"/>
        <v>2020</v>
      </c>
      <c r="M34" s="84">
        <f t="shared" si="7"/>
        <v>43891</v>
      </c>
      <c r="N34" s="85">
        <f>INDEX('[23]Forward Price Curve'!$A$1:$P$65536,MATCH($M34,'[23]Forward Price Curve'!$D$1:$D$65536,FALSE),N$250)</f>
        <v>26.33333</v>
      </c>
      <c r="O34" s="85">
        <f>INDEX('[23]Forward Price Curve'!$A$1:$P$65536,MATCH($M34,'[23]Forward Price Curve'!$D$1:$D$65536,FALSE),O$250)</f>
        <v>23.417269999999998</v>
      </c>
      <c r="P34" s="85">
        <f>INDEX('[23]Forward Price Curve'!$A$1:$P$65536,MATCH($M34,'[23]Forward Price Curve'!$D$1:$D$65536,FALSE),P$250)</f>
        <v>20.499970000000001</v>
      </c>
      <c r="Q34" s="86">
        <f>INDEX('[23]Forward Price Curve'!$A$1:$P$65536,MATCH($M34,'[23]Forward Price Curve'!$D$1:$D$65536,FALSE),Q$250)</f>
        <v>22.03547</v>
      </c>
      <c r="S34" s="107">
        <f>INDEX('[23]Forward Price Curve'!$V:$V,MATCH($M34,'[23]Forward Price Curve'!$D:$D,FALSE),1)</f>
        <v>22.809129219380885</v>
      </c>
      <c r="T34" s="109">
        <f t="shared" si="12"/>
        <v>1.0266621656078996</v>
      </c>
      <c r="U34" s="109">
        <f t="shared" si="13"/>
        <v>0.9660811593489721</v>
      </c>
      <c r="W34" s="82"/>
      <c r="X34" s="87"/>
      <c r="Y34" s="87"/>
      <c r="Z34" s="87"/>
      <c r="AA34" s="87"/>
      <c r="AD34" s="180" t="str">
        <f t="shared" si="0"/>
        <v>Summer</v>
      </c>
      <c r="AE34">
        <f t="shared" si="1"/>
        <v>9</v>
      </c>
      <c r="AF34" s="178">
        <v>43709</v>
      </c>
      <c r="AG34" s="179">
        <v>384</v>
      </c>
      <c r="AH34" s="179">
        <v>336</v>
      </c>
      <c r="AI34">
        <f t="shared" si="2"/>
        <v>24</v>
      </c>
      <c r="AJ34">
        <f t="shared" si="3"/>
        <v>6</v>
      </c>
    </row>
    <row r="35" spans="2:36" x14ac:dyDescent="0.25">
      <c r="B35" s="88">
        <f t="shared" si="8"/>
        <v>43922</v>
      </c>
      <c r="C35" s="81">
        <f>INDEX('[23]Forward Price Curve'!$A:$IV,MATCH(B35,'[23]Forward Price Curve'!$D$1:$D$65536,FALSE),$C$250)</f>
        <v>1.5465318879855465</v>
      </c>
      <c r="D35" s="81">
        <f>INDEX('[23]Forward Price Curve'!$A:$IV,MATCH(B35,'[23]Forward Price Curve'!$D$1:$D$65536,FALSE),$D$250)</f>
        <v>1.8534739308579937</v>
      </c>
      <c r="E35" s="89">
        <f t="shared" si="4"/>
        <v>2020</v>
      </c>
      <c r="G35" s="82"/>
      <c r="K35" s="16">
        <f t="shared" si="10"/>
        <v>4</v>
      </c>
      <c r="L35" s="110">
        <f t="shared" si="11"/>
        <v>2020</v>
      </c>
      <c r="M35" s="84">
        <f t="shared" si="7"/>
        <v>43922</v>
      </c>
      <c r="N35" s="85">
        <f>INDEX('[23]Forward Price Curve'!$A$1:$P$65536,MATCH($M35,'[23]Forward Price Curve'!$D$1:$D$65536,FALSE),N$250)</f>
        <v>21.164999999999999</v>
      </c>
      <c r="O35" s="85">
        <f>INDEX('[23]Forward Price Curve'!$A$1:$P$65536,MATCH($M35,'[23]Forward Price Curve'!$D$1:$D$65536,FALSE),O$250)</f>
        <v>21.150400000000001</v>
      </c>
      <c r="P35" s="85">
        <f>INDEX('[23]Forward Price Curve'!$A$1:$P$65536,MATCH($M35,'[23]Forward Price Curve'!$D$1:$D$65536,FALSE),P$250)</f>
        <v>16.13363</v>
      </c>
      <c r="Q35" s="86">
        <f>INDEX('[23]Forward Price Curve'!$A$1:$P$65536,MATCH($M35,'[23]Forward Price Curve'!$D$1:$D$65536,FALSE),Q$250)</f>
        <v>20.369669999999999</v>
      </c>
      <c r="S35" s="107">
        <f>INDEX('[23]Forward Price Curve'!$V:$V,MATCH($M35,'[23]Forward Price Curve'!$D:$D,FALSE),1)</f>
        <v>20.820758444444447</v>
      </c>
      <c r="T35" s="109">
        <f t="shared" si="12"/>
        <v>1.0158323509892846</v>
      </c>
      <c r="U35" s="109">
        <f t="shared" si="13"/>
        <v>0.97833467759361037</v>
      </c>
      <c r="X35" s="96"/>
      <c r="Y35" s="96"/>
      <c r="Z35" s="96"/>
      <c r="AA35" s="96"/>
      <c r="AD35" s="180" t="str">
        <f t="shared" si="0"/>
        <v>Winter</v>
      </c>
      <c r="AE35">
        <f t="shared" si="1"/>
        <v>10</v>
      </c>
      <c r="AF35" s="178">
        <v>43739</v>
      </c>
      <c r="AG35" s="179">
        <v>432</v>
      </c>
      <c r="AH35" s="179">
        <v>312</v>
      </c>
      <c r="AI35">
        <f t="shared" si="2"/>
        <v>27</v>
      </c>
      <c r="AJ35">
        <f t="shared" si="3"/>
        <v>4</v>
      </c>
    </row>
    <row r="36" spans="2:36" x14ac:dyDescent="0.25">
      <c r="B36" s="88">
        <f t="shared" si="8"/>
        <v>43952</v>
      </c>
      <c r="C36" s="81">
        <f>INDEX('[23]Forward Price Curve'!$A:$IV,MATCH(B36,'[23]Forward Price Curve'!$D$1:$D$65536,FALSE),$C$250)</f>
        <v>1.4853053497942386</v>
      </c>
      <c r="D36" s="81">
        <f>INDEX('[23]Forward Price Curve'!$A:$IV,MATCH(B36,'[23]Forward Price Curve'!$D$1:$D$65536,FALSE),$D$250)</f>
        <v>1.6330414791912591</v>
      </c>
      <c r="E36" s="89">
        <f t="shared" si="4"/>
        <v>2020</v>
      </c>
      <c r="G36" s="82"/>
      <c r="K36" s="16">
        <f t="shared" si="10"/>
        <v>5</v>
      </c>
      <c r="L36" s="110">
        <f t="shared" si="11"/>
        <v>2020</v>
      </c>
      <c r="M36" s="84">
        <f t="shared" si="7"/>
        <v>43952</v>
      </c>
      <c r="N36" s="85">
        <f>INDEX('[23]Forward Price Curve'!$A$1:$P$65536,MATCH($M36,'[23]Forward Price Curve'!$D$1:$D$65536,FALSE),N$250)</f>
        <v>15.75</v>
      </c>
      <c r="O36" s="85">
        <f>INDEX('[23]Forward Price Curve'!$A$1:$P$65536,MATCH($M36,'[23]Forward Price Curve'!$D$1:$D$65536,FALSE),O$250)</f>
        <v>19.521070000000002</v>
      </c>
      <c r="P36" s="85">
        <f>INDEX('[23]Forward Price Curve'!$A$1:$P$65536,MATCH($M36,'[23]Forward Price Curve'!$D$1:$D$65536,FALSE),P$250)</f>
        <v>9.6518669999999993</v>
      </c>
      <c r="Q36" s="86">
        <f>INDEX('[23]Forward Price Curve'!$A$1:$P$65536,MATCH($M36,'[23]Forward Price Curve'!$D$1:$D$65536,FALSE),Q$250)</f>
        <v>19.190729999999999</v>
      </c>
      <c r="S36" s="107">
        <f>INDEX('[23]Forward Price Curve'!$V:$V,MATCH($M36,'[23]Forward Price Curve'!$D:$D,FALSE),1)</f>
        <v>19.368332150537636</v>
      </c>
      <c r="T36" s="109">
        <f t="shared" si="12"/>
        <v>1.0078859577724728</v>
      </c>
      <c r="U36" s="109">
        <f t="shared" si="13"/>
        <v>0.99083028165991527</v>
      </c>
      <c r="X36" s="98" t="s">
        <v>65</v>
      </c>
      <c r="Y36" s="98"/>
      <c r="Z36" s="98"/>
      <c r="AA36" s="98"/>
      <c r="AD36" s="180" t="str">
        <f t="shared" si="0"/>
        <v>Winter</v>
      </c>
      <c r="AE36">
        <f t="shared" si="1"/>
        <v>11</v>
      </c>
      <c r="AF36" s="178">
        <v>43770</v>
      </c>
      <c r="AG36" s="179">
        <v>400</v>
      </c>
      <c r="AH36" s="179">
        <v>320</v>
      </c>
      <c r="AI36">
        <f t="shared" si="2"/>
        <v>25</v>
      </c>
      <c r="AJ36">
        <f t="shared" si="3"/>
        <v>5</v>
      </c>
    </row>
    <row r="37" spans="2:36" x14ac:dyDescent="0.25">
      <c r="B37" s="88">
        <f t="shared" si="8"/>
        <v>43983</v>
      </c>
      <c r="C37" s="81">
        <f>INDEX('[23]Forward Price Curve'!$A:$IV,MATCH(B37,'[23]Forward Price Curve'!$D$1:$D$65536,FALSE),$C$250)</f>
        <v>1.6137807086219009</v>
      </c>
      <c r="D37" s="81">
        <f>INDEX('[23]Forward Price Curve'!$A:$IV,MATCH(B37,'[23]Forward Price Curve'!$D$1:$D$65536,FALSE),$D$250)</f>
        <v>1.7571609498619576</v>
      </c>
      <c r="E37" s="89">
        <f t="shared" si="4"/>
        <v>2020</v>
      </c>
      <c r="K37" s="16">
        <f t="shared" si="10"/>
        <v>6</v>
      </c>
      <c r="L37" s="110">
        <f t="shared" si="11"/>
        <v>2020</v>
      </c>
      <c r="M37" s="84">
        <f t="shared" si="7"/>
        <v>43983</v>
      </c>
      <c r="N37" s="85">
        <f>INDEX('[23]Forward Price Curve'!$A$1:$P$65536,MATCH($M37,'[23]Forward Price Curve'!$D$1:$D$65536,FALSE),N$250)</f>
        <v>23.783529999999999</v>
      </c>
      <c r="O37" s="85">
        <f>INDEX('[23]Forward Price Curve'!$A$1:$P$65536,MATCH($M37,'[23]Forward Price Curve'!$D$1:$D$65536,FALSE),O$250)</f>
        <v>40.18327</v>
      </c>
      <c r="P37" s="85">
        <f>INDEX('[23]Forward Price Curve'!$A$1:$P$65536,MATCH($M37,'[23]Forward Price Curve'!$D$1:$D$65536,FALSE),P$250)</f>
        <v>13.742100000000001</v>
      </c>
      <c r="Q37" s="86">
        <f>INDEX('[23]Forward Price Curve'!$A$1:$P$65536,MATCH($M37,'[23]Forward Price Curve'!$D$1:$D$65536,FALSE),Q$250)</f>
        <v>24.539729999999999</v>
      </c>
      <c r="S37" s="107">
        <f>INDEX('[23]Forward Price Curve'!$V:$V,MATCH($M37,'[23]Forward Price Curve'!$D:$D,FALSE),1)</f>
        <v>33.578219777777775</v>
      </c>
      <c r="T37" s="109">
        <f t="shared" si="12"/>
        <v>1.1967063848510957</v>
      </c>
      <c r="U37" s="109">
        <f t="shared" si="13"/>
        <v>0.7308228417827114</v>
      </c>
      <c r="X37" s="99">
        <f>ROUND(AVERAGE(X8:X34)-AVERAGE(N8:N247),2)</f>
        <v>0</v>
      </c>
      <c r="Y37" s="99">
        <f>ROUND(AVERAGE(Y8:Y34)-AVERAGE(O8:O247),2)</f>
        <v>0</v>
      </c>
      <c r="Z37" s="99">
        <f>ROUND(AVERAGE(Z8:Z34)-AVERAGE(P8:P247),2)</f>
        <v>0</v>
      </c>
      <c r="AA37" s="99">
        <f>ROUND(AVERAGE(AA8:AA34)-AVERAGE(Q8:Q247),2)</f>
        <v>0</v>
      </c>
      <c r="AD37" s="180" t="str">
        <f t="shared" si="0"/>
        <v>Winter</v>
      </c>
      <c r="AE37">
        <f t="shared" si="1"/>
        <v>12</v>
      </c>
      <c r="AF37" s="178">
        <v>43800</v>
      </c>
      <c r="AG37" s="179">
        <v>400</v>
      </c>
      <c r="AH37" s="179">
        <v>344</v>
      </c>
      <c r="AI37">
        <f t="shared" si="2"/>
        <v>25</v>
      </c>
      <c r="AJ37">
        <f t="shared" si="3"/>
        <v>6</v>
      </c>
    </row>
    <row r="38" spans="2:36" x14ac:dyDescent="0.25">
      <c r="B38" s="88">
        <f t="shared" si="8"/>
        <v>44013</v>
      </c>
      <c r="C38" s="81">
        <f>INDEX('[23]Forward Price Curve'!$A:$IV,MATCH(B38,'[23]Forward Price Curve'!$D$1:$D$65536,FALSE),$C$250)</f>
        <v>1.9394858175248417</v>
      </c>
      <c r="D38" s="81">
        <f>INDEX('[23]Forward Price Curve'!$A:$IV,MATCH(B38,'[23]Forward Price Curve'!$D$1:$D$65536,FALSE),$D$250)</f>
        <v>2.1275516773160685</v>
      </c>
      <c r="E38" s="89">
        <f t="shared" si="4"/>
        <v>2020</v>
      </c>
      <c r="K38" s="16">
        <f t="shared" si="10"/>
        <v>7</v>
      </c>
      <c r="L38" s="110">
        <f t="shared" si="11"/>
        <v>2020</v>
      </c>
      <c r="M38" s="84">
        <f t="shared" si="7"/>
        <v>44013</v>
      </c>
      <c r="N38" s="85">
        <f>INDEX('[23]Forward Price Curve'!$A$1:$P$65536,MATCH($M38,'[23]Forward Price Curve'!$D$1:$D$65536,FALSE),N$250)</f>
        <v>47.672699999999999</v>
      </c>
      <c r="O38" s="85">
        <f>INDEX('[23]Forward Price Curve'!$A$1:$P$65536,MATCH($M38,'[23]Forward Price Curve'!$D$1:$D$65536,FALSE),O$250)</f>
        <v>79.894900000000007</v>
      </c>
      <c r="P38" s="85">
        <f>INDEX('[23]Forward Price Curve'!$A$1:$P$65536,MATCH($M38,'[23]Forward Price Curve'!$D$1:$D$65536,FALSE),P$250)</f>
        <v>26.39263</v>
      </c>
      <c r="Q38" s="86">
        <f>INDEX('[23]Forward Price Curve'!$A$1:$P$65536,MATCH($M38,'[23]Forward Price Curve'!$D$1:$D$65536,FALSE),Q$250)</f>
        <v>33.6614</v>
      </c>
      <c r="S38" s="107">
        <f>INDEX('[23]Forward Price Curve'!$V:$V,MATCH($M38,'[23]Forward Price Curve'!$D:$D,FALSE),1)</f>
        <v>59.512389247311823</v>
      </c>
      <c r="T38" s="109">
        <f t="shared" si="12"/>
        <v>1.3424918913604005</v>
      </c>
      <c r="U38" s="109">
        <f t="shared" si="13"/>
        <v>0.5656200402258339</v>
      </c>
      <c r="AD38" s="180" t="str">
        <f t="shared" si="0"/>
        <v>Winter</v>
      </c>
      <c r="AE38">
        <f t="shared" si="1"/>
        <v>1</v>
      </c>
      <c r="AF38" s="178">
        <v>43831</v>
      </c>
      <c r="AG38" s="179">
        <v>416</v>
      </c>
      <c r="AH38" s="179">
        <v>328</v>
      </c>
      <c r="AI38">
        <f t="shared" si="2"/>
        <v>26</v>
      </c>
      <c r="AJ38">
        <f t="shared" si="3"/>
        <v>5</v>
      </c>
    </row>
    <row r="39" spans="2:36" x14ac:dyDescent="0.25">
      <c r="B39" s="88">
        <f t="shared" si="8"/>
        <v>44044</v>
      </c>
      <c r="C39" s="81">
        <f>INDEX('[23]Forward Price Curve'!$A:$IV,MATCH(B39,'[23]Forward Price Curve'!$D$1:$D$65536,FALSE),$C$250)</f>
        <v>1.9605638060825052</v>
      </c>
      <c r="D39" s="81">
        <f>INDEX('[23]Forward Price Curve'!$A:$IV,MATCH(B39,'[23]Forward Price Curve'!$D$1:$D$65536,FALSE),$D$250)</f>
        <v>2.2191525716074603</v>
      </c>
      <c r="E39" s="89">
        <f t="shared" si="4"/>
        <v>2020</v>
      </c>
      <c r="K39" s="16">
        <f t="shared" si="10"/>
        <v>8</v>
      </c>
      <c r="L39" s="110">
        <f t="shared" si="11"/>
        <v>2020</v>
      </c>
      <c r="M39" s="84">
        <f t="shared" si="7"/>
        <v>44044</v>
      </c>
      <c r="N39" s="85">
        <f>INDEX('[23]Forward Price Curve'!$A$1:$P$65536,MATCH($M39,'[23]Forward Price Curve'!$D$1:$D$65536,FALSE),N$250)</f>
        <v>57.325870000000002</v>
      </c>
      <c r="O39" s="85">
        <f>INDEX('[23]Forward Price Curve'!$A$1:$P$65536,MATCH($M39,'[23]Forward Price Curve'!$D$1:$D$65536,FALSE),O$250)</f>
        <v>80.678439999999995</v>
      </c>
      <c r="P39" s="85">
        <f>INDEX('[23]Forward Price Curve'!$A$1:$P$65536,MATCH($M39,'[23]Forward Price Curve'!$D$1:$D$65536,FALSE),P$250)</f>
        <v>30.111699999999999</v>
      </c>
      <c r="Q39" s="86">
        <f>INDEX('[23]Forward Price Curve'!$A$1:$P$65536,MATCH($M39,'[23]Forward Price Curve'!$D$1:$D$65536,FALSE),Q$250)</f>
        <v>33.574530000000003</v>
      </c>
      <c r="S39" s="107">
        <f>INDEX('[23]Forward Price Curve'!$V:$V,MATCH($M39,'[23]Forward Price Curve'!$D:$D,FALSE),1)</f>
        <v>59.912200107526878</v>
      </c>
      <c r="T39" s="109">
        <f t="shared" si="12"/>
        <v>1.3466112053171657</v>
      </c>
      <c r="U39" s="109">
        <f t="shared" si="13"/>
        <v>0.56039554447578988</v>
      </c>
      <c r="AD39" s="180" t="str">
        <f t="shared" si="0"/>
        <v>Winter</v>
      </c>
      <c r="AE39">
        <f t="shared" si="1"/>
        <v>2</v>
      </c>
      <c r="AF39" s="178">
        <v>43862</v>
      </c>
      <c r="AG39" s="179">
        <v>400</v>
      </c>
      <c r="AH39" s="179">
        <v>296</v>
      </c>
      <c r="AI39">
        <f t="shared" si="2"/>
        <v>25</v>
      </c>
      <c r="AJ39">
        <f t="shared" si="3"/>
        <v>4</v>
      </c>
    </row>
    <row r="40" spans="2:36" x14ac:dyDescent="0.25">
      <c r="B40" s="88">
        <f t="shared" si="8"/>
        <v>44075</v>
      </c>
      <c r="C40" s="81">
        <f>INDEX('[23]Forward Price Curve'!$A:$IV,MATCH(B40,'[23]Forward Price Curve'!$D$1:$D$65536,FALSE),$C$250)</f>
        <v>1.8145234567901234</v>
      </c>
      <c r="D40" s="81">
        <f>INDEX('[23]Forward Price Curve'!$A:$IV,MATCH(B40,'[23]Forward Price Curve'!$D$1:$D$65536,FALSE),$D$250)</f>
        <v>2.0891818284353896</v>
      </c>
      <c r="E40" s="89">
        <f t="shared" si="4"/>
        <v>2020</v>
      </c>
      <c r="K40" s="16">
        <f t="shared" si="10"/>
        <v>9</v>
      </c>
      <c r="L40" s="110">
        <f t="shared" si="11"/>
        <v>2020</v>
      </c>
      <c r="M40" s="84">
        <f t="shared" si="7"/>
        <v>44075</v>
      </c>
      <c r="N40" s="85">
        <f>INDEX('[23]Forward Price Curve'!$A$1:$P$65536,MATCH($M40,'[23]Forward Price Curve'!$D$1:$D$65536,FALSE),N$250)</f>
        <v>41.3093</v>
      </c>
      <c r="O40" s="85">
        <f>INDEX('[23]Forward Price Curve'!$A$1:$P$65536,MATCH($M40,'[23]Forward Price Curve'!$D$1:$D$65536,FALSE),O$250)</f>
        <v>55.906930000000003</v>
      </c>
      <c r="P40" s="85">
        <f>INDEX('[23]Forward Price Curve'!$A$1:$P$65536,MATCH($M40,'[23]Forward Price Curve'!$D$1:$D$65536,FALSE),P$250)</f>
        <v>27.651129999999998</v>
      </c>
      <c r="Q40" s="86">
        <f>INDEX('[23]Forward Price Curve'!$A$1:$P$65536,MATCH($M40,'[23]Forward Price Curve'!$D$1:$D$65536,FALSE),Q$250)</f>
        <v>30.5945</v>
      </c>
      <c r="S40" s="107">
        <f>INDEX('[23]Forward Price Curve'!$V:$V,MATCH($M40,'[23]Forward Price Curve'!$D:$D,FALSE),1)</f>
        <v>44.656961111111109</v>
      </c>
      <c r="T40" s="109">
        <f t="shared" si="12"/>
        <v>1.2519197143956531</v>
      </c>
      <c r="U40" s="109">
        <f t="shared" si="13"/>
        <v>0.68510035700543392</v>
      </c>
      <c r="AD40" s="180" t="str">
        <f t="shared" si="0"/>
        <v>Winter</v>
      </c>
      <c r="AE40">
        <f t="shared" si="1"/>
        <v>3</v>
      </c>
      <c r="AF40" s="178">
        <v>43891</v>
      </c>
      <c r="AG40" s="179">
        <v>416</v>
      </c>
      <c r="AH40" s="179">
        <v>328</v>
      </c>
      <c r="AI40">
        <f t="shared" si="2"/>
        <v>26</v>
      </c>
      <c r="AJ40">
        <f t="shared" si="3"/>
        <v>5</v>
      </c>
    </row>
    <row r="41" spans="2:36" x14ac:dyDescent="0.25">
      <c r="B41" s="88">
        <f t="shared" si="8"/>
        <v>44105</v>
      </c>
      <c r="C41" s="81">
        <f>INDEX('[23]Forward Price Curve'!$A:$IV,MATCH(B41,'[23]Forward Price Curve'!$D$1:$D$65536,FALSE),$C$250)</f>
        <v>1.704114945297601</v>
      </c>
      <c r="D41" s="81">
        <f>INDEX('[23]Forward Price Curve'!$A:$IV,MATCH(B41,'[23]Forward Price Curve'!$D$1:$D$65536,FALSE),$D$250)</f>
        <v>2.0587862801318018</v>
      </c>
      <c r="E41" s="89">
        <f t="shared" si="4"/>
        <v>2020</v>
      </c>
      <c r="K41" s="16">
        <f t="shared" si="10"/>
        <v>10</v>
      </c>
      <c r="L41" s="110">
        <f t="shared" si="11"/>
        <v>2020</v>
      </c>
      <c r="M41" s="84">
        <f t="shared" si="7"/>
        <v>44105</v>
      </c>
      <c r="N41" s="85">
        <f>INDEX('[23]Forward Price Curve'!$A$1:$P$65536,MATCH($M41,'[23]Forward Price Curve'!$D$1:$D$65536,FALSE),N$250)</f>
        <v>30.838270000000001</v>
      </c>
      <c r="O41" s="85">
        <f>INDEX('[23]Forward Price Curve'!$A$1:$P$65536,MATCH($M41,'[23]Forward Price Curve'!$D$1:$D$65536,FALSE),O$250)</f>
        <v>27.712430000000001</v>
      </c>
      <c r="P41" s="85">
        <f>INDEX('[23]Forward Price Curve'!$A$1:$P$65536,MATCH($M41,'[23]Forward Price Curve'!$D$1:$D$65536,FALSE),P$250)</f>
        <v>25.831800000000001</v>
      </c>
      <c r="Q41" s="86">
        <f>INDEX('[23]Forward Price Curve'!$A$1:$P$65536,MATCH($M41,'[23]Forward Price Curve'!$D$1:$D$65536,FALSE),Q$250)</f>
        <v>23.240729999999999</v>
      </c>
      <c r="S41" s="107">
        <f>INDEX('[23]Forward Price Curve'!$V:$V,MATCH($M41,'[23]Forward Price Curve'!$D:$D,FALSE),1)</f>
        <v>25.837200967741936</v>
      </c>
      <c r="T41" s="109">
        <f t="shared" si="12"/>
        <v>1.0725786448229944</v>
      </c>
      <c r="U41" s="109">
        <f t="shared" si="13"/>
        <v>0.89950649178354647</v>
      </c>
      <c r="AD41" s="180" t="str">
        <f t="shared" si="0"/>
        <v>Winter</v>
      </c>
      <c r="AE41">
        <f t="shared" si="1"/>
        <v>4</v>
      </c>
      <c r="AF41" s="178">
        <v>43922</v>
      </c>
      <c r="AG41" s="179">
        <v>416</v>
      </c>
      <c r="AH41" s="179">
        <v>304</v>
      </c>
      <c r="AI41">
        <f t="shared" si="2"/>
        <v>26</v>
      </c>
      <c r="AJ41">
        <f t="shared" si="3"/>
        <v>4</v>
      </c>
    </row>
    <row r="42" spans="2:36" x14ac:dyDescent="0.25">
      <c r="B42" s="88">
        <f t="shared" si="8"/>
        <v>44136</v>
      </c>
      <c r="C42" s="81">
        <f>INDEX('[23]Forward Price Curve'!$A:$IV,MATCH(B42,'[23]Forward Price Curve'!$D$1:$D$65536,FALSE),$C$250)</f>
        <v>2.0689648900933451</v>
      </c>
      <c r="D42" s="81">
        <f>INDEX('[23]Forward Price Curve'!$A:$IV,MATCH(B42,'[23]Forward Price Curve'!$D$1:$D$65536,FALSE),$D$250)</f>
        <v>2.7064134055712774</v>
      </c>
      <c r="E42" s="89">
        <f t="shared" si="4"/>
        <v>2020</v>
      </c>
      <c r="K42" s="16">
        <f t="shared" si="10"/>
        <v>11</v>
      </c>
      <c r="L42" s="110">
        <f t="shared" si="11"/>
        <v>2020</v>
      </c>
      <c r="M42" s="84">
        <f t="shared" si="7"/>
        <v>44136</v>
      </c>
      <c r="N42" s="85">
        <f>INDEX('[23]Forward Price Curve'!$A$1:$P$65536,MATCH($M42,'[23]Forward Price Curve'!$D$1:$D$65536,FALSE),N$250)</f>
        <v>31.096730000000001</v>
      </c>
      <c r="O42" s="85">
        <f>INDEX('[23]Forward Price Curve'!$A$1:$P$65536,MATCH($M42,'[23]Forward Price Curve'!$D$1:$D$65536,FALSE),O$250)</f>
        <v>28.247869999999999</v>
      </c>
      <c r="P42" s="85">
        <f>INDEX('[23]Forward Price Curve'!$A$1:$P$65536,MATCH($M42,'[23]Forward Price Curve'!$D$1:$D$65536,FALSE),P$250)</f>
        <v>25.7761</v>
      </c>
      <c r="Q42" s="86">
        <f>INDEX('[23]Forward Price Curve'!$A$1:$P$65536,MATCH($M42,'[23]Forward Price Curve'!$D$1:$D$65536,FALSE),Q$250)</f>
        <v>21.954270000000001</v>
      </c>
      <c r="S42" s="107">
        <f>INDEX('[23]Forward Price Curve'!$V:$V,MATCH($M42,'[23]Forward Price Curve'!$D:$D,FALSE),1)</f>
        <v>25.306201206657423</v>
      </c>
      <c r="T42" s="109">
        <f t="shared" si="12"/>
        <v>1.1162430018365892</v>
      </c>
      <c r="U42" s="109">
        <f t="shared" si="13"/>
        <v>0.86754506615652716</v>
      </c>
      <c r="AD42" s="180" t="str">
        <f t="shared" si="0"/>
        <v>Winter</v>
      </c>
      <c r="AE42">
        <f t="shared" si="1"/>
        <v>5</v>
      </c>
      <c r="AF42" s="178">
        <v>43952</v>
      </c>
      <c r="AG42" s="179">
        <v>400</v>
      </c>
      <c r="AH42" s="179">
        <v>344</v>
      </c>
      <c r="AI42">
        <f t="shared" si="2"/>
        <v>25</v>
      </c>
      <c r="AJ42">
        <f t="shared" si="3"/>
        <v>6</v>
      </c>
    </row>
    <row r="43" spans="2:36" x14ac:dyDescent="0.25">
      <c r="B43" s="90">
        <f t="shared" si="8"/>
        <v>44166</v>
      </c>
      <c r="C43" s="91">
        <f>INDEX('[23]Forward Price Curve'!$A:$IV,MATCH(B43,'[23]Forward Price Curve'!$D$1:$D$65536,FALSE),$C$250)</f>
        <v>2.3986848539596504</v>
      </c>
      <c r="D43" s="91">
        <f>INDEX('[23]Forward Price Curve'!$A:$IV,MATCH(B43,'[23]Forward Price Curve'!$D$1:$D$65536,FALSE),$D$250)</f>
        <v>3.2026323823911782</v>
      </c>
      <c r="E43" s="92">
        <f t="shared" si="4"/>
        <v>2020</v>
      </c>
      <c r="K43" s="16">
        <f t="shared" si="10"/>
        <v>12</v>
      </c>
      <c r="L43" s="110">
        <f t="shared" si="11"/>
        <v>2020</v>
      </c>
      <c r="M43" s="93">
        <f t="shared" si="7"/>
        <v>44166</v>
      </c>
      <c r="N43" s="94">
        <f>INDEX('[23]Forward Price Curve'!$A$1:$P$65536,MATCH($M43,'[23]Forward Price Curve'!$D$1:$D$65536,FALSE),N$250)</f>
        <v>43.156930000000003</v>
      </c>
      <c r="O43" s="94">
        <f>INDEX('[23]Forward Price Curve'!$A$1:$P$65536,MATCH($M43,'[23]Forward Price Curve'!$D$1:$D$65536,FALSE),O$250)</f>
        <v>32.220230000000001</v>
      </c>
      <c r="P43" s="94">
        <f>INDEX('[23]Forward Price Curve'!$A$1:$P$65536,MATCH($M43,'[23]Forward Price Curve'!$D$1:$D$65536,FALSE),P$250)</f>
        <v>35.616630000000001</v>
      </c>
      <c r="Q43" s="95">
        <f>INDEX('[23]Forward Price Curve'!$A$1:$P$65536,MATCH($M43,'[23]Forward Price Curve'!$D$1:$D$65536,FALSE),Q$250)</f>
        <v>27.6599</v>
      </c>
      <c r="S43" s="107">
        <f>INDEX('[23]Forward Price Curve'!$V:$V,MATCH($M43,'[23]Forward Price Curve'!$D:$D,FALSE),1)</f>
        <v>30.209761935483872</v>
      </c>
      <c r="T43" s="109">
        <f t="shared" si="12"/>
        <v>1.0665502783110206</v>
      </c>
      <c r="U43" s="109">
        <f t="shared" si="13"/>
        <v>0.91559476897138847</v>
      </c>
      <c r="AD43" s="180" t="str">
        <f t="shared" si="0"/>
        <v>Summer</v>
      </c>
      <c r="AE43">
        <f t="shared" si="1"/>
        <v>6</v>
      </c>
      <c r="AF43" s="178">
        <v>43983</v>
      </c>
      <c r="AG43" s="179">
        <v>416</v>
      </c>
      <c r="AH43" s="179">
        <v>304</v>
      </c>
      <c r="AI43">
        <f t="shared" si="2"/>
        <v>26</v>
      </c>
      <c r="AJ43">
        <f t="shared" si="3"/>
        <v>4</v>
      </c>
    </row>
    <row r="44" spans="2:36" x14ac:dyDescent="0.25">
      <c r="B44" s="237">
        <f t="shared" si="8"/>
        <v>44197</v>
      </c>
      <c r="C44" s="81">
        <f>INDEX('[23]Forward Price Curve'!$A:$IV,MATCH(B44,'[23]Forward Price Curve'!$D$1:$D$65536,FALSE),$C$250)</f>
        <v>2.4458593997791831</v>
      </c>
      <c r="D44" s="81">
        <f>INDEX('[23]Forward Price Curve'!$A:$IV,MATCH(B44,'[23]Forward Price Curve'!$D$1:$D$65536,FALSE),$D$250)</f>
        <v>3.1555115153447302</v>
      </c>
      <c r="E44" s="236">
        <f t="shared" si="4"/>
        <v>2021</v>
      </c>
      <c r="K44" s="16">
        <f t="shared" si="10"/>
        <v>1</v>
      </c>
      <c r="L44" s="110">
        <f t="shared" si="11"/>
        <v>2021</v>
      </c>
      <c r="M44" s="84">
        <f t="shared" si="7"/>
        <v>44197</v>
      </c>
      <c r="N44" s="235">
        <f>INDEX('[23]Forward Price Curve'!$A$1:$P$65536,MATCH($M44,'[23]Forward Price Curve'!$D$1:$D$65536,FALSE),N$250)</f>
        <v>39.359529999999999</v>
      </c>
      <c r="O44" s="235">
        <f>INDEX('[23]Forward Price Curve'!$A$1:$P$65536,MATCH($M44,'[23]Forward Price Curve'!$D$1:$D$65536,FALSE),O$250)</f>
        <v>34.260860000000001</v>
      </c>
      <c r="P44" s="235">
        <f>INDEX('[23]Forward Price Curve'!$A$1:$P$65536,MATCH($M44,'[23]Forward Price Curve'!$D$1:$D$65536,FALSE),P$250)</f>
        <v>31.220320000000001</v>
      </c>
      <c r="Q44" s="234">
        <f>INDEX('[23]Forward Price Curve'!$A$1:$P$65536,MATCH($M44,'[23]Forward Price Curve'!$D$1:$D$65536,FALSE),Q$250)</f>
        <v>30.35492</v>
      </c>
      <c r="S44" s="107">
        <f>INDEX('[23]Forward Price Curve'!$V:$V,MATCH($M44,'[23]Forward Price Curve'!$D:$D,FALSE),1)</f>
        <v>32.45488774193548</v>
      </c>
      <c r="T44" s="109">
        <f t="shared" si="12"/>
        <v>1.0556456171540225</v>
      </c>
      <c r="U44" s="109">
        <f t="shared" si="13"/>
        <v>0.93529579400695084</v>
      </c>
      <c r="AD44" s="180" t="str">
        <f t="shared" si="0"/>
        <v>Summer</v>
      </c>
      <c r="AE44">
        <f t="shared" si="1"/>
        <v>7</v>
      </c>
      <c r="AF44" s="178">
        <v>44013</v>
      </c>
      <c r="AG44" s="179">
        <v>416</v>
      </c>
      <c r="AH44" s="179">
        <v>328</v>
      </c>
      <c r="AI44">
        <f t="shared" si="2"/>
        <v>26</v>
      </c>
      <c r="AJ44">
        <f t="shared" si="3"/>
        <v>5</v>
      </c>
    </row>
    <row r="45" spans="2:36" x14ac:dyDescent="0.25">
      <c r="B45" s="88">
        <f t="shared" si="8"/>
        <v>44228</v>
      </c>
      <c r="C45" s="81">
        <f>INDEX('[23]Forward Price Curve'!$A:$IV,MATCH(B45,'[23]Forward Price Curve'!$D$1:$D$65536,FALSE),$C$250)</f>
        <v>2.3595400180668471</v>
      </c>
      <c r="D45" s="81">
        <f>INDEX('[23]Forward Price Curve'!$A:$IV,MATCH(B45,'[23]Forward Price Curve'!$D$1:$D$65536,FALSE),$D$250)</f>
        <v>2.9188715566609211</v>
      </c>
      <c r="E45" s="89">
        <f t="shared" si="4"/>
        <v>2021</v>
      </c>
      <c r="K45" s="16">
        <f t="shared" si="10"/>
        <v>2</v>
      </c>
      <c r="L45" s="110">
        <f t="shared" si="11"/>
        <v>2021</v>
      </c>
      <c r="M45" s="84">
        <f t="shared" si="7"/>
        <v>44228</v>
      </c>
      <c r="N45" s="85">
        <f>INDEX('[23]Forward Price Curve'!$A$1:$P$65536,MATCH($M45,'[23]Forward Price Curve'!$D$1:$D$65536,FALSE),N$250)</f>
        <v>38.659469999999999</v>
      </c>
      <c r="O45" s="85">
        <f>INDEX('[23]Forward Price Curve'!$A$1:$P$65536,MATCH($M45,'[23]Forward Price Curve'!$D$1:$D$65536,FALSE),O$250)</f>
        <v>32.54768</v>
      </c>
      <c r="P45" s="85">
        <f>INDEX('[23]Forward Price Curve'!$A$1:$P$65536,MATCH($M45,'[23]Forward Price Curve'!$D$1:$D$65536,FALSE),P$250)</f>
        <v>30.682700000000001</v>
      </c>
      <c r="Q45" s="86">
        <f>INDEX('[23]Forward Price Curve'!$A$1:$P$65536,MATCH($M45,'[23]Forward Price Curve'!$D$1:$D$65536,FALSE),Q$250)</f>
        <v>27.927379999999999</v>
      </c>
      <c r="S45" s="107">
        <f>INDEX('[23]Forward Price Curve'!$V:$V,MATCH($M45,'[23]Forward Price Curve'!$D:$D,FALSE),1)</f>
        <v>30.567551428571427</v>
      </c>
      <c r="T45" s="109">
        <f t="shared" si="12"/>
        <v>1.0647787761494611</v>
      </c>
      <c r="U45" s="109">
        <f t="shared" si="13"/>
        <v>0.91362829846738514</v>
      </c>
      <c r="AD45" s="180" t="str">
        <f t="shared" si="0"/>
        <v>Summer</v>
      </c>
      <c r="AE45">
        <f t="shared" si="1"/>
        <v>8</v>
      </c>
      <c r="AF45" s="178">
        <v>44044</v>
      </c>
      <c r="AG45" s="179">
        <v>416</v>
      </c>
      <c r="AH45" s="179">
        <v>328</v>
      </c>
      <c r="AI45">
        <f t="shared" si="2"/>
        <v>26</v>
      </c>
      <c r="AJ45">
        <f t="shared" si="3"/>
        <v>5</v>
      </c>
    </row>
    <row r="46" spans="2:36" x14ac:dyDescent="0.25">
      <c r="B46" s="88">
        <f t="shared" si="8"/>
        <v>44256</v>
      </c>
      <c r="C46" s="81">
        <f>INDEX('[23]Forward Price Curve'!$A:$IV,MATCH(B46,'[23]Forward Price Curve'!$D$1:$D$65536,FALSE),$C$250)</f>
        <v>2.0428683328314765</v>
      </c>
      <c r="D46" s="81">
        <f>INDEX('[23]Forward Price Curve'!$A:$IV,MATCH(B46,'[23]Forward Price Curve'!$D$1:$D$65536,FALSE),$D$250)</f>
        <v>2.5882487697471088</v>
      </c>
      <c r="E46" s="89">
        <f t="shared" si="4"/>
        <v>2021</v>
      </c>
      <c r="K46" s="16">
        <f t="shared" si="10"/>
        <v>3</v>
      </c>
      <c r="L46" s="110">
        <f t="shared" si="11"/>
        <v>2021</v>
      </c>
      <c r="M46" s="84">
        <f t="shared" si="7"/>
        <v>44256</v>
      </c>
      <c r="N46" s="85">
        <f>INDEX('[23]Forward Price Curve'!$A$1:$P$65536,MATCH($M46,'[23]Forward Price Curve'!$D$1:$D$65536,FALSE),N$250)</f>
        <v>31.849779999999999</v>
      </c>
      <c r="O46" s="85">
        <f>INDEX('[23]Forward Price Curve'!$A$1:$P$65536,MATCH($M46,'[23]Forward Price Curve'!$D$1:$D$65536,FALSE),O$250)</f>
        <v>23.769030000000001</v>
      </c>
      <c r="P46" s="85">
        <f>INDEX('[23]Forward Price Curve'!$A$1:$P$65536,MATCH($M46,'[23]Forward Price Curve'!$D$1:$D$65536,FALSE),P$250)</f>
        <v>25.479379999999999</v>
      </c>
      <c r="Q46" s="86">
        <f>INDEX('[23]Forward Price Curve'!$A$1:$P$65536,MATCH($M46,'[23]Forward Price Curve'!$D$1:$D$65536,FALSE),Q$250)</f>
        <v>21.115659999999998</v>
      </c>
      <c r="S46" s="107">
        <f>INDEX('[23]Forward Price Curve'!$V:$V,MATCH($M46,'[23]Forward Price Curve'!$D:$D,FALSE),1)</f>
        <v>22.658400026917903</v>
      </c>
      <c r="T46" s="109">
        <f t="shared" si="12"/>
        <v>1.0490162576246638</v>
      </c>
      <c r="U46" s="109">
        <f t="shared" si="13"/>
        <v>0.93191310837988794</v>
      </c>
      <c r="AD46" s="180" t="str">
        <f t="shared" si="0"/>
        <v>Summer</v>
      </c>
      <c r="AE46">
        <f t="shared" si="1"/>
        <v>9</v>
      </c>
      <c r="AF46" s="178">
        <v>44075</v>
      </c>
      <c r="AG46" s="179">
        <v>400</v>
      </c>
      <c r="AH46" s="179">
        <v>320</v>
      </c>
      <c r="AI46">
        <f t="shared" si="2"/>
        <v>25</v>
      </c>
      <c r="AJ46">
        <f t="shared" si="3"/>
        <v>5</v>
      </c>
    </row>
    <row r="47" spans="2:36" x14ac:dyDescent="0.25">
      <c r="B47" s="88">
        <f t="shared" si="8"/>
        <v>44287</v>
      </c>
      <c r="C47" s="81">
        <f>INDEX('[23]Forward Price Curve'!$A:$IV,MATCH(B47,'[23]Forward Price Curve'!$D$1:$D$65536,FALSE),$C$250)</f>
        <v>1.7056205159088629</v>
      </c>
      <c r="D47" s="81">
        <f>INDEX('[23]Forward Price Curve'!$A:$IV,MATCH(B47,'[23]Forward Price Curve'!$D$1:$D$65536,FALSE),$D$250)</f>
        <v>1.7580412297957924</v>
      </c>
      <c r="E47" s="89">
        <f t="shared" si="4"/>
        <v>2021</v>
      </c>
      <c r="K47" s="16">
        <f t="shared" si="10"/>
        <v>4</v>
      </c>
      <c r="L47" s="110">
        <f t="shared" si="11"/>
        <v>2021</v>
      </c>
      <c r="M47" s="84">
        <f t="shared" si="7"/>
        <v>44287</v>
      </c>
      <c r="N47" s="85">
        <f>INDEX('[23]Forward Price Curve'!$A$1:$P$65536,MATCH($M47,'[23]Forward Price Curve'!$D$1:$D$65536,FALSE),N$250)</f>
        <v>20.09796</v>
      </c>
      <c r="O47" s="85">
        <f>INDEX('[23]Forward Price Curve'!$A$1:$P$65536,MATCH($M47,'[23]Forward Price Curve'!$D$1:$D$65536,FALSE),O$250)</f>
        <v>20.12744</v>
      </c>
      <c r="P47" s="85">
        <f>INDEX('[23]Forward Price Curve'!$A$1:$P$65536,MATCH($M47,'[23]Forward Price Curve'!$D$1:$D$65536,FALSE),P$250)</f>
        <v>15.1568</v>
      </c>
      <c r="Q47" s="86">
        <f>INDEX('[23]Forward Price Curve'!$A$1:$P$65536,MATCH($M47,'[23]Forward Price Curve'!$D$1:$D$65536,FALSE),Q$250)</f>
        <v>18.74213</v>
      </c>
      <c r="S47" s="107">
        <f>INDEX('[23]Forward Price Curve'!$V:$V,MATCH($M47,'[23]Forward Price Curve'!$D:$D,FALSE),1)</f>
        <v>19.542531333333333</v>
      </c>
      <c r="T47" s="109">
        <f t="shared" si="12"/>
        <v>1.0299300360168286</v>
      </c>
      <c r="U47" s="109">
        <f t="shared" si="13"/>
        <v>0.95904310860855047</v>
      </c>
      <c r="AD47" s="180" t="str">
        <f t="shared" si="0"/>
        <v>Winter</v>
      </c>
      <c r="AE47">
        <f t="shared" si="1"/>
        <v>10</v>
      </c>
      <c r="AF47" s="178">
        <v>44105</v>
      </c>
      <c r="AG47" s="179">
        <v>432</v>
      </c>
      <c r="AH47" s="179">
        <v>312</v>
      </c>
      <c r="AI47">
        <f t="shared" si="2"/>
        <v>27</v>
      </c>
      <c r="AJ47">
        <f t="shared" si="3"/>
        <v>4</v>
      </c>
    </row>
    <row r="48" spans="2:36" x14ac:dyDescent="0.25">
      <c r="B48" s="88">
        <f t="shared" si="8"/>
        <v>44317</v>
      </c>
      <c r="C48" s="81">
        <f>INDEX('[23]Forward Price Curve'!$A:$IV,MATCH(B48,'[23]Forward Price Curve'!$D$1:$D$65536,FALSE),$C$250)</f>
        <v>1.5891897219712936</v>
      </c>
      <c r="D48" s="81">
        <f>INDEX('[23]Forward Price Curve'!$A:$IV,MATCH(B48,'[23]Forward Price Curve'!$D$1:$D$65536,FALSE),$D$250)</f>
        <v>1.7214319407827827</v>
      </c>
      <c r="E48" s="89">
        <f t="shared" si="4"/>
        <v>2021</v>
      </c>
      <c r="K48" s="16">
        <f t="shared" si="10"/>
        <v>5</v>
      </c>
      <c r="L48" s="110">
        <f t="shared" si="11"/>
        <v>2021</v>
      </c>
      <c r="M48" s="84">
        <f t="shared" si="7"/>
        <v>44317</v>
      </c>
      <c r="N48" s="85">
        <f>INDEX('[23]Forward Price Curve'!$A$1:$P$65536,MATCH($M48,'[23]Forward Price Curve'!$D$1:$D$65536,FALSE),N$250)</f>
        <v>18.310479999999998</v>
      </c>
      <c r="O48" s="85">
        <f>INDEX('[23]Forward Price Curve'!$A$1:$P$65536,MATCH($M48,'[23]Forward Price Curve'!$D$1:$D$65536,FALSE),O$250)</f>
        <v>21.52599</v>
      </c>
      <c r="P48" s="85">
        <f>INDEX('[23]Forward Price Curve'!$A$1:$P$65536,MATCH($M48,'[23]Forward Price Curve'!$D$1:$D$65536,FALSE),P$250)</f>
        <v>11.158289999999999</v>
      </c>
      <c r="Q48" s="86">
        <f>INDEX('[23]Forward Price Curve'!$A$1:$P$65536,MATCH($M48,'[23]Forward Price Curve'!$D$1:$D$65536,FALSE),Q$250)</f>
        <v>19.996700000000001</v>
      </c>
      <c r="S48" s="107">
        <f>INDEX('[23]Forward Price Curve'!$V:$V,MATCH($M48,'[23]Forward Price Curve'!$D:$D,FALSE),1)</f>
        <v>20.818898924731183</v>
      </c>
      <c r="T48" s="109">
        <f t="shared" si="12"/>
        <v>1.033963903558264</v>
      </c>
      <c r="U48" s="109">
        <f t="shared" si="13"/>
        <v>0.96050708888573944</v>
      </c>
      <c r="AD48" s="180" t="str">
        <f t="shared" si="0"/>
        <v>Winter</v>
      </c>
      <c r="AE48">
        <f t="shared" si="1"/>
        <v>11</v>
      </c>
      <c r="AF48" s="178">
        <v>44136</v>
      </c>
      <c r="AG48" s="179">
        <v>384</v>
      </c>
      <c r="AH48" s="179">
        <v>336</v>
      </c>
      <c r="AI48">
        <f t="shared" si="2"/>
        <v>24</v>
      </c>
      <c r="AJ48">
        <f t="shared" si="3"/>
        <v>6</v>
      </c>
    </row>
    <row r="49" spans="2:36" x14ac:dyDescent="0.25">
      <c r="B49" s="88">
        <f t="shared" si="8"/>
        <v>44348</v>
      </c>
      <c r="C49" s="81">
        <f>INDEX('[23]Forward Price Curve'!$A:$IV,MATCH(B49,'[23]Forward Price Curve'!$D$1:$D$65536,FALSE),$C$250)</f>
        <v>1.6584459700893304</v>
      </c>
      <c r="D49" s="81">
        <f>INDEX('[23]Forward Price Curve'!$A:$IV,MATCH(B49,'[23]Forward Price Curve'!$D$1:$D$65536,FALSE),$D$250)</f>
        <v>1.7469600588639904</v>
      </c>
      <c r="E49" s="89">
        <f t="shared" si="4"/>
        <v>2021</v>
      </c>
      <c r="K49" s="16">
        <f t="shared" si="10"/>
        <v>6</v>
      </c>
      <c r="L49" s="110">
        <f t="shared" si="11"/>
        <v>2021</v>
      </c>
      <c r="M49" s="84">
        <f t="shared" si="7"/>
        <v>44348</v>
      </c>
      <c r="N49" s="85">
        <f>INDEX('[23]Forward Price Curve'!$A$1:$P$65536,MATCH($M49,'[23]Forward Price Curve'!$D$1:$D$65536,FALSE),N$250)</f>
        <v>18.705179999999999</v>
      </c>
      <c r="O49" s="85">
        <f>INDEX('[23]Forward Price Curve'!$A$1:$P$65536,MATCH($M49,'[23]Forward Price Curve'!$D$1:$D$65536,FALSE),O$250)</f>
        <v>43.433619999999998</v>
      </c>
      <c r="P49" s="85">
        <f>INDEX('[23]Forward Price Curve'!$A$1:$P$65536,MATCH($M49,'[23]Forward Price Curve'!$D$1:$D$65536,FALSE),P$250)</f>
        <v>9.6093589999999995</v>
      </c>
      <c r="Q49" s="86">
        <f>INDEX('[23]Forward Price Curve'!$A$1:$P$65536,MATCH($M49,'[23]Forward Price Curve'!$D$1:$D$65536,FALSE),Q$250)</f>
        <v>24.923839999999998</v>
      </c>
      <c r="S49" s="107">
        <f>INDEX('[23]Forward Price Curve'!$V:$V,MATCH($M49,'[23]Forward Price Curve'!$D:$D,FALSE),1)</f>
        <v>35.618379555555556</v>
      </c>
      <c r="T49" s="109">
        <f t="shared" si="12"/>
        <v>1.2194159459796499</v>
      </c>
      <c r="U49" s="109">
        <f t="shared" si="13"/>
        <v>0.69974660023837376</v>
      </c>
      <c r="AD49" s="180" t="str">
        <f t="shared" si="0"/>
        <v>Winter</v>
      </c>
      <c r="AE49">
        <f t="shared" si="1"/>
        <v>12</v>
      </c>
      <c r="AF49" s="178">
        <v>44166</v>
      </c>
      <c r="AG49" s="179">
        <v>416</v>
      </c>
      <c r="AH49" s="179">
        <v>328</v>
      </c>
      <c r="AI49">
        <f t="shared" si="2"/>
        <v>26</v>
      </c>
      <c r="AJ49">
        <f t="shared" si="3"/>
        <v>5</v>
      </c>
    </row>
    <row r="50" spans="2:36" x14ac:dyDescent="0.25">
      <c r="B50" s="88">
        <f t="shared" si="8"/>
        <v>44378</v>
      </c>
      <c r="C50" s="81">
        <f>INDEX('[23]Forward Price Curve'!$A:$IV,MATCH(B50,'[23]Forward Price Curve'!$D$1:$D$65536,FALSE),$C$250)</f>
        <v>1.8882964167419451</v>
      </c>
      <c r="D50" s="81">
        <f>INDEX('[23]Forward Price Curve'!$A:$IV,MATCH(B50,'[23]Forward Price Curve'!$D$1:$D$65536,FALSE),$D$250)</f>
        <v>1.9821501447156011</v>
      </c>
      <c r="E50" s="89">
        <f t="shared" si="4"/>
        <v>2021</v>
      </c>
      <c r="K50" s="16">
        <f t="shared" si="10"/>
        <v>7</v>
      </c>
      <c r="L50" s="110">
        <f t="shared" si="11"/>
        <v>2021</v>
      </c>
      <c r="M50" s="84">
        <f t="shared" si="7"/>
        <v>44378</v>
      </c>
      <c r="N50" s="85">
        <f>INDEX('[23]Forward Price Curve'!$A$1:$P$65536,MATCH($M50,'[23]Forward Price Curve'!$D$1:$D$65536,FALSE),N$250)</f>
        <v>50.88109</v>
      </c>
      <c r="O50" s="85">
        <f>INDEX('[23]Forward Price Curve'!$A$1:$P$65536,MATCH($M50,'[23]Forward Price Curve'!$D$1:$D$65536,FALSE),O$250)</f>
        <v>75.685649999999995</v>
      </c>
      <c r="P50" s="85">
        <f>INDEX('[23]Forward Price Curve'!$A$1:$P$65536,MATCH($M50,'[23]Forward Price Curve'!$D$1:$D$65536,FALSE),P$250)</f>
        <v>25.894909999999999</v>
      </c>
      <c r="Q50" s="86">
        <f>INDEX('[23]Forward Price Curve'!$A$1:$P$65536,MATCH($M50,'[23]Forward Price Curve'!$D$1:$D$65536,FALSE),Q$250)</f>
        <v>33.322090000000003</v>
      </c>
      <c r="S50" s="107">
        <f>INDEX('[23]Forward Price Curve'!$V:$V,MATCH($M50,'[23]Forward Price Curve'!$D:$D,FALSE),1)</f>
        <v>57.009241827956984</v>
      </c>
      <c r="T50" s="109">
        <f t="shared" si="12"/>
        <v>1.3276031670164086</v>
      </c>
      <c r="U50" s="109">
        <f t="shared" si="13"/>
        <v>0.58450330036943332</v>
      </c>
      <c r="AD50" s="180" t="str">
        <f t="shared" si="0"/>
        <v>Winter</v>
      </c>
      <c r="AE50">
        <f t="shared" si="1"/>
        <v>1</v>
      </c>
      <c r="AF50" s="178">
        <v>44197</v>
      </c>
      <c r="AG50" s="179">
        <v>400</v>
      </c>
      <c r="AH50" s="179">
        <v>344</v>
      </c>
      <c r="AI50">
        <f t="shared" si="2"/>
        <v>25</v>
      </c>
      <c r="AJ50">
        <f t="shared" si="3"/>
        <v>6</v>
      </c>
    </row>
    <row r="51" spans="2:36" x14ac:dyDescent="0.25">
      <c r="B51" s="88">
        <f t="shared" si="8"/>
        <v>44409</v>
      </c>
      <c r="C51" s="81">
        <f>INDEX('[23]Forward Price Curve'!$A:$IV,MATCH(B51,'[23]Forward Price Curve'!$D$1:$D$65536,FALSE),$C$250)</f>
        <v>1.8913075579644685</v>
      </c>
      <c r="D51" s="81">
        <f>INDEX('[23]Forward Price Curve'!$A:$IV,MATCH(B51,'[23]Forward Price Curve'!$D$1:$D$65536,FALSE),$D$250)</f>
        <v>2.001464522087387</v>
      </c>
      <c r="E51" s="89">
        <f t="shared" si="4"/>
        <v>2021</v>
      </c>
      <c r="K51" s="16">
        <f t="shared" si="10"/>
        <v>8</v>
      </c>
      <c r="L51" s="110">
        <f t="shared" si="11"/>
        <v>2021</v>
      </c>
      <c r="M51" s="84">
        <f t="shared" si="7"/>
        <v>44409</v>
      </c>
      <c r="N51" s="85">
        <f>INDEX('[23]Forward Price Curve'!$A$1:$P$65536,MATCH($M51,'[23]Forward Price Curve'!$D$1:$D$65536,FALSE),N$250)</f>
        <v>57.01811</v>
      </c>
      <c r="O51" s="85">
        <f>INDEX('[23]Forward Price Curve'!$A$1:$P$65536,MATCH($M51,'[23]Forward Price Curve'!$D$1:$D$65536,FALSE),O$250)</f>
        <v>75.684359999999998</v>
      </c>
      <c r="P51" s="85">
        <f>INDEX('[23]Forward Price Curve'!$A$1:$P$65536,MATCH($M51,'[23]Forward Price Curve'!$D$1:$D$65536,FALSE),P$250)</f>
        <v>29.731490000000001</v>
      </c>
      <c r="Q51" s="86">
        <f>INDEX('[23]Forward Price Curve'!$A$1:$P$65536,MATCH($M51,'[23]Forward Price Curve'!$D$1:$D$65536,FALSE),Q$250)</f>
        <v>34.260620000000003</v>
      </c>
      <c r="S51" s="107">
        <f>INDEX('[23]Forward Price Curve'!$V:$V,MATCH($M51,'[23]Forward Price Curve'!$D:$D,FALSE),1)</f>
        <v>57.42228107526882</v>
      </c>
      <c r="T51" s="109">
        <f t="shared" si="12"/>
        <v>1.3180312342659</v>
      </c>
      <c r="U51" s="109">
        <f t="shared" si="13"/>
        <v>0.59664331263837056</v>
      </c>
      <c r="AD51" s="180" t="str">
        <f t="shared" si="0"/>
        <v>Winter</v>
      </c>
      <c r="AE51">
        <f t="shared" si="1"/>
        <v>2</v>
      </c>
      <c r="AF51" s="178">
        <v>44228</v>
      </c>
      <c r="AG51" s="179">
        <v>384</v>
      </c>
      <c r="AH51" s="179">
        <v>288</v>
      </c>
      <c r="AI51">
        <f t="shared" si="2"/>
        <v>24</v>
      </c>
      <c r="AJ51">
        <f t="shared" si="3"/>
        <v>4</v>
      </c>
    </row>
    <row r="52" spans="2:36" x14ac:dyDescent="0.25">
      <c r="B52" s="88">
        <f t="shared" si="8"/>
        <v>44440</v>
      </c>
      <c r="C52" s="81">
        <f>INDEX('[23]Forward Price Curve'!$A:$IV,MATCH(B52,'[23]Forward Price Curve'!$D$1:$D$65536,FALSE),$C$250)</f>
        <v>1.8983335541503563</v>
      </c>
      <c r="D52" s="81">
        <f>INDEX('[23]Forward Price Curve'!$A:$IV,MATCH(B52,'[23]Forward Price Curve'!$D$1:$D$65536,FALSE),$D$250)</f>
        <v>1.9957685931037501</v>
      </c>
      <c r="E52" s="89">
        <f t="shared" si="4"/>
        <v>2021</v>
      </c>
      <c r="K52" s="16">
        <f t="shared" si="10"/>
        <v>9</v>
      </c>
      <c r="L52" s="110">
        <f t="shared" si="11"/>
        <v>2021</v>
      </c>
      <c r="M52" s="84">
        <f t="shared" si="7"/>
        <v>44440</v>
      </c>
      <c r="N52" s="85">
        <f>INDEX('[23]Forward Price Curve'!$A$1:$P$65536,MATCH($M52,'[23]Forward Price Curve'!$D$1:$D$65536,FALSE),N$250)</f>
        <v>51.674430000000001</v>
      </c>
      <c r="O52" s="85">
        <f>INDEX('[23]Forward Price Curve'!$A$1:$P$65536,MATCH($M52,'[23]Forward Price Curve'!$D$1:$D$65536,FALSE),O$250)</f>
        <v>58.944809999999997</v>
      </c>
      <c r="P52" s="85">
        <f>INDEX('[23]Forward Price Curve'!$A$1:$P$65536,MATCH($M52,'[23]Forward Price Curve'!$D$1:$D$65536,FALSE),P$250)</f>
        <v>28.567319999999999</v>
      </c>
      <c r="Q52" s="86">
        <f>INDEX('[23]Forward Price Curve'!$A$1:$P$65536,MATCH($M52,'[23]Forward Price Curve'!$D$1:$D$65536,FALSE),Q$250)</f>
        <v>31.62548</v>
      </c>
      <c r="S52" s="107">
        <f>INDEX('[23]Forward Price Curve'!$V:$V,MATCH($M52,'[23]Forward Price Curve'!$D:$D,FALSE),1)</f>
        <v>46.802885555555555</v>
      </c>
      <c r="T52" s="109">
        <f t="shared" si="12"/>
        <v>1.2594268344850628</v>
      </c>
      <c r="U52" s="109">
        <f t="shared" si="13"/>
        <v>0.67571645689367155</v>
      </c>
      <c r="AD52" s="180" t="str">
        <f t="shared" si="0"/>
        <v>Winter</v>
      </c>
      <c r="AE52">
        <f t="shared" si="1"/>
        <v>3</v>
      </c>
      <c r="AF52" s="178">
        <v>44256</v>
      </c>
      <c r="AG52" s="179">
        <v>432</v>
      </c>
      <c r="AH52" s="179">
        <v>312</v>
      </c>
      <c r="AI52">
        <f t="shared" si="2"/>
        <v>27</v>
      </c>
      <c r="AJ52">
        <f t="shared" si="3"/>
        <v>4</v>
      </c>
    </row>
    <row r="53" spans="2:36" x14ac:dyDescent="0.25">
      <c r="B53" s="88">
        <f t="shared" si="8"/>
        <v>44470</v>
      </c>
      <c r="C53" s="81">
        <f>INDEX('[23]Forward Price Curve'!$A:$IV,MATCH(B53,'[23]Forward Price Curve'!$D$1:$D$65536,FALSE),$C$250)</f>
        <v>1.8095048880859177</v>
      </c>
      <c r="D53" s="81">
        <f>INDEX('[23]Forward Price Curve'!$A:$IV,MATCH(B53,'[23]Forward Price Curve'!$D$1:$D$65536,FALSE),$D$250)</f>
        <v>1.9681692281194023</v>
      </c>
      <c r="E53" s="89">
        <f t="shared" si="4"/>
        <v>2021</v>
      </c>
      <c r="K53" s="16">
        <f t="shared" si="10"/>
        <v>10</v>
      </c>
      <c r="L53" s="110">
        <f t="shared" si="11"/>
        <v>2021</v>
      </c>
      <c r="M53" s="84">
        <f t="shared" si="7"/>
        <v>44470</v>
      </c>
      <c r="N53" s="85">
        <f>INDEX('[23]Forward Price Curve'!$A$1:$P$65536,MATCH($M53,'[23]Forward Price Curve'!$D$1:$D$65536,FALSE),N$250)</f>
        <v>33.575980000000001</v>
      </c>
      <c r="O53" s="85">
        <f>INDEX('[23]Forward Price Curve'!$A$1:$P$65536,MATCH($M53,'[23]Forward Price Curve'!$D$1:$D$65536,FALSE),O$250)</f>
        <v>26.47373</v>
      </c>
      <c r="P53" s="85">
        <f>INDEX('[23]Forward Price Curve'!$A$1:$P$65536,MATCH($M53,'[23]Forward Price Curve'!$D$1:$D$65536,FALSE),P$250)</f>
        <v>25.842510000000001</v>
      </c>
      <c r="Q53" s="86">
        <f>INDEX('[23]Forward Price Curve'!$A$1:$P$65536,MATCH($M53,'[23]Forward Price Curve'!$D$1:$D$65536,FALSE),Q$250)</f>
        <v>24.177209999999999</v>
      </c>
      <c r="S53" s="107">
        <f>INDEX('[23]Forward Price Curve'!$V:$V,MATCH($M53,'[23]Forward Price Curve'!$D:$D,FALSE),1)</f>
        <v>25.461285698924726</v>
      </c>
      <c r="T53" s="109">
        <f t="shared" si="12"/>
        <v>1.0397640682032814</v>
      </c>
      <c r="U53" s="109">
        <f t="shared" si="13"/>
        <v>0.94956752325437532</v>
      </c>
      <c r="AD53" s="180" t="str">
        <f t="shared" si="0"/>
        <v>Winter</v>
      </c>
      <c r="AE53">
        <f t="shared" si="1"/>
        <v>4</v>
      </c>
      <c r="AF53" s="178">
        <v>44287</v>
      </c>
      <c r="AG53" s="179">
        <v>416</v>
      </c>
      <c r="AH53" s="179">
        <v>304</v>
      </c>
      <c r="AI53">
        <f t="shared" si="2"/>
        <v>26</v>
      </c>
      <c r="AJ53">
        <f t="shared" si="3"/>
        <v>4</v>
      </c>
    </row>
    <row r="54" spans="2:36" x14ac:dyDescent="0.25">
      <c r="B54" s="88">
        <f t="shared" si="8"/>
        <v>44501</v>
      </c>
      <c r="C54" s="81">
        <f>INDEX('[23]Forward Price Curve'!$A:$IV,MATCH(B54,'[23]Forward Price Curve'!$D$1:$D$65536,FALSE),$C$250)</f>
        <v>2.0604333232961962</v>
      </c>
      <c r="D54" s="81">
        <f>INDEX('[23]Forward Price Curve'!$A:$IV,MATCH(B54,'[23]Forward Price Curve'!$D$1:$D$65536,FALSE),$D$250)</f>
        <v>2.6335572957533078</v>
      </c>
      <c r="E54" s="89">
        <f t="shared" si="4"/>
        <v>2021</v>
      </c>
      <c r="K54" s="16">
        <f t="shared" si="10"/>
        <v>11</v>
      </c>
      <c r="L54" s="110">
        <f t="shared" si="11"/>
        <v>2021</v>
      </c>
      <c r="M54" s="84">
        <f t="shared" si="7"/>
        <v>44501</v>
      </c>
      <c r="N54" s="85">
        <f>INDEX('[23]Forward Price Curve'!$A$1:$P$65536,MATCH($M54,'[23]Forward Price Curve'!$D$1:$D$65536,FALSE),N$250)</f>
        <v>34.218719999999998</v>
      </c>
      <c r="O54" s="85">
        <f>INDEX('[23]Forward Price Curve'!$A$1:$P$65536,MATCH($M54,'[23]Forward Price Curve'!$D$1:$D$65536,FALSE),O$250)</f>
        <v>26.76932</v>
      </c>
      <c r="P54" s="85">
        <f>INDEX('[23]Forward Price Curve'!$A$1:$P$65536,MATCH($M54,'[23]Forward Price Curve'!$D$1:$D$65536,FALSE),P$250)</f>
        <v>27.420359999999999</v>
      </c>
      <c r="Q54" s="86">
        <f>INDEX('[23]Forward Price Curve'!$A$1:$P$65536,MATCH($M54,'[23]Forward Price Curve'!$D$1:$D$65536,FALSE),Q$250)</f>
        <v>23.693149999999999</v>
      </c>
      <c r="S54" s="107">
        <f>INDEX('[23]Forward Price Curve'!$V:$V,MATCH($M54,'[23]Forward Price Curve'!$D:$D,FALSE),1)</f>
        <v>25.39976303744799</v>
      </c>
      <c r="T54" s="109">
        <f t="shared" si="12"/>
        <v>1.0539200684877577</v>
      </c>
      <c r="U54" s="109">
        <f t="shared" si="13"/>
        <v>0.93280988350435179</v>
      </c>
      <c r="AD54" s="180" t="str">
        <f t="shared" si="0"/>
        <v>Winter</v>
      </c>
      <c r="AE54">
        <f t="shared" si="1"/>
        <v>5</v>
      </c>
      <c r="AF54" s="178">
        <v>44317</v>
      </c>
      <c r="AG54" s="179">
        <v>400</v>
      </c>
      <c r="AH54" s="179">
        <v>344</v>
      </c>
      <c r="AI54">
        <f t="shared" si="2"/>
        <v>25</v>
      </c>
      <c r="AJ54">
        <f t="shared" si="3"/>
        <v>6</v>
      </c>
    </row>
    <row r="55" spans="2:36" x14ac:dyDescent="0.25">
      <c r="B55" s="90">
        <f t="shared" si="8"/>
        <v>44531</v>
      </c>
      <c r="C55" s="91">
        <f>INDEX('[23]Forward Price Curve'!$A:$IV,MATCH(B55,'[23]Forward Price Curve'!$D$1:$D$65536,FALSE),$C$250)</f>
        <v>2.4016959951821741</v>
      </c>
      <c r="D55" s="91">
        <f>INDEX('[23]Forward Price Curve'!$A:$IV,MATCH(B55,'[23]Forward Price Curve'!$D$1:$D$65536,FALSE),$D$250)</f>
        <v>3.0037926796896843</v>
      </c>
      <c r="E55" s="92">
        <f t="shared" si="4"/>
        <v>2021</v>
      </c>
      <c r="K55" s="16">
        <f t="shared" si="10"/>
        <v>12</v>
      </c>
      <c r="L55" s="110">
        <f t="shared" si="11"/>
        <v>2021</v>
      </c>
      <c r="M55" s="93">
        <f t="shared" si="7"/>
        <v>44531</v>
      </c>
      <c r="N55" s="94">
        <f>INDEX('[23]Forward Price Curve'!$A$1:$P$65536,MATCH($M55,'[23]Forward Price Curve'!$D$1:$D$65536,FALSE),N$250)</f>
        <v>41.614260000000002</v>
      </c>
      <c r="O55" s="94">
        <f>INDEX('[23]Forward Price Curve'!$A$1:$P$65536,MATCH($M55,'[23]Forward Price Curve'!$D$1:$D$65536,FALSE),O$250)</f>
        <v>34.39949</v>
      </c>
      <c r="P55" s="94">
        <f>INDEX('[23]Forward Price Curve'!$A$1:$P$65536,MATCH($M55,'[23]Forward Price Curve'!$D$1:$D$65536,FALSE),P$250)</f>
        <v>32.771700000000003</v>
      </c>
      <c r="Q55" s="95">
        <f>INDEX('[23]Forward Price Curve'!$A$1:$P$65536,MATCH($M55,'[23]Forward Price Curve'!$D$1:$D$65536,FALSE),Q$250)</f>
        <v>31.3126</v>
      </c>
      <c r="S55" s="107">
        <f>INDEX('[23]Forward Price Curve'!$V:$V,MATCH($M55,'[23]Forward Price Curve'!$D:$D,FALSE),1)</f>
        <v>33.038603010752688</v>
      </c>
      <c r="T55" s="109">
        <f t="shared" si="12"/>
        <v>1.041190815144466</v>
      </c>
      <c r="U55" s="109">
        <f t="shared" si="13"/>
        <v>0.9477579905484822</v>
      </c>
      <c r="AD55" s="180" t="str">
        <f t="shared" si="0"/>
        <v>Summer</v>
      </c>
      <c r="AE55">
        <f t="shared" si="1"/>
        <v>6</v>
      </c>
      <c r="AF55" s="178">
        <v>44348</v>
      </c>
      <c r="AG55" s="179">
        <v>416</v>
      </c>
      <c r="AH55" s="179">
        <v>304</v>
      </c>
      <c r="AI55">
        <f t="shared" si="2"/>
        <v>26</v>
      </c>
      <c r="AJ55">
        <f t="shared" si="3"/>
        <v>4</v>
      </c>
    </row>
    <row r="56" spans="2:36" x14ac:dyDescent="0.25">
      <c r="B56" s="237">
        <f t="shared" si="8"/>
        <v>44562</v>
      </c>
      <c r="C56" s="81">
        <f>INDEX('[23]Forward Price Curve'!$A:$IV,MATCH(B56,'[23]Forward Price Curve'!$D$1:$D$65536,FALSE),$C$250)</f>
        <v>2.4850042356719859</v>
      </c>
      <c r="D56" s="81">
        <f>INDEX('[23]Forward Price Curve'!$A:$IV,MATCH(B56,'[23]Forward Price Curve'!$D$1:$D$65536,FALSE),$D$250)</f>
        <v>3.0068995500443947</v>
      </c>
      <c r="E56" s="236">
        <f t="shared" si="4"/>
        <v>2022</v>
      </c>
      <c r="K56" s="16">
        <f t="shared" si="10"/>
        <v>1</v>
      </c>
      <c r="L56" s="110">
        <f t="shared" si="11"/>
        <v>2022</v>
      </c>
      <c r="M56" s="84">
        <f t="shared" si="7"/>
        <v>44562</v>
      </c>
      <c r="N56" s="235">
        <f>INDEX('[23]Forward Price Curve'!$A$1:$P$65536,MATCH($M56,'[23]Forward Price Curve'!$D$1:$D$65536,FALSE),N$250)</f>
        <v>40.206200000000003</v>
      </c>
      <c r="O56" s="235">
        <f>INDEX('[23]Forward Price Curve'!$A$1:$P$65536,MATCH($M56,'[23]Forward Price Curve'!$D$1:$D$65536,FALSE),O$250)</f>
        <v>31.0563</v>
      </c>
      <c r="P56" s="235">
        <f>INDEX('[23]Forward Price Curve'!$A$1:$P$65536,MATCH($M56,'[23]Forward Price Curve'!$D$1:$D$65536,FALSE),P$250)</f>
        <v>30.3399</v>
      </c>
      <c r="Q56" s="234">
        <f>INDEX('[23]Forward Price Curve'!$A$1:$P$65536,MATCH($M56,'[23]Forward Price Curve'!$D$1:$D$65536,FALSE),Q$250)</f>
        <v>26.469049999999999</v>
      </c>
      <c r="S56" s="107">
        <f>INDEX('[23]Forward Price Curve'!$V:$V,MATCH($M56,'[23]Forward Price Curve'!$D:$D,FALSE),1)</f>
        <v>28.935313440860213</v>
      </c>
      <c r="T56" s="109">
        <f t="shared" si="12"/>
        <v>1.0733009705761367</v>
      </c>
      <c r="U56" s="109">
        <f t="shared" si="13"/>
        <v>0.91476631328356206</v>
      </c>
      <c r="AD56" s="180" t="str">
        <f t="shared" si="0"/>
        <v>Summer</v>
      </c>
      <c r="AE56">
        <f t="shared" si="1"/>
        <v>7</v>
      </c>
      <c r="AF56" s="178">
        <v>44378</v>
      </c>
      <c r="AG56" s="179">
        <v>416</v>
      </c>
      <c r="AH56" s="179">
        <v>328</v>
      </c>
      <c r="AI56">
        <f t="shared" si="2"/>
        <v>26</v>
      </c>
      <c r="AJ56">
        <f t="shared" si="3"/>
        <v>5</v>
      </c>
    </row>
    <row r="57" spans="2:36" x14ac:dyDescent="0.25">
      <c r="B57" s="88">
        <f t="shared" si="8"/>
        <v>44593</v>
      </c>
      <c r="C57" s="81">
        <f>INDEX('[23]Forward Price Curve'!$A:$IV,MATCH(B57,'[23]Forward Price Curve'!$D$1:$D$65536,FALSE),$C$250)</f>
        <v>2.4282944093144634</v>
      </c>
      <c r="D57" s="81">
        <f>INDEX('[23]Forward Price Curve'!$A:$IV,MATCH(B57,'[23]Forward Price Curve'!$D$1:$D$65536,FALSE),$D$250)</f>
        <v>2.8661583229759935</v>
      </c>
      <c r="E57" s="89">
        <f t="shared" si="4"/>
        <v>2022</v>
      </c>
      <c r="K57" s="16">
        <f t="shared" si="10"/>
        <v>2</v>
      </c>
      <c r="L57" s="110">
        <f t="shared" si="11"/>
        <v>2022</v>
      </c>
      <c r="M57" s="84">
        <f t="shared" si="7"/>
        <v>44593</v>
      </c>
      <c r="N57" s="85">
        <f>INDEX('[23]Forward Price Curve'!$A$1:$P$65536,MATCH($M57,'[23]Forward Price Curve'!$D$1:$D$65536,FALSE),N$250)</f>
        <v>34.867750000000001</v>
      </c>
      <c r="O57" s="85">
        <f>INDEX('[23]Forward Price Curve'!$A$1:$P$65536,MATCH($M57,'[23]Forward Price Curve'!$D$1:$D$65536,FALSE),O$250)</f>
        <v>30.4086</v>
      </c>
      <c r="P57" s="85">
        <f>INDEX('[23]Forward Price Curve'!$A$1:$P$65536,MATCH($M57,'[23]Forward Price Curve'!$D$1:$D$65536,FALSE),P$250)</f>
        <v>26.93065</v>
      </c>
      <c r="Q57" s="86">
        <f>INDEX('[23]Forward Price Curve'!$A$1:$P$65536,MATCH($M57,'[23]Forward Price Curve'!$D$1:$D$65536,FALSE),Q$250)</f>
        <v>24.905999999999999</v>
      </c>
      <c r="S57" s="107">
        <f>INDEX('[23]Forward Price Curve'!$V:$V,MATCH($M57,'[23]Forward Price Curve'!$D:$D,FALSE),1)</f>
        <v>28.050342857142855</v>
      </c>
      <c r="T57" s="109">
        <f t="shared" si="12"/>
        <v>1.0840723108044517</v>
      </c>
      <c r="U57" s="109">
        <f t="shared" si="13"/>
        <v>0.88790358559406457</v>
      </c>
      <c r="AD57" s="180" t="str">
        <f t="shared" si="0"/>
        <v>Summer</v>
      </c>
      <c r="AE57">
        <f t="shared" si="1"/>
        <v>8</v>
      </c>
      <c r="AF57" s="178">
        <v>44409</v>
      </c>
      <c r="AG57" s="179">
        <v>416</v>
      </c>
      <c r="AH57" s="179">
        <v>328</v>
      </c>
      <c r="AI57">
        <f t="shared" si="2"/>
        <v>26</v>
      </c>
      <c r="AJ57">
        <f t="shared" si="3"/>
        <v>5</v>
      </c>
    </row>
    <row r="58" spans="2:36" x14ac:dyDescent="0.25">
      <c r="B58" s="88">
        <f t="shared" si="8"/>
        <v>44621</v>
      </c>
      <c r="C58" s="81">
        <f>INDEX('[23]Forward Price Curve'!$A:$IV,MATCH(B58,'[23]Forward Price Curve'!$D$1:$D$65536,FALSE),$C$250)</f>
        <v>2.1316969988959147</v>
      </c>
      <c r="D58" s="81">
        <f>INDEX('[23]Forward Price Curve'!$A:$IV,MATCH(B58,'[23]Forward Price Curve'!$D$1:$D$65536,FALSE),$D$250)</f>
        <v>2.5828117466263647</v>
      </c>
      <c r="E58" s="89">
        <f t="shared" si="4"/>
        <v>2022</v>
      </c>
      <c r="K58" s="16">
        <f t="shared" si="10"/>
        <v>3</v>
      </c>
      <c r="L58" s="110">
        <f t="shared" si="11"/>
        <v>2022</v>
      </c>
      <c r="M58" s="84">
        <f t="shared" si="7"/>
        <v>44621</v>
      </c>
      <c r="N58" s="85">
        <f>INDEX('[23]Forward Price Curve'!$A$1:$P$65536,MATCH($M58,'[23]Forward Price Curve'!$D$1:$D$65536,FALSE),N$250)</f>
        <v>28.992349999999998</v>
      </c>
      <c r="O58" s="85">
        <f>INDEX('[23]Forward Price Curve'!$A$1:$P$65536,MATCH($M58,'[23]Forward Price Curve'!$D$1:$D$65536,FALSE),O$250)</f>
        <v>26.746949999999998</v>
      </c>
      <c r="P58" s="85">
        <f>INDEX('[23]Forward Price Curve'!$A$1:$P$65536,MATCH($M58,'[23]Forward Price Curve'!$D$1:$D$65536,FALSE),P$250)</f>
        <v>23.254650000000002</v>
      </c>
      <c r="Q58" s="86">
        <f>INDEX('[23]Forward Price Curve'!$A$1:$P$65536,MATCH($M58,'[23]Forward Price Curve'!$D$1:$D$65536,FALSE),Q$250)</f>
        <v>22.518599999999999</v>
      </c>
      <c r="S58" s="107">
        <f>INDEX('[23]Forward Price Curve'!$V:$V,MATCH($M58,'[23]Forward Price Curve'!$D:$D,FALSE),1)</f>
        <v>24.977075370121131</v>
      </c>
      <c r="T58" s="109">
        <f t="shared" si="12"/>
        <v>1.0708599627319091</v>
      </c>
      <c r="U58" s="109">
        <f t="shared" si="13"/>
        <v>0.90157072700905216</v>
      </c>
      <c r="AD58" s="180" t="str">
        <f t="shared" si="0"/>
        <v>Summer</v>
      </c>
      <c r="AE58">
        <f t="shared" si="1"/>
        <v>9</v>
      </c>
      <c r="AF58" s="178">
        <v>44440</v>
      </c>
      <c r="AG58" s="179">
        <v>400</v>
      </c>
      <c r="AH58" s="179">
        <v>320</v>
      </c>
      <c r="AI58">
        <f t="shared" si="2"/>
        <v>25</v>
      </c>
      <c r="AJ58">
        <f t="shared" si="3"/>
        <v>5</v>
      </c>
    </row>
    <row r="59" spans="2:36" x14ac:dyDescent="0.25">
      <c r="B59" s="88">
        <f t="shared" si="8"/>
        <v>44652</v>
      </c>
      <c r="C59" s="81">
        <f>INDEX('[23]Forward Price Curve'!$A:$IV,MATCH(B59,'[23]Forward Price Curve'!$D$1:$D$65536,FALSE),$C$250)</f>
        <v>1.7251929338552643</v>
      </c>
      <c r="D59" s="81">
        <f>INDEX('[23]Forward Price Curve'!$A:$IV,MATCH(B59,'[23]Forward Price Curve'!$D$1:$D$65536,FALSE),$D$250)</f>
        <v>1.7556075146846022</v>
      </c>
      <c r="E59" s="89">
        <f t="shared" si="4"/>
        <v>2022</v>
      </c>
      <c r="K59" s="16">
        <f t="shared" si="10"/>
        <v>4</v>
      </c>
      <c r="L59" s="110">
        <f t="shared" si="11"/>
        <v>2022</v>
      </c>
      <c r="M59" s="84">
        <f t="shared" si="7"/>
        <v>44652</v>
      </c>
      <c r="N59" s="85">
        <f>INDEX('[23]Forward Price Curve'!$A$1:$P$65536,MATCH($M59,'[23]Forward Price Curve'!$D$1:$D$65536,FALSE),N$250)</f>
        <v>21.23995</v>
      </c>
      <c r="O59" s="85">
        <f>INDEX('[23]Forward Price Curve'!$A$1:$P$65536,MATCH($M59,'[23]Forward Price Curve'!$D$1:$D$65536,FALSE),O$250)</f>
        <v>22.3843</v>
      </c>
      <c r="P59" s="85">
        <f>INDEX('[23]Forward Price Curve'!$A$1:$P$65536,MATCH($M59,'[23]Forward Price Curve'!$D$1:$D$65536,FALSE),P$250)</f>
        <v>15.8255</v>
      </c>
      <c r="Q59" s="86">
        <f>INDEX('[23]Forward Price Curve'!$A$1:$P$65536,MATCH($M59,'[23]Forward Price Curve'!$D$1:$D$65536,FALSE),Q$250)</f>
        <v>20.50075</v>
      </c>
      <c r="S59" s="107">
        <f>INDEX('[23]Forward Price Curve'!$V:$V,MATCH($M59,'[23]Forward Price Curve'!$D:$D,FALSE),1)</f>
        <v>21.589023333333333</v>
      </c>
      <c r="T59" s="109">
        <f t="shared" si="12"/>
        <v>1.0368370840305112</v>
      </c>
      <c r="U59" s="109">
        <f t="shared" si="13"/>
        <v>0.94959135869508993</v>
      </c>
      <c r="AD59" s="180" t="str">
        <f t="shared" si="0"/>
        <v>Winter</v>
      </c>
      <c r="AE59">
        <f t="shared" si="1"/>
        <v>10</v>
      </c>
      <c r="AF59" s="178">
        <v>44470</v>
      </c>
      <c r="AG59" s="179">
        <v>416</v>
      </c>
      <c r="AH59" s="179">
        <v>328</v>
      </c>
      <c r="AI59">
        <f t="shared" si="2"/>
        <v>26</v>
      </c>
      <c r="AJ59">
        <f t="shared" si="3"/>
        <v>5</v>
      </c>
    </row>
    <row r="60" spans="2:36" x14ac:dyDescent="0.25">
      <c r="B60" s="88">
        <f t="shared" si="8"/>
        <v>44682</v>
      </c>
      <c r="C60" s="81">
        <f>INDEX('[23]Forward Price Curve'!$A:$IV,MATCH(B60,'[23]Forward Price Curve'!$D$1:$D$65536,FALSE),$C$250)</f>
        <v>1.6649701094047977</v>
      </c>
      <c r="D60" s="81">
        <f>INDEX('[23]Forward Price Curve'!$A:$IV,MATCH(B60,'[23]Forward Price Curve'!$D$1:$D$65536,FALSE),$D$250)</f>
        <v>1.7122148920638072</v>
      </c>
      <c r="E60" s="89">
        <f t="shared" si="4"/>
        <v>2022</v>
      </c>
      <c r="K60" s="16">
        <f t="shared" si="10"/>
        <v>5</v>
      </c>
      <c r="L60" s="110">
        <f t="shared" si="11"/>
        <v>2022</v>
      </c>
      <c r="M60" s="84">
        <f t="shared" si="7"/>
        <v>44682</v>
      </c>
      <c r="N60" s="85">
        <f>INDEX('[23]Forward Price Curve'!$A$1:$P$65536,MATCH($M60,'[23]Forward Price Curve'!$D$1:$D$65536,FALSE),N$250)</f>
        <v>19.734749999999998</v>
      </c>
      <c r="O60" s="85">
        <f>INDEX('[23]Forward Price Curve'!$A$1:$P$65536,MATCH($M60,'[23]Forward Price Curve'!$D$1:$D$65536,FALSE),O$250)</f>
        <v>23.782399999999999</v>
      </c>
      <c r="P60" s="85">
        <f>INDEX('[23]Forward Price Curve'!$A$1:$P$65536,MATCH($M60,'[23]Forward Price Curve'!$D$1:$D$65536,FALSE),P$250)</f>
        <v>11.8809</v>
      </c>
      <c r="Q60" s="86">
        <f>INDEX('[23]Forward Price Curve'!$A$1:$P$65536,MATCH($M60,'[23]Forward Price Curve'!$D$1:$D$65536,FALSE),Q$250)</f>
        <v>22.319649999999999</v>
      </c>
      <c r="S60" s="107">
        <f>INDEX('[23]Forward Price Curve'!$V:$V,MATCH($M60,'[23]Forward Price Curve'!$D:$D,FALSE),1)</f>
        <v>23.106074731182794</v>
      </c>
      <c r="T60" s="109">
        <f t="shared" si="12"/>
        <v>1.0292704527569312</v>
      </c>
      <c r="U60" s="109">
        <f t="shared" si="13"/>
        <v>0.96596458981752209</v>
      </c>
      <c r="AD60" s="180" t="str">
        <f t="shared" si="0"/>
        <v>Winter</v>
      </c>
      <c r="AE60">
        <f t="shared" si="1"/>
        <v>11</v>
      </c>
      <c r="AF60" s="178">
        <v>44501</v>
      </c>
      <c r="AG60" s="179">
        <v>400</v>
      </c>
      <c r="AH60" s="179">
        <v>320</v>
      </c>
      <c r="AI60">
        <f t="shared" si="2"/>
        <v>25</v>
      </c>
      <c r="AJ60">
        <f t="shared" si="3"/>
        <v>5</v>
      </c>
    </row>
    <row r="61" spans="2:36" x14ac:dyDescent="0.25">
      <c r="B61" s="88">
        <f t="shared" si="8"/>
        <v>44713</v>
      </c>
      <c r="C61" s="81">
        <f>INDEX('[23]Forward Price Curve'!$A:$IV,MATCH(B61,'[23]Forward Price Curve'!$D$1:$D$65536,FALSE),$C$250)</f>
        <v>1.7693563384522732</v>
      </c>
      <c r="D61" s="81">
        <f>INDEX('[23]Forward Price Curve'!$A:$IV,MATCH(B61,'[23]Forward Price Curve'!$D$1:$D$65536,FALSE),$D$250)</f>
        <v>1.7992590431682896</v>
      </c>
      <c r="E61" s="89">
        <f t="shared" si="4"/>
        <v>2022</v>
      </c>
      <c r="K61" s="16">
        <f t="shared" si="10"/>
        <v>6</v>
      </c>
      <c r="L61" s="110">
        <f t="shared" si="11"/>
        <v>2022</v>
      </c>
      <c r="M61" s="84">
        <f t="shared" si="7"/>
        <v>44713</v>
      </c>
      <c r="N61" s="85">
        <f>INDEX('[23]Forward Price Curve'!$A$1:$P$65536,MATCH($M61,'[23]Forward Price Curve'!$D$1:$D$65536,FALSE),N$250)</f>
        <v>20.50985</v>
      </c>
      <c r="O61" s="85">
        <f>INDEX('[23]Forward Price Curve'!$A$1:$P$65536,MATCH($M61,'[23]Forward Price Curve'!$D$1:$D$65536,FALSE),O$250)</f>
        <v>38.905250000000002</v>
      </c>
      <c r="P61" s="85">
        <f>INDEX('[23]Forward Price Curve'!$A$1:$P$65536,MATCH($M61,'[23]Forward Price Curve'!$D$1:$D$65536,FALSE),P$250)</f>
        <v>10.8027</v>
      </c>
      <c r="Q61" s="86">
        <f>INDEX('[23]Forward Price Curve'!$A$1:$P$65536,MATCH($M61,'[23]Forward Price Curve'!$D$1:$D$65536,FALSE),Q$250)</f>
        <v>23.57985</v>
      </c>
      <c r="S61" s="107">
        <f>INDEX('[23]Forward Price Curve'!$V:$V,MATCH($M61,'[23]Forward Price Curve'!$D:$D,FALSE),1)</f>
        <v>32.43452555555556</v>
      </c>
      <c r="T61" s="109">
        <f t="shared" si="12"/>
        <v>1.1995011283072738</v>
      </c>
      <c r="U61" s="109">
        <f t="shared" si="13"/>
        <v>0.72699845600057245</v>
      </c>
      <c r="AD61" s="180" t="str">
        <f t="shared" si="0"/>
        <v>Winter</v>
      </c>
      <c r="AE61">
        <f t="shared" si="1"/>
        <v>12</v>
      </c>
      <c r="AF61" s="178">
        <v>44531</v>
      </c>
      <c r="AG61" s="179">
        <v>416</v>
      </c>
      <c r="AH61" s="179">
        <v>328</v>
      </c>
      <c r="AI61">
        <f t="shared" si="2"/>
        <v>26</v>
      </c>
      <c r="AJ61">
        <f t="shared" si="3"/>
        <v>5</v>
      </c>
    </row>
    <row r="62" spans="2:36" x14ac:dyDescent="0.25">
      <c r="B62" s="88">
        <f t="shared" si="8"/>
        <v>44743</v>
      </c>
      <c r="C62" s="81">
        <f>INDEX('[23]Forward Price Curve'!$A:$IV,MATCH(B62,'[23]Forward Price Curve'!$D$1:$D$65536,FALSE),$C$250)</f>
        <v>1.87474628124059</v>
      </c>
      <c r="D62" s="81">
        <f>INDEX('[23]Forward Price Curve'!$A:$IV,MATCH(B62,'[23]Forward Price Curve'!$D$1:$D$65536,FALSE),$D$250)</f>
        <v>1.9558970902182946</v>
      </c>
      <c r="E62" s="89">
        <f t="shared" si="4"/>
        <v>2022</v>
      </c>
      <c r="K62" s="16">
        <f t="shared" si="10"/>
        <v>7</v>
      </c>
      <c r="L62" s="110">
        <f t="shared" si="11"/>
        <v>2022</v>
      </c>
      <c r="M62" s="84">
        <f t="shared" si="7"/>
        <v>44743</v>
      </c>
      <c r="N62" s="85">
        <f>INDEX('[23]Forward Price Curve'!$A$1:$P$65536,MATCH($M62,'[23]Forward Price Curve'!$D$1:$D$65536,FALSE),N$250)</f>
        <v>47.497999999999998</v>
      </c>
      <c r="O62" s="85">
        <f>INDEX('[23]Forward Price Curve'!$A$1:$P$65536,MATCH($M62,'[23]Forward Price Curve'!$D$1:$D$65536,FALSE),O$250)</f>
        <v>71.958200000000005</v>
      </c>
      <c r="P62" s="85">
        <f>INDEX('[23]Forward Price Curve'!$A$1:$P$65536,MATCH($M62,'[23]Forward Price Curve'!$D$1:$D$65536,FALSE),P$250)</f>
        <v>25.020900000000001</v>
      </c>
      <c r="Q62" s="86">
        <f>INDEX('[23]Forward Price Curve'!$A$1:$P$65536,MATCH($M62,'[23]Forward Price Curve'!$D$1:$D$65536,FALSE),Q$250)</f>
        <v>33.085149999999999</v>
      </c>
      <c r="S62" s="107">
        <f>INDEX('[23]Forward Price Curve'!$V:$V,MATCH($M62,'[23]Forward Price Curve'!$D:$D,FALSE),1)</f>
        <v>53.984639247311833</v>
      </c>
      <c r="T62" s="109">
        <f t="shared" si="12"/>
        <v>1.3329384247683598</v>
      </c>
      <c r="U62" s="109">
        <f t="shared" si="13"/>
        <v>0.61286229678097692</v>
      </c>
      <c r="AD62" s="180" t="str">
        <f t="shared" si="0"/>
        <v>Winter</v>
      </c>
      <c r="AE62">
        <f t="shared" si="1"/>
        <v>1</v>
      </c>
      <c r="AF62" s="178">
        <v>44562</v>
      </c>
      <c r="AG62" s="179">
        <v>400</v>
      </c>
      <c r="AH62" s="179">
        <v>344</v>
      </c>
      <c r="AI62">
        <f t="shared" si="2"/>
        <v>25</v>
      </c>
      <c r="AJ62">
        <f t="shared" si="3"/>
        <v>6</v>
      </c>
    </row>
    <row r="63" spans="2:36" x14ac:dyDescent="0.25">
      <c r="B63" s="88">
        <f t="shared" si="8"/>
        <v>44774</v>
      </c>
      <c r="C63" s="81">
        <f>INDEX('[23]Forward Price Curve'!$A:$IV,MATCH(B63,'[23]Forward Price Curve'!$D$1:$D$65536,FALSE),$C$250)</f>
        <v>1.8867908461306835</v>
      </c>
      <c r="D63" s="81">
        <f>INDEX('[23]Forward Price Curve'!$A:$IV,MATCH(B63,'[23]Forward Price Curve'!$D$1:$D$65536,FALSE),$D$250)</f>
        <v>1.9773862768383776</v>
      </c>
      <c r="E63" s="89">
        <f t="shared" si="4"/>
        <v>2022</v>
      </c>
      <c r="K63" s="16">
        <f t="shared" si="10"/>
        <v>8</v>
      </c>
      <c r="L63" s="110">
        <f t="shared" si="11"/>
        <v>2022</v>
      </c>
      <c r="M63" s="84">
        <f t="shared" si="7"/>
        <v>44774</v>
      </c>
      <c r="N63" s="85">
        <f>INDEX('[23]Forward Price Curve'!$A$1:$P$65536,MATCH($M63,'[23]Forward Price Curve'!$D$1:$D$65536,FALSE),N$250)</f>
        <v>53.568849999999998</v>
      </c>
      <c r="O63" s="85">
        <f>INDEX('[23]Forward Price Curve'!$A$1:$P$65536,MATCH($M63,'[23]Forward Price Curve'!$D$1:$D$65536,FALSE),O$250)</f>
        <v>72.112099999999998</v>
      </c>
      <c r="P63" s="85">
        <f>INDEX('[23]Forward Price Curve'!$A$1:$P$65536,MATCH($M63,'[23]Forward Price Curve'!$D$1:$D$65536,FALSE),P$250)</f>
        <v>29.63625</v>
      </c>
      <c r="Q63" s="86">
        <f>INDEX('[23]Forward Price Curve'!$A$1:$P$65536,MATCH($M63,'[23]Forward Price Curve'!$D$1:$D$65536,FALSE),Q$250)</f>
        <v>33.964799999999997</v>
      </c>
      <c r="S63" s="107">
        <f>INDEX('[23]Forward Price Curve'!$V:$V,MATCH($M63,'[23]Forward Price Curve'!$D:$D,FALSE),1)</f>
        <v>56.114845161290326</v>
      </c>
      <c r="T63" s="109">
        <f t="shared" si="12"/>
        <v>1.2850806198026374</v>
      </c>
      <c r="U63" s="109">
        <f t="shared" si="13"/>
        <v>0.60527298796557882</v>
      </c>
      <c r="AD63" s="180" t="str">
        <f t="shared" si="0"/>
        <v>Winter</v>
      </c>
      <c r="AE63">
        <f t="shared" si="1"/>
        <v>2</v>
      </c>
      <c r="AF63" s="178">
        <v>44593</v>
      </c>
      <c r="AG63" s="179">
        <v>384</v>
      </c>
      <c r="AH63" s="179">
        <v>288</v>
      </c>
      <c r="AI63">
        <f t="shared" si="2"/>
        <v>24</v>
      </c>
      <c r="AJ63">
        <f t="shared" si="3"/>
        <v>4</v>
      </c>
    </row>
    <row r="64" spans="2:36" x14ac:dyDescent="0.25">
      <c r="B64" s="88">
        <f t="shared" si="8"/>
        <v>44805</v>
      </c>
      <c r="C64" s="81">
        <f>INDEX('[23]Forward Price Curve'!$A:$IV,MATCH(B64,'[23]Forward Price Curve'!$D$1:$D$65536,FALSE),$C$250)</f>
        <v>1.869225855665964</v>
      </c>
      <c r="D64" s="81">
        <f>INDEX('[23]Forward Price Curve'!$A:$IV,MATCH(B64,'[23]Forward Price Curve'!$D$1:$D$65536,FALSE),$D$250)</f>
        <v>1.9728295336514687</v>
      </c>
      <c r="E64" s="89">
        <f t="shared" si="4"/>
        <v>2022</v>
      </c>
      <c r="K64" s="16">
        <f t="shared" si="10"/>
        <v>9</v>
      </c>
      <c r="L64" s="110">
        <f t="shared" si="11"/>
        <v>2022</v>
      </c>
      <c r="M64" s="84">
        <f t="shared" si="7"/>
        <v>44805</v>
      </c>
      <c r="N64" s="85">
        <f>INDEX('[23]Forward Price Curve'!$A$1:$P$65536,MATCH($M64,'[23]Forward Price Curve'!$D$1:$D$65536,FALSE),N$250)</f>
        <v>49.103949999999998</v>
      </c>
      <c r="O64" s="85">
        <f>INDEX('[23]Forward Price Curve'!$A$1:$P$65536,MATCH($M64,'[23]Forward Price Curve'!$D$1:$D$65536,FALSE),O$250)</f>
        <v>55.268500000000003</v>
      </c>
      <c r="P64" s="85">
        <f>INDEX('[23]Forward Price Curve'!$A$1:$P$65536,MATCH($M64,'[23]Forward Price Curve'!$D$1:$D$65536,FALSE),P$250)</f>
        <v>28.509350000000001</v>
      </c>
      <c r="Q64" s="86">
        <f>INDEX('[23]Forward Price Curve'!$A$1:$P$65536,MATCH($M64,'[23]Forward Price Curve'!$D$1:$D$65536,FALSE),Q$250)</f>
        <v>31.28885</v>
      </c>
      <c r="S64" s="107">
        <f>INDEX('[23]Forward Price Curve'!$V:$V,MATCH($M64,'[23]Forward Price Curve'!$D:$D,FALSE),1)</f>
        <v>44.61087777777778</v>
      </c>
      <c r="T64" s="109">
        <f t="shared" si="12"/>
        <v>1.2389018722140266</v>
      </c>
      <c r="U64" s="109">
        <f t="shared" si="13"/>
        <v>0.70137265973246676</v>
      </c>
      <c r="AD64" s="180" t="str">
        <f t="shared" si="0"/>
        <v>Winter</v>
      </c>
      <c r="AE64">
        <f t="shared" si="1"/>
        <v>3</v>
      </c>
      <c r="AF64" s="178">
        <v>44621</v>
      </c>
      <c r="AG64" s="179">
        <v>432</v>
      </c>
      <c r="AH64" s="179">
        <v>312</v>
      </c>
      <c r="AI64">
        <f t="shared" si="2"/>
        <v>27</v>
      </c>
      <c r="AJ64">
        <f t="shared" si="3"/>
        <v>4</v>
      </c>
    </row>
    <row r="65" spans="2:36" x14ac:dyDescent="0.25">
      <c r="B65" s="88">
        <f t="shared" si="8"/>
        <v>44835</v>
      </c>
      <c r="C65" s="81">
        <f>INDEX('[23]Forward Price Curve'!$A:$IV,MATCH(B65,'[23]Forward Price Curve'!$D$1:$D$65536,FALSE),$C$250)</f>
        <v>1.8361033022182072</v>
      </c>
      <c r="D65" s="81">
        <f>INDEX('[23]Forward Price Curve'!$A:$IV,MATCH(B65,'[23]Forward Price Curve'!$D$1:$D$65536,FALSE),$D$250)</f>
        <v>1.9710171926112208</v>
      </c>
      <c r="E65" s="89">
        <f t="shared" si="4"/>
        <v>2022</v>
      </c>
      <c r="K65" s="16">
        <f t="shared" si="10"/>
        <v>10</v>
      </c>
      <c r="L65" s="110">
        <f t="shared" si="11"/>
        <v>2022</v>
      </c>
      <c r="M65" s="84">
        <f t="shared" si="7"/>
        <v>44835</v>
      </c>
      <c r="N65" s="85">
        <f>INDEX('[23]Forward Price Curve'!$A$1:$P$65536,MATCH($M65,'[23]Forward Price Curve'!$D$1:$D$65536,FALSE),N$250)</f>
        <v>29.805299999999999</v>
      </c>
      <c r="O65" s="85">
        <f>INDEX('[23]Forward Price Curve'!$A$1:$P$65536,MATCH($M65,'[23]Forward Price Curve'!$D$1:$D$65536,FALSE),O$250)</f>
        <v>24.366800000000001</v>
      </c>
      <c r="P65" s="85">
        <f>INDEX('[23]Forward Price Curve'!$A$1:$P$65536,MATCH($M65,'[23]Forward Price Curve'!$D$1:$D$65536,FALSE),P$250)</f>
        <v>25.377400000000002</v>
      </c>
      <c r="Q65" s="86">
        <f>INDEX('[23]Forward Price Curve'!$A$1:$P$65536,MATCH($M65,'[23]Forward Price Curve'!$D$1:$D$65536,FALSE),Q$250)</f>
        <v>22.602</v>
      </c>
      <c r="S65" s="107">
        <f>INDEX('[23]Forward Price Curve'!$V:$V,MATCH($M65,'[23]Forward Price Curve'!$D:$D,FALSE),1)</f>
        <v>23.588769892473117</v>
      </c>
      <c r="T65" s="109">
        <f t="shared" si="12"/>
        <v>1.0329830724990514</v>
      </c>
      <c r="U65" s="109">
        <f t="shared" si="13"/>
        <v>0.95816781048900801</v>
      </c>
      <c r="AD65" s="180" t="str">
        <f t="shared" si="0"/>
        <v>Winter</v>
      </c>
      <c r="AE65">
        <f t="shared" si="1"/>
        <v>4</v>
      </c>
      <c r="AF65" s="178">
        <v>44652</v>
      </c>
      <c r="AG65" s="179">
        <v>416</v>
      </c>
      <c r="AH65" s="179">
        <v>304</v>
      </c>
      <c r="AI65">
        <f t="shared" si="2"/>
        <v>26</v>
      </c>
      <c r="AJ65">
        <f t="shared" si="3"/>
        <v>4</v>
      </c>
    </row>
    <row r="66" spans="2:36" x14ac:dyDescent="0.25">
      <c r="B66" s="88">
        <f t="shared" si="8"/>
        <v>44866</v>
      </c>
      <c r="C66" s="81">
        <f>INDEX('[23]Forward Price Curve'!$A:$IV,MATCH(B66,'[23]Forward Price Curve'!$D$1:$D$65536,FALSE),$C$250)</f>
        <v>2.0880354511693264</v>
      </c>
      <c r="D66" s="81">
        <f>INDEX('[23]Forward Price Curve'!$A:$IV,MATCH(B66,'[23]Forward Price Curve'!$D$1:$D$65536,FALSE),$D$250)</f>
        <v>2.6413244716400857</v>
      </c>
      <c r="E66" s="89">
        <f t="shared" si="4"/>
        <v>2022</v>
      </c>
      <c r="K66" s="16">
        <f t="shared" si="10"/>
        <v>11</v>
      </c>
      <c r="L66" s="110">
        <f t="shared" si="11"/>
        <v>2022</v>
      </c>
      <c r="M66" s="84">
        <f t="shared" si="7"/>
        <v>44866</v>
      </c>
      <c r="N66" s="85">
        <f>INDEX('[23]Forward Price Curve'!$A$1:$P$65536,MATCH($M66,'[23]Forward Price Curve'!$D$1:$D$65536,FALSE),N$250)</f>
        <v>30.77805</v>
      </c>
      <c r="O66" s="85">
        <f>INDEX('[23]Forward Price Curve'!$A$1:$P$65536,MATCH($M66,'[23]Forward Price Curve'!$D$1:$D$65536,FALSE),O$250)</f>
        <v>24.191549999999999</v>
      </c>
      <c r="P66" s="85">
        <f>INDEX('[23]Forward Price Curve'!$A$1:$P$65536,MATCH($M66,'[23]Forward Price Curve'!$D$1:$D$65536,FALSE),P$250)</f>
        <v>27.33005</v>
      </c>
      <c r="Q66" s="86">
        <f>INDEX('[23]Forward Price Curve'!$A$1:$P$65536,MATCH($M66,'[23]Forward Price Curve'!$D$1:$D$65536,FALSE),Q$250)</f>
        <v>22.428699999999999</v>
      </c>
      <c r="S66" s="107">
        <f>INDEX('[23]Forward Price Curve'!$V:$V,MATCH($M66,'[23]Forward Price Curve'!$D:$D,FALSE),1)</f>
        <v>23.406702773925105</v>
      </c>
      <c r="T66" s="109">
        <f t="shared" si="12"/>
        <v>1.0335308750512784</v>
      </c>
      <c r="U66" s="109">
        <f t="shared" si="13"/>
        <v>0.958216978129248</v>
      </c>
      <c r="AD66" s="180" t="str">
        <f t="shared" ref="AD66:AD129" si="16">IF(AND(AE66&gt;=6,AE66&lt;=9),"Summer","Winter")</f>
        <v>Winter</v>
      </c>
      <c r="AE66">
        <f t="shared" ref="AE66:AE129" si="17">MONTH(AF66)</f>
        <v>5</v>
      </c>
      <c r="AF66" s="178">
        <v>44682</v>
      </c>
      <c r="AG66" s="179">
        <v>400</v>
      </c>
      <c r="AH66" s="179">
        <v>344</v>
      </c>
      <c r="AI66">
        <f t="shared" ref="AI66:AI129" si="18">AG66/16</f>
        <v>25</v>
      </c>
      <c r="AJ66">
        <f t="shared" ref="AJ66:AJ129" si="19">EDATE(AF66,1)-AF66-AI66</f>
        <v>6</v>
      </c>
    </row>
    <row r="67" spans="2:36" x14ac:dyDescent="0.25">
      <c r="B67" s="90">
        <f t="shared" si="8"/>
        <v>44896</v>
      </c>
      <c r="C67" s="91">
        <f>INDEX('[23]Forward Price Curve'!$A:$IV,MATCH(B67,'[23]Forward Price Curve'!$D$1:$D$65536,FALSE),$C$250)</f>
        <v>2.3766031516611461</v>
      </c>
      <c r="D67" s="91">
        <f>INDEX('[23]Forward Price Curve'!$A:$IV,MATCH(B67,'[23]Forward Price Curve'!$D$1:$D$65536,FALSE),$D$250)</f>
        <v>2.9953523485593867</v>
      </c>
      <c r="E67" s="92">
        <f t="shared" si="4"/>
        <v>2022</v>
      </c>
      <c r="K67" s="16">
        <f t="shared" si="10"/>
        <v>12</v>
      </c>
      <c r="L67" s="110">
        <f t="shared" si="11"/>
        <v>2022</v>
      </c>
      <c r="M67" s="93">
        <f t="shared" si="7"/>
        <v>44896</v>
      </c>
      <c r="N67" s="94">
        <f>INDEX('[23]Forward Price Curve'!$A$1:$P$65536,MATCH($M67,'[23]Forward Price Curve'!$D$1:$D$65536,FALSE),N$250)</f>
        <v>37.38785</v>
      </c>
      <c r="O67" s="94">
        <f>INDEX('[23]Forward Price Curve'!$A$1:$P$65536,MATCH($M67,'[23]Forward Price Curve'!$D$1:$D$65536,FALSE),O$250)</f>
        <v>26.674099999999999</v>
      </c>
      <c r="P67" s="94">
        <f>INDEX('[23]Forward Price Curve'!$A$1:$P$65536,MATCH($M67,'[23]Forward Price Curve'!$D$1:$D$65536,FALSE),P$250)</f>
        <v>32.284700000000001</v>
      </c>
      <c r="Q67" s="95">
        <f>INDEX('[23]Forward Price Curve'!$A$1:$P$65536,MATCH($M67,'[23]Forward Price Curve'!$D$1:$D$65536,FALSE),Q$250)</f>
        <v>23.588950000000001</v>
      </c>
      <c r="S67" s="107">
        <f>INDEX('[23]Forward Price Curve'!$V:$V,MATCH($M67,'[23]Forward Price Curve'!$D:$D,FALSE),1)</f>
        <v>25.313980107526881</v>
      </c>
      <c r="T67" s="109">
        <f t="shared" si="12"/>
        <v>1.0537299897801808</v>
      </c>
      <c r="U67" s="109">
        <f t="shared" si="13"/>
        <v>0.93185464710806354</v>
      </c>
      <c r="AD67" s="180" t="str">
        <f t="shared" si="16"/>
        <v>Summer</v>
      </c>
      <c r="AE67">
        <f t="shared" si="17"/>
        <v>6</v>
      </c>
      <c r="AF67" s="178">
        <v>44713</v>
      </c>
      <c r="AG67" s="179">
        <v>416</v>
      </c>
      <c r="AH67" s="179">
        <v>304</v>
      </c>
      <c r="AI67">
        <f t="shared" si="18"/>
        <v>26</v>
      </c>
      <c r="AJ67">
        <f t="shared" si="19"/>
        <v>4</v>
      </c>
    </row>
    <row r="68" spans="2:36" x14ac:dyDescent="0.25">
      <c r="B68" s="237">
        <f t="shared" si="8"/>
        <v>44927</v>
      </c>
      <c r="C68" s="81">
        <f>INDEX('[23]Forward Price Curve'!$A:$IV,MATCH(B68,'[23]Forward Price Curve'!$D$1:$D$65536,FALSE),$C$250)</f>
        <v>2.5452270601224529</v>
      </c>
      <c r="D68" s="81">
        <f>INDEX('[23]Forward Price Curve'!$A:$IV,MATCH(B68,'[23]Forward Price Curve'!$D$1:$D$65536,FALSE),$D$250)</f>
        <v>3.0412304674639499</v>
      </c>
      <c r="E68" s="236">
        <f t="shared" si="4"/>
        <v>2023</v>
      </c>
      <c r="K68" s="16">
        <f t="shared" si="10"/>
        <v>1</v>
      </c>
      <c r="L68" s="110">
        <f t="shared" si="11"/>
        <v>2023</v>
      </c>
      <c r="M68" s="84">
        <f t="shared" si="7"/>
        <v>44927</v>
      </c>
      <c r="N68" s="235">
        <f>INDEX('[23]Forward Price Curve'!$A$1:$P$65536,MATCH($M68,'[23]Forward Price Curve'!$D$1:$D$65536,FALSE),N$250)</f>
        <v>37.885599999999997</v>
      </c>
      <c r="O68" s="235">
        <f>INDEX('[23]Forward Price Curve'!$A$1:$P$65536,MATCH($M68,'[23]Forward Price Curve'!$D$1:$D$65536,FALSE),O$250)</f>
        <v>26.023849999999999</v>
      </c>
      <c r="P68" s="235">
        <f>INDEX('[23]Forward Price Curve'!$A$1:$P$65536,MATCH($M68,'[23]Forward Price Curve'!$D$1:$D$65536,FALSE),P$250)</f>
        <v>27.776800000000001</v>
      </c>
      <c r="Q68" s="234">
        <f>INDEX('[23]Forward Price Curve'!$A$1:$P$65536,MATCH($M68,'[23]Forward Price Curve'!$D$1:$D$65536,FALSE),Q$250)</f>
        <v>23.34825</v>
      </c>
      <c r="S68" s="107">
        <f>INDEX('[23]Forward Price Curve'!$V:$V,MATCH($M68,'[23]Forward Price Curve'!$D:$D,FALSE),1)</f>
        <v>24.786744623655913</v>
      </c>
      <c r="T68" s="109">
        <f t="shared" si="12"/>
        <v>1.0499099577264948</v>
      </c>
      <c r="U68" s="109">
        <f t="shared" si="13"/>
        <v>0.94196516543430853</v>
      </c>
      <c r="AD68" s="180" t="str">
        <f t="shared" si="16"/>
        <v>Summer</v>
      </c>
      <c r="AE68">
        <f t="shared" si="17"/>
        <v>7</v>
      </c>
      <c r="AF68" s="178">
        <v>44743</v>
      </c>
      <c r="AG68" s="179">
        <v>400</v>
      </c>
      <c r="AH68" s="179">
        <v>344</v>
      </c>
      <c r="AI68">
        <f t="shared" si="18"/>
        <v>25</v>
      </c>
      <c r="AJ68">
        <f t="shared" si="19"/>
        <v>6</v>
      </c>
    </row>
    <row r="69" spans="2:36" x14ac:dyDescent="0.25">
      <c r="B69" s="88">
        <f t="shared" si="8"/>
        <v>44958</v>
      </c>
      <c r="C69" s="81">
        <f>INDEX('[23]Forward Price Curve'!$A:$IV,MATCH(B69,'[23]Forward Price Curve'!$D$1:$D$65536,FALSE),$C$250)</f>
        <v>2.4164505871725384</v>
      </c>
      <c r="D69" s="81">
        <f>INDEX('[23]Forward Price Curve'!$A:$IV,MATCH(B69,'[23]Forward Price Curve'!$D$1:$D$65536,FALSE),$D$250)</f>
        <v>2.7870366912760236</v>
      </c>
      <c r="E69" s="89">
        <f t="shared" si="4"/>
        <v>2023</v>
      </c>
      <c r="K69" s="16">
        <f t="shared" si="10"/>
        <v>2</v>
      </c>
      <c r="L69" s="110">
        <f t="shared" si="11"/>
        <v>2023</v>
      </c>
      <c r="M69" s="84">
        <f t="shared" si="7"/>
        <v>44958</v>
      </c>
      <c r="N69" s="85">
        <f>INDEX('[23]Forward Price Curve'!$A$1:$P$65536,MATCH($M69,'[23]Forward Price Curve'!$D$1:$D$65536,FALSE),N$250)</f>
        <v>33.929969999999997</v>
      </c>
      <c r="O69" s="85">
        <f>INDEX('[23]Forward Price Curve'!$A$1:$P$65536,MATCH($M69,'[23]Forward Price Curve'!$D$1:$D$65536,FALSE),O$250)</f>
        <v>30.503080000000001</v>
      </c>
      <c r="P69" s="85">
        <f>INDEX('[23]Forward Price Curve'!$A$1:$P$65536,MATCH($M69,'[23]Forward Price Curve'!$D$1:$D$65536,FALSE),P$250)</f>
        <v>24.216909999999999</v>
      </c>
      <c r="Q69" s="86">
        <f>INDEX('[23]Forward Price Curve'!$A$1:$P$65536,MATCH($M69,'[23]Forward Price Curve'!$D$1:$D$65536,FALSE),Q$250)</f>
        <v>26.824549999999999</v>
      </c>
      <c r="S69" s="107">
        <f>INDEX('[23]Forward Price Curve'!$V:$V,MATCH($M69,'[23]Forward Price Curve'!$D:$D,FALSE),1)</f>
        <v>28.926567142857142</v>
      </c>
      <c r="T69" s="109">
        <f t="shared" si="12"/>
        <v>1.054500516751852</v>
      </c>
      <c r="U69" s="109">
        <f t="shared" si="13"/>
        <v>0.92733264433086404</v>
      </c>
      <c r="AD69" s="180" t="str">
        <f t="shared" si="16"/>
        <v>Summer</v>
      </c>
      <c r="AE69">
        <f t="shared" si="17"/>
        <v>8</v>
      </c>
      <c r="AF69" s="178">
        <v>44774</v>
      </c>
      <c r="AG69" s="179">
        <v>432</v>
      </c>
      <c r="AH69" s="179">
        <v>312</v>
      </c>
      <c r="AI69">
        <f t="shared" si="18"/>
        <v>27</v>
      </c>
      <c r="AJ69">
        <f t="shared" si="19"/>
        <v>4</v>
      </c>
    </row>
    <row r="70" spans="2:36" x14ac:dyDescent="0.25">
      <c r="B70" s="88">
        <f t="shared" si="8"/>
        <v>44986</v>
      </c>
      <c r="C70" s="81">
        <f>INDEX('[23]Forward Price Curve'!$A:$IV,MATCH(B70,'[23]Forward Price Curve'!$D$1:$D$65536,FALSE),$C$250)</f>
        <v>2.2568601023788015</v>
      </c>
      <c r="D70" s="81">
        <f>INDEX('[23]Forward Price Curve'!$A:$IV,MATCH(B70,'[23]Forward Price Curve'!$D$1:$D$65536,FALSE),$D$250)</f>
        <v>2.5612189976611242</v>
      </c>
      <c r="E70" s="89">
        <f t="shared" si="4"/>
        <v>2023</v>
      </c>
      <c r="K70" s="16">
        <f t="shared" si="10"/>
        <v>3</v>
      </c>
      <c r="L70" s="110">
        <f t="shared" si="11"/>
        <v>2023</v>
      </c>
      <c r="M70" s="84">
        <f t="shared" si="7"/>
        <v>44986</v>
      </c>
      <c r="N70" s="85">
        <f>INDEX('[23]Forward Price Curve'!$A$1:$P$65536,MATCH($M70,'[23]Forward Price Curve'!$D$1:$D$65536,FALSE),N$250)</f>
        <v>26.503039999999999</v>
      </c>
      <c r="O70" s="85">
        <f>INDEX('[23]Forward Price Curve'!$A$1:$P$65536,MATCH($M70,'[23]Forward Price Curve'!$D$1:$D$65536,FALSE),O$250)</f>
        <v>27.307210000000001</v>
      </c>
      <c r="P70" s="85">
        <f>INDEX('[23]Forward Price Curve'!$A$1:$P$65536,MATCH($M70,'[23]Forward Price Curve'!$D$1:$D$65536,FALSE),P$250)</f>
        <v>19.92971</v>
      </c>
      <c r="Q70" s="86">
        <f>INDEX('[23]Forward Price Curve'!$A$1:$P$65536,MATCH($M70,'[23]Forward Price Curve'!$D$1:$D$65536,FALSE),Q$250)</f>
        <v>24.805240000000001</v>
      </c>
      <c r="S70" s="107">
        <f>INDEX('[23]Forward Price Curve'!$V:$V,MATCH($M70,'[23]Forward Price Curve'!$D:$D,FALSE),1)</f>
        <v>26.259952032301481</v>
      </c>
      <c r="T70" s="109">
        <f t="shared" si="12"/>
        <v>1.0398804219600373</v>
      </c>
      <c r="U70" s="109">
        <f t="shared" si="13"/>
        <v>0.94460340100727958</v>
      </c>
      <c r="AD70" s="180" t="str">
        <f t="shared" si="16"/>
        <v>Summer</v>
      </c>
      <c r="AE70">
        <f t="shared" si="17"/>
        <v>9</v>
      </c>
      <c r="AF70" s="178">
        <v>44805</v>
      </c>
      <c r="AG70" s="179">
        <v>400</v>
      </c>
      <c r="AH70" s="179">
        <v>320</v>
      </c>
      <c r="AI70">
        <f t="shared" si="18"/>
        <v>25</v>
      </c>
      <c r="AJ70">
        <f t="shared" si="19"/>
        <v>5</v>
      </c>
    </row>
    <row r="71" spans="2:36" x14ac:dyDescent="0.25">
      <c r="B71" s="88">
        <f t="shared" si="8"/>
        <v>45017</v>
      </c>
      <c r="C71" s="81">
        <f>INDEX('[23]Forward Price Curve'!$A:$IV,MATCH(B71,'[23]Forward Price Curve'!$D$1:$D$65536,FALSE),$C$250)</f>
        <v>2.0373479072568506</v>
      </c>
      <c r="D71" s="81">
        <f>INDEX('[23]Forward Price Curve'!$A:$IV,MATCH(B71,'[23]Forward Price Curve'!$D$1:$D$65536,FALSE),$D$250)</f>
        <v>2.0667087995363147</v>
      </c>
      <c r="E71" s="89">
        <f t="shared" si="4"/>
        <v>2023</v>
      </c>
      <c r="K71" s="16">
        <f t="shared" si="10"/>
        <v>4</v>
      </c>
      <c r="L71" s="110">
        <f t="shared" si="11"/>
        <v>2023</v>
      </c>
      <c r="M71" s="84">
        <f t="shared" si="7"/>
        <v>45017</v>
      </c>
      <c r="N71" s="85">
        <f>INDEX('[23]Forward Price Curve'!$A$1:$P$65536,MATCH($M71,'[23]Forward Price Curve'!$D$1:$D$65536,FALSE),N$250)</f>
        <v>21.964230000000001</v>
      </c>
      <c r="O71" s="85">
        <f>INDEX('[23]Forward Price Curve'!$A$1:$P$65536,MATCH($M71,'[23]Forward Price Curve'!$D$1:$D$65536,FALSE),O$250)</f>
        <v>24.446190000000001</v>
      </c>
      <c r="P71" s="85">
        <f>INDEX('[23]Forward Price Curve'!$A$1:$P$65536,MATCH($M71,'[23]Forward Price Curve'!$D$1:$D$65536,FALSE),P$250)</f>
        <v>15.45022</v>
      </c>
      <c r="Q71" s="86">
        <f>INDEX('[23]Forward Price Curve'!$A$1:$P$65536,MATCH($M71,'[23]Forward Price Curve'!$D$1:$D$65536,FALSE),Q$250)</f>
        <v>23.221589999999999</v>
      </c>
      <c r="S71" s="107">
        <f>INDEX('[23]Forward Price Curve'!$V:$V,MATCH($M71,'[23]Forward Price Curve'!$D:$D,FALSE),1)</f>
        <v>23.901923333333336</v>
      </c>
      <c r="T71" s="109">
        <f t="shared" si="12"/>
        <v>1.0227708314128694</v>
      </c>
      <c r="U71" s="109">
        <f t="shared" si="13"/>
        <v>0.97153646073391287</v>
      </c>
      <c r="AD71" s="180" t="str">
        <f t="shared" si="16"/>
        <v>Winter</v>
      </c>
      <c r="AE71">
        <f t="shared" si="17"/>
        <v>10</v>
      </c>
      <c r="AF71" s="178">
        <v>44835</v>
      </c>
      <c r="AG71" s="179">
        <v>416</v>
      </c>
      <c r="AH71" s="179">
        <v>328</v>
      </c>
      <c r="AI71">
        <f t="shared" si="18"/>
        <v>26</v>
      </c>
      <c r="AJ71">
        <f t="shared" si="19"/>
        <v>5</v>
      </c>
    </row>
    <row r="72" spans="2:36" x14ac:dyDescent="0.25">
      <c r="B72" s="88">
        <f t="shared" si="8"/>
        <v>45047</v>
      </c>
      <c r="C72" s="81">
        <f>INDEX('[23]Forward Price Curve'!$A:$IV,MATCH(B72,'[23]Forward Price Curve'!$D$1:$D$65536,FALSE),$C$250)</f>
        <v>1.9871622202147947</v>
      </c>
      <c r="D72" s="81">
        <f>INDEX('[23]Forward Price Curve'!$A:$IV,MATCH(B72,'[23]Forward Price Curve'!$D$1:$D$65536,FALSE),$D$250)</f>
        <v>2.0482747020983636</v>
      </c>
      <c r="E72" s="89">
        <f t="shared" ref="E72:E135" si="20">YEAR(B72)</f>
        <v>2023</v>
      </c>
      <c r="K72" s="16">
        <f t="shared" si="10"/>
        <v>5</v>
      </c>
      <c r="L72" s="110">
        <f t="shared" si="11"/>
        <v>2023</v>
      </c>
      <c r="M72" s="84">
        <f t="shared" ref="M72:M135" si="21">B72</f>
        <v>45047</v>
      </c>
      <c r="N72" s="85">
        <f>INDEX('[23]Forward Price Curve'!$A$1:$P$65536,MATCH($M72,'[23]Forward Price Curve'!$D$1:$D$65536,FALSE),N$250)</f>
        <v>17.875830000000001</v>
      </c>
      <c r="O72" s="85">
        <f>INDEX('[23]Forward Price Curve'!$A$1:$P$65536,MATCH($M72,'[23]Forward Price Curve'!$D$1:$D$65536,FALSE),O$250)</f>
        <v>25.712</v>
      </c>
      <c r="P72" s="85">
        <f>INDEX('[23]Forward Price Curve'!$A$1:$P$65536,MATCH($M72,'[23]Forward Price Curve'!$D$1:$D$65536,FALSE),P$250)</f>
        <v>12.09186</v>
      </c>
      <c r="Q72" s="86">
        <f>INDEX('[23]Forward Price Curve'!$A$1:$P$65536,MATCH($M72,'[23]Forward Price Curve'!$D$1:$D$65536,FALSE),Q$250)</f>
        <v>24.78135</v>
      </c>
      <c r="S72" s="107">
        <f>INDEX('[23]Forward Price Curve'!$V:$V,MATCH($M72,'[23]Forward Price Curve'!$D:$D,FALSE),1)</f>
        <v>25.301713440860215</v>
      </c>
      <c r="T72" s="109">
        <f t="shared" si="12"/>
        <v>1.0162157618336316</v>
      </c>
      <c r="U72" s="109">
        <f t="shared" si="13"/>
        <v>0.97943366791832087</v>
      </c>
      <c r="AD72" s="180" t="str">
        <f t="shared" si="16"/>
        <v>Winter</v>
      </c>
      <c r="AE72">
        <f t="shared" si="17"/>
        <v>11</v>
      </c>
      <c r="AF72" s="178">
        <v>44866</v>
      </c>
      <c r="AG72" s="179">
        <v>400</v>
      </c>
      <c r="AH72" s="179">
        <v>320</v>
      </c>
      <c r="AI72">
        <f t="shared" si="18"/>
        <v>25</v>
      </c>
      <c r="AJ72">
        <f t="shared" si="19"/>
        <v>5</v>
      </c>
    </row>
    <row r="73" spans="2:36" x14ac:dyDescent="0.25">
      <c r="B73" s="88">
        <f t="shared" ref="B73:B136" si="22">EDATE(B72,1)</f>
        <v>45078</v>
      </c>
      <c r="C73" s="81">
        <f>INDEX('[23]Forward Price Curve'!$A:$IV,MATCH(B73,'[23]Forward Price Curve'!$D$1:$D$65536,FALSE),$C$250)</f>
        <v>2.0506973000100372</v>
      </c>
      <c r="D73" s="81">
        <f>INDEX('[23]Forward Price Curve'!$A:$IV,MATCH(B73,'[23]Forward Price Curve'!$D$1:$D$65536,FALSE),$D$250)</f>
        <v>2.0982435336366301</v>
      </c>
      <c r="E73" s="89">
        <f t="shared" si="20"/>
        <v>2023</v>
      </c>
      <c r="K73" s="16">
        <f t="shared" ref="K73:K136" si="23">MONTH(M73)</f>
        <v>6</v>
      </c>
      <c r="L73" s="110">
        <f t="shared" ref="L73:L136" si="24">YEAR(M73)</f>
        <v>2023</v>
      </c>
      <c r="M73" s="84">
        <f t="shared" si="21"/>
        <v>45078</v>
      </c>
      <c r="N73" s="85">
        <f>INDEX('[23]Forward Price Curve'!$A$1:$P$65536,MATCH($M73,'[23]Forward Price Curve'!$D$1:$D$65536,FALSE),N$250)</f>
        <v>21.02346</v>
      </c>
      <c r="O73" s="85">
        <f>INDEX('[23]Forward Price Curve'!$A$1:$P$65536,MATCH($M73,'[23]Forward Price Curve'!$D$1:$D$65536,FALSE),O$250)</f>
        <v>38.308720000000001</v>
      </c>
      <c r="P73" s="85">
        <f>INDEX('[23]Forward Price Curve'!$A$1:$P$65536,MATCH($M73,'[23]Forward Price Curve'!$D$1:$D$65536,FALSE),P$250)</f>
        <v>12.784090000000001</v>
      </c>
      <c r="Q73" s="86">
        <f>INDEX('[23]Forward Price Curve'!$A$1:$P$65536,MATCH($M73,'[23]Forward Price Curve'!$D$1:$D$65536,FALSE),Q$250)</f>
        <v>27.177340000000001</v>
      </c>
      <c r="S73" s="107">
        <f>INDEX('[23]Forward Price Curve'!$V:$V,MATCH($M73,'[23]Forward Price Curve'!$D:$D,FALSE),1)</f>
        <v>33.608803999999999</v>
      </c>
      <c r="T73" s="109">
        <f t="shared" ref="T73:T136" si="25">O73/S73</f>
        <v>1.1398418104970354</v>
      </c>
      <c r="U73" s="109">
        <f t="shared" ref="U73:U136" si="26">Q73/S73</f>
        <v>0.80863752247774134</v>
      </c>
      <c r="AD73" s="180" t="str">
        <f t="shared" si="16"/>
        <v>Winter</v>
      </c>
      <c r="AE73">
        <f t="shared" si="17"/>
        <v>12</v>
      </c>
      <c r="AF73" s="178">
        <v>44896</v>
      </c>
      <c r="AG73" s="179">
        <v>416</v>
      </c>
      <c r="AH73" s="179">
        <v>328</v>
      </c>
      <c r="AI73">
        <f t="shared" si="18"/>
        <v>26</v>
      </c>
      <c r="AJ73">
        <f t="shared" si="19"/>
        <v>5</v>
      </c>
    </row>
    <row r="74" spans="2:36" x14ac:dyDescent="0.25">
      <c r="B74" s="88">
        <f t="shared" si="22"/>
        <v>45108</v>
      </c>
      <c r="C74" s="81">
        <f>INDEX('[23]Forward Price Curve'!$A:$IV,MATCH(B74,'[23]Forward Price Curve'!$D$1:$D$65536,FALSE),$C$250)</f>
        <v>2.1296895714142328</v>
      </c>
      <c r="D74" s="81">
        <f>INDEX('[23]Forward Price Curve'!$A:$IV,MATCH(B74,'[23]Forward Price Curve'!$D$1:$D$65536,FALSE),$D$250)</f>
        <v>2.1992168201647324</v>
      </c>
      <c r="E74" s="89">
        <f t="shared" si="20"/>
        <v>2023</v>
      </c>
      <c r="K74" s="16">
        <f t="shared" si="23"/>
        <v>7</v>
      </c>
      <c r="L74" s="110">
        <f t="shared" si="24"/>
        <v>2023</v>
      </c>
      <c r="M74" s="84">
        <f t="shared" si="21"/>
        <v>45108</v>
      </c>
      <c r="N74" s="85">
        <f>INDEX('[23]Forward Price Curve'!$A$1:$P$65536,MATCH($M74,'[23]Forward Price Curve'!$D$1:$D$65536,FALSE),N$250)</f>
        <v>46.364930000000001</v>
      </c>
      <c r="O74" s="85">
        <f>INDEX('[23]Forward Price Curve'!$A$1:$P$65536,MATCH($M74,'[23]Forward Price Curve'!$D$1:$D$65536,FALSE),O$250)</f>
        <v>66.495350000000002</v>
      </c>
      <c r="P74" s="85">
        <f>INDEX('[23]Forward Price Curve'!$A$1:$P$65536,MATCH($M74,'[23]Forward Price Curve'!$D$1:$D$65536,FALSE),P$250)</f>
        <v>23.160969999999999</v>
      </c>
      <c r="Q74" s="86">
        <f>INDEX('[23]Forward Price Curve'!$A$1:$P$65536,MATCH($M74,'[23]Forward Price Curve'!$D$1:$D$65536,FALSE),Q$250)</f>
        <v>34.68967</v>
      </c>
      <c r="S74" s="107">
        <f>INDEX('[23]Forward Price Curve'!$V:$V,MATCH($M74,'[23]Forward Price Curve'!$D:$D,FALSE),1)</f>
        <v>51.789497956989251</v>
      </c>
      <c r="T74" s="109">
        <f t="shared" si="25"/>
        <v>1.283954327095888</v>
      </c>
      <c r="U74" s="109">
        <f t="shared" si="26"/>
        <v>0.66982054988850215</v>
      </c>
      <c r="AD74" s="180" t="str">
        <f t="shared" si="16"/>
        <v>Winter</v>
      </c>
      <c r="AE74">
        <f t="shared" si="17"/>
        <v>1</v>
      </c>
      <c r="AF74" s="178">
        <v>44927</v>
      </c>
      <c r="AG74" s="179">
        <v>400</v>
      </c>
      <c r="AH74" s="179">
        <v>344</v>
      </c>
      <c r="AI74">
        <f t="shared" si="18"/>
        <v>25</v>
      </c>
      <c r="AJ74">
        <f t="shared" si="19"/>
        <v>6</v>
      </c>
    </row>
    <row r="75" spans="2:36" x14ac:dyDescent="0.25">
      <c r="B75" s="88">
        <f t="shared" si="22"/>
        <v>45139</v>
      </c>
      <c r="C75" s="81">
        <f>INDEX('[23]Forward Price Curve'!$A:$IV,MATCH(B75,'[23]Forward Price Curve'!$D$1:$D$65536,FALSE),$C$250)</f>
        <v>2.1544813008130079</v>
      </c>
      <c r="D75" s="81">
        <f>INDEX('[23]Forward Price Curve'!$A:$IV,MATCH(B75,'[23]Forward Price Curve'!$D$1:$D$65536,FALSE),$D$250)</f>
        <v>2.2455091884499239</v>
      </c>
      <c r="E75" s="89">
        <f t="shared" si="20"/>
        <v>2023</v>
      </c>
      <c r="K75" s="16">
        <f t="shared" si="23"/>
        <v>8</v>
      </c>
      <c r="L75" s="110">
        <f t="shared" si="24"/>
        <v>2023</v>
      </c>
      <c r="M75" s="84">
        <f t="shared" si="21"/>
        <v>45139</v>
      </c>
      <c r="N75" s="85">
        <f>INDEX('[23]Forward Price Curve'!$A$1:$P$65536,MATCH($M75,'[23]Forward Price Curve'!$D$1:$D$65536,FALSE),N$250)</f>
        <v>52.406559999999999</v>
      </c>
      <c r="O75" s="85">
        <f>INDEX('[23]Forward Price Curve'!$A$1:$P$65536,MATCH($M75,'[23]Forward Price Curve'!$D$1:$D$65536,FALSE),O$250)</f>
        <v>66.293170000000003</v>
      </c>
      <c r="P75" s="85">
        <f>INDEX('[23]Forward Price Curve'!$A$1:$P$65536,MATCH($M75,'[23]Forward Price Curve'!$D$1:$D$65536,FALSE),P$250)</f>
        <v>27.862300000000001</v>
      </c>
      <c r="Q75" s="86">
        <f>INDEX('[23]Forward Price Curve'!$A$1:$P$65536,MATCH($M75,'[23]Forward Price Curve'!$D$1:$D$65536,FALSE),Q$250)</f>
        <v>36.783209999999997</v>
      </c>
      <c r="S75" s="107">
        <f>INDEX('[23]Forward Price Curve'!$V:$V,MATCH($M75,'[23]Forward Price Curve'!$D:$D,FALSE),1)</f>
        <v>53.91802548387097</v>
      </c>
      <c r="T75" s="109">
        <f t="shared" si="25"/>
        <v>1.2295177615476838</v>
      </c>
      <c r="U75" s="109">
        <f t="shared" si="26"/>
        <v>0.6822061763185916</v>
      </c>
      <c r="AD75" s="180" t="str">
        <f t="shared" si="16"/>
        <v>Winter</v>
      </c>
      <c r="AE75">
        <f t="shared" si="17"/>
        <v>2</v>
      </c>
      <c r="AF75" s="178">
        <v>44958</v>
      </c>
      <c r="AG75" s="179">
        <v>384</v>
      </c>
      <c r="AH75" s="179">
        <v>288</v>
      </c>
      <c r="AI75">
        <f t="shared" si="18"/>
        <v>24</v>
      </c>
      <c r="AJ75">
        <f t="shared" si="19"/>
        <v>4</v>
      </c>
    </row>
    <row r="76" spans="2:36" x14ac:dyDescent="0.25">
      <c r="B76" s="88">
        <f t="shared" si="22"/>
        <v>45170</v>
      </c>
      <c r="C76" s="81">
        <f>INDEX('[23]Forward Price Curve'!$A:$IV,MATCH(B76,'[23]Forward Price Curve'!$D$1:$D$65536,FALSE),$C$250)</f>
        <v>2.1569905851651106</v>
      </c>
      <c r="D76" s="81">
        <f>INDEX('[23]Forward Price Curve'!$A:$IV,MATCH(B76,'[23]Forward Price Curve'!$D$1:$D$65536,FALSE),$D$250)</f>
        <v>2.2335477375842867</v>
      </c>
      <c r="E76" s="89">
        <f t="shared" si="20"/>
        <v>2023</v>
      </c>
      <c r="K76" s="16">
        <f t="shared" si="23"/>
        <v>9</v>
      </c>
      <c r="L76" s="110">
        <f t="shared" si="24"/>
        <v>2023</v>
      </c>
      <c r="M76" s="84">
        <f t="shared" si="21"/>
        <v>45170</v>
      </c>
      <c r="N76" s="85">
        <f>INDEX('[23]Forward Price Curve'!$A$1:$P$65536,MATCH($M76,'[23]Forward Price Curve'!$D$1:$D$65536,FALSE),N$250)</f>
        <v>37.135539999999999</v>
      </c>
      <c r="O76" s="85">
        <f>INDEX('[23]Forward Price Curve'!$A$1:$P$65536,MATCH($M76,'[23]Forward Price Curve'!$D$1:$D$65536,FALSE),O$250)</f>
        <v>45.645580000000002</v>
      </c>
      <c r="P76" s="85">
        <f>INDEX('[23]Forward Price Curve'!$A$1:$P$65536,MATCH($M76,'[23]Forward Price Curve'!$D$1:$D$65536,FALSE),P$250)</f>
        <v>24.621510000000001</v>
      </c>
      <c r="Q76" s="86">
        <f>INDEX('[23]Forward Price Curve'!$A$1:$P$65536,MATCH($M76,'[23]Forward Price Curve'!$D$1:$D$65536,FALSE),Q$250)</f>
        <v>33.395870000000002</v>
      </c>
      <c r="S76" s="107">
        <f>INDEX('[23]Forward Price Curve'!$V:$V,MATCH($M76,'[23]Forward Price Curve'!$D:$D,FALSE),1)</f>
        <v>40.201264444444455</v>
      </c>
      <c r="T76" s="109">
        <f t="shared" si="25"/>
        <v>1.135426475529874</v>
      </c>
      <c r="U76" s="109">
        <f t="shared" si="26"/>
        <v>0.8307169055876571</v>
      </c>
      <c r="AD76" s="180" t="str">
        <f t="shared" si="16"/>
        <v>Winter</v>
      </c>
      <c r="AE76">
        <f t="shared" si="17"/>
        <v>3</v>
      </c>
      <c r="AF76" s="178">
        <v>44986</v>
      </c>
      <c r="AG76" s="179">
        <v>432</v>
      </c>
      <c r="AH76" s="179">
        <v>312</v>
      </c>
      <c r="AI76">
        <f t="shared" si="18"/>
        <v>27</v>
      </c>
      <c r="AJ76">
        <f t="shared" si="19"/>
        <v>4</v>
      </c>
    </row>
    <row r="77" spans="2:36" x14ac:dyDescent="0.25">
      <c r="B77" s="88">
        <f t="shared" si="22"/>
        <v>45200</v>
      </c>
      <c r="C77" s="81">
        <f>INDEX('[23]Forward Price Curve'!$A:$IV,MATCH(B77,'[23]Forward Price Curve'!$D$1:$D$65536,FALSE),$C$250)</f>
        <v>2.1994476764026896</v>
      </c>
      <c r="D77" s="81">
        <f>INDEX('[23]Forward Price Curve'!$A:$IV,MATCH(B77,'[23]Forward Price Curve'!$D$1:$D$65536,FALSE),$D$250)</f>
        <v>2.2715033370843378</v>
      </c>
      <c r="E77" s="89">
        <f t="shared" si="20"/>
        <v>2023</v>
      </c>
      <c r="K77" s="16">
        <f t="shared" si="23"/>
        <v>10</v>
      </c>
      <c r="L77" s="110">
        <f t="shared" si="24"/>
        <v>2023</v>
      </c>
      <c r="M77" s="84">
        <f t="shared" si="21"/>
        <v>45200</v>
      </c>
      <c r="N77" s="85">
        <f>INDEX('[23]Forward Price Curve'!$A$1:$P$65536,MATCH($M77,'[23]Forward Price Curve'!$D$1:$D$65536,FALSE),N$250)</f>
        <v>33.848199999999999</v>
      </c>
      <c r="O77" s="85">
        <f>INDEX('[23]Forward Price Curve'!$A$1:$P$65536,MATCH($M77,'[23]Forward Price Curve'!$D$1:$D$65536,FALSE),O$250)</f>
        <v>28.95899</v>
      </c>
      <c r="P77" s="85">
        <f>INDEX('[23]Forward Price Curve'!$A$1:$P$65536,MATCH($M77,'[23]Forward Price Curve'!$D$1:$D$65536,FALSE),P$250)</f>
        <v>23.74052</v>
      </c>
      <c r="Q77" s="86">
        <f>INDEX('[23]Forward Price Curve'!$A$1:$P$65536,MATCH($M77,'[23]Forward Price Curve'!$D$1:$D$65536,FALSE),Q$250)</f>
        <v>26.63372</v>
      </c>
      <c r="S77" s="107">
        <f>INDEX('[23]Forward Price Curve'!$V:$V,MATCH($M77,'[23]Forward Price Curve'!$D:$D,FALSE),1)</f>
        <v>27.933870967741935</v>
      </c>
      <c r="T77" s="109">
        <f t="shared" si="25"/>
        <v>1.0366980657081817</v>
      </c>
      <c r="U77" s="109">
        <f t="shared" si="26"/>
        <v>0.9534561117847451</v>
      </c>
      <c r="AD77" s="180" t="str">
        <f t="shared" si="16"/>
        <v>Winter</v>
      </c>
      <c r="AE77">
        <f t="shared" si="17"/>
        <v>4</v>
      </c>
      <c r="AF77" s="178">
        <v>45017</v>
      </c>
      <c r="AG77" s="179">
        <v>400</v>
      </c>
      <c r="AH77" s="179">
        <v>320</v>
      </c>
      <c r="AI77">
        <f t="shared" si="18"/>
        <v>25</v>
      </c>
      <c r="AJ77">
        <f t="shared" si="19"/>
        <v>5</v>
      </c>
    </row>
    <row r="78" spans="2:36" x14ac:dyDescent="0.25">
      <c r="B78" s="88">
        <f t="shared" si="22"/>
        <v>45231</v>
      </c>
      <c r="C78" s="81">
        <f>INDEX('[23]Forward Price Curve'!$A:$IV,MATCH(B78,'[23]Forward Price Curve'!$D$1:$D$65536,FALSE),$C$250)</f>
        <v>2.3729897821941184</v>
      </c>
      <c r="D78" s="81">
        <f>INDEX('[23]Forward Price Curve'!$A:$IV,MATCH(B78,'[23]Forward Price Curve'!$D$1:$D$65536,FALSE),$D$250)</f>
        <v>2.9010070521213338</v>
      </c>
      <c r="E78" s="89">
        <f t="shared" si="20"/>
        <v>2023</v>
      </c>
      <c r="K78" s="16">
        <f t="shared" si="23"/>
        <v>11</v>
      </c>
      <c r="L78" s="110">
        <f t="shared" si="24"/>
        <v>2023</v>
      </c>
      <c r="M78" s="84">
        <f t="shared" si="21"/>
        <v>45231</v>
      </c>
      <c r="N78" s="85">
        <f>INDEX('[23]Forward Price Curve'!$A$1:$P$65536,MATCH($M78,'[23]Forward Price Curve'!$D$1:$D$65536,FALSE),N$250)</f>
        <v>30.491009999999999</v>
      </c>
      <c r="O78" s="85">
        <f>INDEX('[23]Forward Price Curve'!$A$1:$P$65536,MATCH($M78,'[23]Forward Price Curve'!$D$1:$D$65536,FALSE),O$250)</f>
        <v>28.58212</v>
      </c>
      <c r="P78" s="85">
        <f>INDEX('[23]Forward Price Curve'!$A$1:$P$65536,MATCH($M78,'[23]Forward Price Curve'!$D$1:$D$65536,FALSE),P$250)</f>
        <v>23.705780000000001</v>
      </c>
      <c r="Q78" s="86">
        <f>INDEX('[23]Forward Price Curve'!$A$1:$P$65536,MATCH($M78,'[23]Forward Price Curve'!$D$1:$D$65536,FALSE),Q$250)</f>
        <v>26.313700000000001</v>
      </c>
      <c r="S78" s="107">
        <f>INDEX('[23]Forward Price Curve'!$V:$V,MATCH($M78,'[23]Forward Price Curve'!$D:$D,FALSE),1)</f>
        <v>27.572185436893204</v>
      </c>
      <c r="T78" s="109">
        <f t="shared" si="25"/>
        <v>1.0366287454949235</v>
      </c>
      <c r="U78" s="109">
        <f t="shared" si="26"/>
        <v>0.95435670343311718</v>
      </c>
      <c r="AD78" s="180" t="str">
        <f t="shared" si="16"/>
        <v>Winter</v>
      </c>
      <c r="AE78">
        <f t="shared" si="17"/>
        <v>5</v>
      </c>
      <c r="AF78" s="178">
        <v>45047</v>
      </c>
      <c r="AG78" s="179">
        <v>416</v>
      </c>
      <c r="AH78" s="179">
        <v>328</v>
      </c>
      <c r="AI78">
        <f t="shared" si="18"/>
        <v>26</v>
      </c>
      <c r="AJ78">
        <f t="shared" si="19"/>
        <v>5</v>
      </c>
    </row>
    <row r="79" spans="2:36" x14ac:dyDescent="0.25">
      <c r="B79" s="90">
        <f t="shared" si="22"/>
        <v>45261</v>
      </c>
      <c r="C79" s="91">
        <f>INDEX('[23]Forward Price Curve'!$A:$IV,MATCH(B79,'[23]Forward Price Curve'!$D$1:$D$65536,FALSE),$C$250)</f>
        <v>2.5762418147144435</v>
      </c>
      <c r="D79" s="91">
        <f>INDEX('[23]Forward Price Curve'!$A:$IV,MATCH(B79,'[23]Forward Price Curve'!$D$1:$D$65536,FALSE),$D$250)</f>
        <v>3.2559669901470474</v>
      </c>
      <c r="E79" s="92">
        <f t="shared" si="20"/>
        <v>2023</v>
      </c>
      <c r="K79" s="16">
        <f t="shared" si="23"/>
        <v>12</v>
      </c>
      <c r="L79" s="110">
        <f t="shared" si="24"/>
        <v>2023</v>
      </c>
      <c r="M79" s="93">
        <f t="shared" si="21"/>
        <v>45261</v>
      </c>
      <c r="N79" s="94">
        <f>INDEX('[23]Forward Price Curve'!$A$1:$P$65536,MATCH($M79,'[23]Forward Price Curve'!$D$1:$D$65536,FALSE),N$250)</f>
        <v>37.691699999999997</v>
      </c>
      <c r="O79" s="94">
        <f>INDEX('[23]Forward Price Curve'!$A$1:$P$65536,MATCH($M79,'[23]Forward Price Curve'!$D$1:$D$65536,FALSE),O$250)</f>
        <v>30.38748</v>
      </c>
      <c r="P79" s="94">
        <f>INDEX('[23]Forward Price Curve'!$A$1:$P$65536,MATCH($M79,'[23]Forward Price Curve'!$D$1:$D$65536,FALSE),P$250)</f>
        <v>28.459070000000001</v>
      </c>
      <c r="Q79" s="95">
        <f>INDEX('[23]Forward Price Curve'!$A$1:$P$65536,MATCH($M79,'[23]Forward Price Curve'!$D$1:$D$65536,FALSE),Q$250)</f>
        <v>27.568049999999999</v>
      </c>
      <c r="S79" s="107">
        <f>INDEX('[23]Forward Price Curve'!$V:$V,MATCH($M79,'[23]Forward Price Curve'!$D:$D,FALSE),1)</f>
        <v>29.08387258064516</v>
      </c>
      <c r="T79" s="109">
        <f t="shared" si="25"/>
        <v>1.0448223466713429</v>
      </c>
      <c r="U79" s="109">
        <f t="shared" si="26"/>
        <v>0.94788099224262468</v>
      </c>
      <c r="AD79" s="180" t="str">
        <f t="shared" si="16"/>
        <v>Summer</v>
      </c>
      <c r="AE79">
        <f t="shared" si="17"/>
        <v>6</v>
      </c>
      <c r="AF79" s="178">
        <v>45078</v>
      </c>
      <c r="AG79" s="179">
        <v>416</v>
      </c>
      <c r="AH79" s="179">
        <v>304</v>
      </c>
      <c r="AI79">
        <f t="shared" si="18"/>
        <v>26</v>
      </c>
      <c r="AJ79">
        <f t="shared" si="19"/>
        <v>4</v>
      </c>
    </row>
    <row r="80" spans="2:36" x14ac:dyDescent="0.25">
      <c r="B80" s="237">
        <f t="shared" si="22"/>
        <v>45292</v>
      </c>
      <c r="C80" s="81">
        <f>INDEX('[23]Forward Price Curve'!$A:$IV,MATCH(B80,'[23]Forward Price Curve'!$D$1:$D$65536,FALSE),$C$250)</f>
        <v>2.697691177356218</v>
      </c>
      <c r="D80" s="81">
        <f>INDEX('[23]Forward Price Curve'!$A:$IV,MATCH(B80,'[23]Forward Price Curve'!$D$1:$D$65536,FALSE),$D$250)</f>
        <v>3.2596434534001224</v>
      </c>
      <c r="E80" s="236">
        <f t="shared" si="20"/>
        <v>2024</v>
      </c>
      <c r="K80" s="16">
        <f t="shared" si="23"/>
        <v>1</v>
      </c>
      <c r="L80" s="110">
        <f t="shared" si="24"/>
        <v>2024</v>
      </c>
      <c r="M80" s="84">
        <f t="shared" si="21"/>
        <v>45292</v>
      </c>
      <c r="N80" s="235">
        <f>INDEX('[23]Forward Price Curve'!$A$1:$P$65536,MATCH($M80,'[23]Forward Price Curve'!$D$1:$D$65536,FALSE),N$250)</f>
        <v>36.084269999999997</v>
      </c>
      <c r="O80" s="235">
        <f>INDEX('[23]Forward Price Curve'!$A$1:$P$65536,MATCH($M80,'[23]Forward Price Curve'!$D$1:$D$65536,FALSE),O$250)</f>
        <v>30.7575</v>
      </c>
      <c r="P80" s="235">
        <f>INDEX('[23]Forward Price Curve'!$A$1:$P$65536,MATCH($M80,'[23]Forward Price Curve'!$D$1:$D$65536,FALSE),P$250)</f>
        <v>25.084330000000001</v>
      </c>
      <c r="Q80" s="234">
        <f>INDEX('[23]Forward Price Curve'!$A$1:$P$65536,MATCH($M80,'[23]Forward Price Curve'!$D$1:$D$65536,FALSE),Q$250)</f>
        <v>28.295000000000002</v>
      </c>
      <c r="S80" s="107">
        <f>INDEX('[23]Forward Price Curve'!$V:$V,MATCH($M80,'[23]Forward Price Curve'!$D:$D,FALSE),1)</f>
        <v>29.671881720430108</v>
      </c>
      <c r="T80" s="109">
        <f t="shared" si="25"/>
        <v>1.0365874429467818</v>
      </c>
      <c r="U80" s="109">
        <f t="shared" si="26"/>
        <v>0.95359641382359395</v>
      </c>
      <c r="AD80" s="180" t="str">
        <f t="shared" si="16"/>
        <v>Summer</v>
      </c>
      <c r="AE80">
        <f t="shared" si="17"/>
        <v>7</v>
      </c>
      <c r="AF80" s="178">
        <v>45108</v>
      </c>
      <c r="AG80" s="179">
        <v>400</v>
      </c>
      <c r="AH80" s="179">
        <v>344</v>
      </c>
      <c r="AI80">
        <f t="shared" si="18"/>
        <v>25</v>
      </c>
      <c r="AJ80">
        <f t="shared" si="19"/>
        <v>6</v>
      </c>
    </row>
    <row r="81" spans="2:36" x14ac:dyDescent="0.25">
      <c r="B81" s="88">
        <f t="shared" si="22"/>
        <v>45323</v>
      </c>
      <c r="C81" s="81">
        <f>INDEX('[23]Forward Price Curve'!$A:$IV,MATCH(B81,'[23]Forward Price Curve'!$D$1:$D$65536,FALSE),$C$250)</f>
        <v>2.4046067650306133</v>
      </c>
      <c r="D81" s="81">
        <f>INDEX('[23]Forward Price Curve'!$A:$IV,MATCH(B81,'[23]Forward Price Curve'!$D$1:$D$65536,FALSE),$D$250)</f>
        <v>2.7078114972308978</v>
      </c>
      <c r="E81" s="89">
        <f t="shared" si="20"/>
        <v>2024</v>
      </c>
      <c r="K81" s="16">
        <f t="shared" si="23"/>
        <v>2</v>
      </c>
      <c r="L81" s="110">
        <f t="shared" si="24"/>
        <v>2024</v>
      </c>
      <c r="M81" s="84">
        <f t="shared" si="21"/>
        <v>45323</v>
      </c>
      <c r="N81" s="85">
        <f>INDEX('[23]Forward Price Curve'!$A$1:$P$65536,MATCH($M81,'[23]Forward Price Curve'!$D$1:$D$65536,FALSE),N$250)</f>
        <v>32.992190000000001</v>
      </c>
      <c r="O81" s="85">
        <f>INDEX('[23]Forward Price Curve'!$A$1:$P$65536,MATCH($M81,'[23]Forward Price Curve'!$D$1:$D$65536,FALSE),O$250)</f>
        <v>30.597570000000001</v>
      </c>
      <c r="P81" s="85">
        <f>INDEX('[23]Forward Price Curve'!$A$1:$P$65536,MATCH($M81,'[23]Forward Price Curve'!$D$1:$D$65536,FALSE),P$250)</f>
        <v>21.50318</v>
      </c>
      <c r="Q81" s="86">
        <f>INDEX('[23]Forward Price Curve'!$A$1:$P$65536,MATCH($M81,'[23]Forward Price Curve'!$D$1:$D$65536,FALSE),Q$250)</f>
        <v>28.743110000000001</v>
      </c>
      <c r="S81" s="107">
        <f>INDEX('[23]Forward Price Curve'!$V:$V,MATCH($M81,'[23]Forward Price Curve'!$D:$D,FALSE),1)</f>
        <v>29.808891609195406</v>
      </c>
      <c r="T81" s="109">
        <f t="shared" si="25"/>
        <v>1.0264578234288089</v>
      </c>
      <c r="U81" s="109">
        <f t="shared" si="26"/>
        <v>0.96424618455566347</v>
      </c>
      <c r="AD81" s="180" t="str">
        <f t="shared" si="16"/>
        <v>Summer</v>
      </c>
      <c r="AE81">
        <f t="shared" si="17"/>
        <v>8</v>
      </c>
      <c r="AF81" s="178">
        <v>45139</v>
      </c>
      <c r="AG81" s="179">
        <v>432</v>
      </c>
      <c r="AH81" s="179">
        <v>312</v>
      </c>
      <c r="AI81">
        <f t="shared" si="18"/>
        <v>27</v>
      </c>
      <c r="AJ81">
        <f t="shared" si="19"/>
        <v>4</v>
      </c>
    </row>
    <row r="82" spans="2:36" x14ac:dyDescent="0.25">
      <c r="B82" s="88">
        <f t="shared" si="22"/>
        <v>45352</v>
      </c>
      <c r="C82" s="81">
        <f>INDEX('[23]Forward Price Curve'!$A:$IV,MATCH(B82,'[23]Forward Price Curve'!$D$1:$D$65536,FALSE),$C$250)</f>
        <v>2.3821235772357725</v>
      </c>
      <c r="D82" s="81">
        <f>INDEX('[23]Forward Price Curve'!$A:$IV,MATCH(B82,'[23]Forward Price Curve'!$D$1:$D$65536,FALSE),$D$250)</f>
        <v>2.5395744675233054</v>
      </c>
      <c r="E82" s="89">
        <f t="shared" si="20"/>
        <v>2024</v>
      </c>
      <c r="K82" s="16">
        <f t="shared" si="23"/>
        <v>3</v>
      </c>
      <c r="L82" s="110">
        <f t="shared" si="24"/>
        <v>2024</v>
      </c>
      <c r="M82" s="84">
        <f t="shared" si="21"/>
        <v>45352</v>
      </c>
      <c r="N82" s="85">
        <f>INDEX('[23]Forward Price Curve'!$A$1:$P$65536,MATCH($M82,'[23]Forward Price Curve'!$D$1:$D$65536,FALSE),N$250)</f>
        <v>24.013729999999999</v>
      </c>
      <c r="O82" s="85">
        <f>INDEX('[23]Forward Price Curve'!$A$1:$P$65536,MATCH($M82,'[23]Forward Price Curve'!$D$1:$D$65536,FALSE),O$250)</f>
        <v>27.86748</v>
      </c>
      <c r="P82" s="85">
        <f>INDEX('[23]Forward Price Curve'!$A$1:$P$65536,MATCH($M82,'[23]Forward Price Curve'!$D$1:$D$65536,FALSE),P$250)</f>
        <v>16.604769999999998</v>
      </c>
      <c r="Q82" s="86">
        <f>INDEX('[23]Forward Price Curve'!$A$1:$P$65536,MATCH($M82,'[23]Forward Price Curve'!$D$1:$D$65536,FALSE),Q$250)</f>
        <v>27.09188</v>
      </c>
      <c r="S82" s="107">
        <f>INDEX('[23]Forward Price Curve'!$V:$V,MATCH($M82,'[23]Forward Price Curve'!$D:$D,FALSE),1)</f>
        <v>27.526132489905788</v>
      </c>
      <c r="T82" s="109">
        <f t="shared" si="25"/>
        <v>1.0124008525432837</v>
      </c>
      <c r="U82" s="109">
        <f t="shared" si="26"/>
        <v>0.98422399187154119</v>
      </c>
      <c r="AD82" s="180" t="str">
        <f t="shared" si="16"/>
        <v>Summer</v>
      </c>
      <c r="AE82">
        <f t="shared" si="17"/>
        <v>9</v>
      </c>
      <c r="AF82" s="178">
        <v>45170</v>
      </c>
      <c r="AG82" s="179">
        <v>400</v>
      </c>
      <c r="AH82" s="179">
        <v>320</v>
      </c>
      <c r="AI82">
        <f t="shared" si="18"/>
        <v>25</v>
      </c>
      <c r="AJ82">
        <f t="shared" si="19"/>
        <v>5</v>
      </c>
    </row>
    <row r="83" spans="2:36" x14ac:dyDescent="0.25">
      <c r="B83" s="88">
        <f t="shared" si="22"/>
        <v>45383</v>
      </c>
      <c r="C83" s="81">
        <f>INDEX('[23]Forward Price Curve'!$A:$IV,MATCH(B83,'[23]Forward Price Curve'!$D$1:$D$65536,FALSE),$C$250)</f>
        <v>2.3495028806584362</v>
      </c>
      <c r="D83" s="81">
        <f>INDEX('[23]Forward Price Curve'!$A:$IV,MATCH(B83,'[23]Forward Price Curve'!$D$1:$D$65536,FALSE),$D$250)</f>
        <v>2.3778618655606056</v>
      </c>
      <c r="E83" s="89">
        <f t="shared" si="20"/>
        <v>2024</v>
      </c>
      <c r="K83" s="16">
        <f t="shared" si="23"/>
        <v>4</v>
      </c>
      <c r="L83" s="110">
        <f t="shared" si="24"/>
        <v>2024</v>
      </c>
      <c r="M83" s="84">
        <f t="shared" si="21"/>
        <v>45383</v>
      </c>
      <c r="N83" s="85">
        <f>INDEX('[23]Forward Price Curve'!$A$1:$P$65536,MATCH($M83,'[23]Forward Price Curve'!$D$1:$D$65536,FALSE),N$250)</f>
        <v>22.688510000000001</v>
      </c>
      <c r="O83" s="85">
        <f>INDEX('[23]Forward Price Curve'!$A$1:$P$65536,MATCH($M83,'[23]Forward Price Curve'!$D$1:$D$65536,FALSE),O$250)</f>
        <v>26.508089999999999</v>
      </c>
      <c r="P83" s="85">
        <f>INDEX('[23]Forward Price Curve'!$A$1:$P$65536,MATCH($M83,'[23]Forward Price Curve'!$D$1:$D$65536,FALSE),P$250)</f>
        <v>15.07493</v>
      </c>
      <c r="Q83" s="86">
        <f>INDEX('[23]Forward Price Curve'!$A$1:$P$65536,MATCH($M83,'[23]Forward Price Curve'!$D$1:$D$65536,FALSE),Q$250)</f>
        <v>25.942419999999998</v>
      </c>
      <c r="S83" s="107">
        <f>INDEX('[23]Forward Price Curve'!$V:$V,MATCH($M83,'[23]Forward Price Curve'!$D:$D,FALSE),1)</f>
        <v>26.269251555555556</v>
      </c>
      <c r="T83" s="109">
        <f t="shared" si="25"/>
        <v>1.0090919394463651</v>
      </c>
      <c r="U83" s="109">
        <f t="shared" si="26"/>
        <v>0.98755839865234241</v>
      </c>
      <c r="AD83" s="180" t="str">
        <f t="shared" si="16"/>
        <v>Winter</v>
      </c>
      <c r="AE83">
        <f t="shared" si="17"/>
        <v>10</v>
      </c>
      <c r="AF83" s="178">
        <v>45200</v>
      </c>
      <c r="AG83" s="179">
        <v>416</v>
      </c>
      <c r="AH83" s="179">
        <v>328</v>
      </c>
      <c r="AI83">
        <f t="shared" si="18"/>
        <v>26</v>
      </c>
      <c r="AJ83">
        <f t="shared" si="19"/>
        <v>5</v>
      </c>
    </row>
    <row r="84" spans="2:36" x14ac:dyDescent="0.25">
      <c r="B84" s="88">
        <f t="shared" si="22"/>
        <v>45413</v>
      </c>
      <c r="C84" s="81">
        <f>INDEX('[23]Forward Price Curve'!$A:$IV,MATCH(B84,'[23]Forward Price Curve'!$D$1:$D$65536,FALSE),$C$250)</f>
        <v>2.3093543310247915</v>
      </c>
      <c r="D84" s="81">
        <f>INDEX('[23]Forward Price Curve'!$A:$IV,MATCH(B84,'[23]Forward Price Curve'!$D$1:$D$65536,FALSE),$D$250)</f>
        <v>2.38433451213292</v>
      </c>
      <c r="E84" s="89">
        <f t="shared" si="20"/>
        <v>2024</v>
      </c>
      <c r="K84" s="16">
        <f t="shared" si="23"/>
        <v>5</v>
      </c>
      <c r="L84" s="110">
        <f t="shared" si="24"/>
        <v>2024</v>
      </c>
      <c r="M84" s="84">
        <f t="shared" si="21"/>
        <v>45413</v>
      </c>
      <c r="N84" s="85">
        <f>INDEX('[23]Forward Price Curve'!$A$1:$P$65536,MATCH($M84,'[23]Forward Price Curve'!$D$1:$D$65536,FALSE),N$250)</f>
        <v>16.016909999999999</v>
      </c>
      <c r="O84" s="85">
        <f>INDEX('[23]Forward Price Curve'!$A$1:$P$65536,MATCH($M84,'[23]Forward Price Curve'!$D$1:$D$65536,FALSE),O$250)</f>
        <v>27.6416</v>
      </c>
      <c r="P84" s="85">
        <f>INDEX('[23]Forward Price Curve'!$A$1:$P$65536,MATCH($M84,'[23]Forward Price Curve'!$D$1:$D$65536,FALSE),P$250)</f>
        <v>12.302820000000001</v>
      </c>
      <c r="Q84" s="86">
        <f>INDEX('[23]Forward Price Curve'!$A$1:$P$65536,MATCH($M84,'[23]Forward Price Curve'!$D$1:$D$65536,FALSE),Q$250)</f>
        <v>27.24306</v>
      </c>
      <c r="S84" s="107">
        <f>INDEX('[23]Forward Price Curve'!$V:$V,MATCH($M84,'[23]Forward Price Curve'!$D:$D,FALSE),1)</f>
        <v>27.465899569892471</v>
      </c>
      <c r="T84" s="109">
        <f t="shared" si="25"/>
        <v>1.0063970389777486</v>
      </c>
      <c r="U84" s="109">
        <f t="shared" si="26"/>
        <v>0.99188668227212395</v>
      </c>
      <c r="AD84" s="180" t="str">
        <f t="shared" si="16"/>
        <v>Winter</v>
      </c>
      <c r="AE84">
        <f t="shared" si="17"/>
        <v>11</v>
      </c>
      <c r="AF84" s="178">
        <v>45231</v>
      </c>
      <c r="AG84" s="179">
        <v>400</v>
      </c>
      <c r="AH84" s="179">
        <v>320</v>
      </c>
      <c r="AI84">
        <f t="shared" si="18"/>
        <v>25</v>
      </c>
      <c r="AJ84">
        <f t="shared" si="19"/>
        <v>5</v>
      </c>
    </row>
    <row r="85" spans="2:36" x14ac:dyDescent="0.25">
      <c r="B85" s="88">
        <f t="shared" si="22"/>
        <v>45444</v>
      </c>
      <c r="C85" s="81">
        <f>INDEX('[23]Forward Price Curve'!$A:$IV,MATCH(B85,'[23]Forward Price Curve'!$D$1:$D$65536,FALSE),$C$250)</f>
        <v>2.3319378901937164</v>
      </c>
      <c r="D85" s="81">
        <f>INDEX('[23]Forward Price Curve'!$A:$IV,MATCH(B85,'[23]Forward Price Curve'!$D$1:$D$65536,FALSE),$D$250)</f>
        <v>2.3972798052775484</v>
      </c>
      <c r="E85" s="89">
        <f t="shared" si="20"/>
        <v>2024</v>
      </c>
      <c r="K85" s="16">
        <f t="shared" si="23"/>
        <v>6</v>
      </c>
      <c r="L85" s="110">
        <f t="shared" si="24"/>
        <v>2024</v>
      </c>
      <c r="M85" s="84">
        <f t="shared" si="21"/>
        <v>45444</v>
      </c>
      <c r="N85" s="85">
        <f>INDEX('[23]Forward Price Curve'!$A$1:$P$65536,MATCH($M85,'[23]Forward Price Curve'!$D$1:$D$65536,FALSE),N$250)</f>
        <v>21.53707</v>
      </c>
      <c r="O85" s="85">
        <f>INDEX('[23]Forward Price Curve'!$A$1:$P$65536,MATCH($M85,'[23]Forward Price Curve'!$D$1:$D$65536,FALSE),O$250)</f>
        <v>37.71219</v>
      </c>
      <c r="P85" s="85">
        <f>INDEX('[23]Forward Price Curve'!$A$1:$P$65536,MATCH($M85,'[23]Forward Price Curve'!$D$1:$D$65536,FALSE),P$250)</f>
        <v>14.76548</v>
      </c>
      <c r="Q85" s="86">
        <f>INDEX('[23]Forward Price Curve'!$A$1:$P$65536,MATCH($M85,'[23]Forward Price Curve'!$D$1:$D$65536,FALSE),Q$250)</f>
        <v>30.774840000000001</v>
      </c>
      <c r="S85" s="107">
        <f>INDEX('[23]Forward Price Curve'!$V:$V,MATCH($M85,'[23]Forward Price Curve'!$D:$D,FALSE),1)</f>
        <v>34.628923333333333</v>
      </c>
      <c r="T85" s="109">
        <f t="shared" si="25"/>
        <v>1.0890373240018916</v>
      </c>
      <c r="U85" s="109">
        <f t="shared" si="26"/>
        <v>0.88870334499763548</v>
      </c>
      <c r="AD85" s="180" t="str">
        <f t="shared" si="16"/>
        <v>Winter</v>
      </c>
      <c r="AE85">
        <f t="shared" si="17"/>
        <v>12</v>
      </c>
      <c r="AF85" s="178">
        <v>45261</v>
      </c>
      <c r="AG85" s="179">
        <v>400</v>
      </c>
      <c r="AH85" s="179">
        <v>344</v>
      </c>
      <c r="AI85">
        <f t="shared" si="18"/>
        <v>25</v>
      </c>
      <c r="AJ85">
        <f t="shared" si="19"/>
        <v>6</v>
      </c>
    </row>
    <row r="86" spans="2:36" x14ac:dyDescent="0.25">
      <c r="B86" s="88">
        <f t="shared" si="22"/>
        <v>45474</v>
      </c>
      <c r="C86" s="81">
        <f>INDEX('[23]Forward Price Curve'!$A:$IV,MATCH(B86,'[23]Forward Price Curve'!$D$1:$D$65536,FALSE),$C$250)</f>
        <v>2.3846328615878751</v>
      </c>
      <c r="D86" s="81">
        <f>INDEX('[23]Forward Price Curve'!$A:$IV,MATCH(B86,'[23]Forward Price Curve'!$D$1:$D$65536,FALSE),$D$250)</f>
        <v>2.4425883312837486</v>
      </c>
      <c r="E86" s="89">
        <f t="shared" si="20"/>
        <v>2024</v>
      </c>
      <c r="K86" s="16">
        <f t="shared" si="23"/>
        <v>7</v>
      </c>
      <c r="L86" s="110">
        <f t="shared" si="24"/>
        <v>2024</v>
      </c>
      <c r="M86" s="84">
        <f t="shared" si="21"/>
        <v>45474</v>
      </c>
      <c r="N86" s="85">
        <f>INDEX('[23]Forward Price Curve'!$A$1:$P$65536,MATCH($M86,'[23]Forward Price Curve'!$D$1:$D$65536,FALSE),N$250)</f>
        <v>45.231859999999998</v>
      </c>
      <c r="O86" s="85">
        <f>INDEX('[23]Forward Price Curve'!$A$1:$P$65536,MATCH($M86,'[23]Forward Price Curve'!$D$1:$D$65536,FALSE),O$250)</f>
        <v>61.032490000000003</v>
      </c>
      <c r="P86" s="85">
        <f>INDEX('[23]Forward Price Curve'!$A$1:$P$65536,MATCH($M86,'[23]Forward Price Curve'!$D$1:$D$65536,FALSE),P$250)</f>
        <v>21.301030000000001</v>
      </c>
      <c r="Q86" s="86">
        <f>INDEX('[23]Forward Price Curve'!$A$1:$P$65536,MATCH($M86,'[23]Forward Price Curve'!$D$1:$D$65536,FALSE),Q$250)</f>
        <v>36.294199999999996</v>
      </c>
      <c r="S86" s="107">
        <f>INDEX('[23]Forward Price Curve'!$V:$V,MATCH($M86,'[23]Forward Price Curve'!$D:$D,FALSE),1)</f>
        <v>50.126362150537631</v>
      </c>
      <c r="T86" s="109">
        <f t="shared" si="25"/>
        <v>1.2175726979091259</v>
      </c>
      <c r="U86" s="109">
        <f t="shared" si="26"/>
        <v>0.72405413923720618</v>
      </c>
      <c r="AD86" s="180" t="str">
        <f t="shared" si="16"/>
        <v>Winter</v>
      </c>
      <c r="AE86">
        <f t="shared" si="17"/>
        <v>1</v>
      </c>
      <c r="AF86" s="178">
        <v>45292</v>
      </c>
      <c r="AG86" s="179">
        <v>416</v>
      </c>
      <c r="AH86" s="179">
        <v>328</v>
      </c>
      <c r="AI86">
        <f t="shared" si="18"/>
        <v>26</v>
      </c>
      <c r="AJ86">
        <f t="shared" si="19"/>
        <v>5</v>
      </c>
    </row>
    <row r="87" spans="2:36" x14ac:dyDescent="0.25">
      <c r="B87" s="88">
        <f t="shared" si="22"/>
        <v>45505</v>
      </c>
      <c r="C87" s="81">
        <f>INDEX('[23]Forward Price Curve'!$A:$IV,MATCH(B87,'[23]Forward Price Curve'!$D$1:$D$65536,FALSE),$C$250)</f>
        <v>2.4222721268694167</v>
      </c>
      <c r="D87" s="81">
        <f>INDEX('[23]Forward Price Curve'!$A:$IV,MATCH(B87,'[23]Forward Price Curve'!$D$1:$D$65536,FALSE),$D$250)</f>
        <v>2.5136838812340483</v>
      </c>
      <c r="E87" s="89">
        <f t="shared" si="20"/>
        <v>2024</v>
      </c>
      <c r="K87" s="16">
        <f t="shared" si="23"/>
        <v>8</v>
      </c>
      <c r="L87" s="110">
        <f t="shared" si="24"/>
        <v>2024</v>
      </c>
      <c r="M87" s="84">
        <f t="shared" si="21"/>
        <v>45505</v>
      </c>
      <c r="N87" s="85">
        <f>INDEX('[23]Forward Price Curve'!$A$1:$P$65536,MATCH($M87,'[23]Forward Price Curve'!$D$1:$D$65536,FALSE),N$250)</f>
        <v>51.244259999999997</v>
      </c>
      <c r="O87" s="85">
        <f>INDEX('[23]Forward Price Curve'!$A$1:$P$65536,MATCH($M87,'[23]Forward Price Curve'!$D$1:$D$65536,FALSE),O$250)</f>
        <v>60.474240000000002</v>
      </c>
      <c r="P87" s="85">
        <f>INDEX('[23]Forward Price Curve'!$A$1:$P$65536,MATCH($M87,'[23]Forward Price Curve'!$D$1:$D$65536,FALSE),P$250)</f>
        <v>26.088349999999998</v>
      </c>
      <c r="Q87" s="86">
        <f>INDEX('[23]Forward Price Curve'!$A$1:$P$65536,MATCH($M87,'[23]Forward Price Curve'!$D$1:$D$65536,FALSE),Q$250)</f>
        <v>39.601619999999997</v>
      </c>
      <c r="S87" s="107">
        <f>INDEX('[23]Forward Price Curve'!$V:$V,MATCH($M87,'[23]Forward Price Curve'!$D:$D,FALSE),1)</f>
        <v>51.721205806451614</v>
      </c>
      <c r="T87" s="109">
        <f t="shared" si="25"/>
        <v>1.16923492128748</v>
      </c>
      <c r="U87" s="109">
        <f t="shared" si="26"/>
        <v>0.76567472437118156</v>
      </c>
      <c r="AD87" s="180" t="str">
        <f t="shared" si="16"/>
        <v>Winter</v>
      </c>
      <c r="AE87">
        <f t="shared" si="17"/>
        <v>2</v>
      </c>
      <c r="AF87" s="178">
        <v>45323</v>
      </c>
      <c r="AG87" s="179">
        <v>400</v>
      </c>
      <c r="AH87" s="179">
        <v>296</v>
      </c>
      <c r="AI87">
        <f t="shared" si="18"/>
        <v>25</v>
      </c>
      <c r="AJ87">
        <f t="shared" si="19"/>
        <v>4</v>
      </c>
    </row>
    <row r="88" spans="2:36" x14ac:dyDescent="0.25">
      <c r="B88" s="88">
        <f t="shared" si="22"/>
        <v>45536</v>
      </c>
      <c r="C88" s="81">
        <f>INDEX('[23]Forward Price Curve'!$A:$IV,MATCH(B88,'[23]Forward Price Curve'!$D$1:$D$65536,FALSE),$C$250)</f>
        <v>2.4448556860383421</v>
      </c>
      <c r="D88" s="81">
        <f>INDEX('[23]Forward Price Curve'!$A:$IV,MATCH(B88,'[23]Forward Price Curve'!$D$1:$D$65536,FALSE),$D$250)</f>
        <v>2.4943177226896838</v>
      </c>
      <c r="E88" s="89">
        <f t="shared" si="20"/>
        <v>2024</v>
      </c>
      <c r="K88" s="16">
        <f t="shared" si="23"/>
        <v>9</v>
      </c>
      <c r="L88" s="110">
        <f t="shared" si="24"/>
        <v>2024</v>
      </c>
      <c r="M88" s="84">
        <f t="shared" si="21"/>
        <v>45536</v>
      </c>
      <c r="N88" s="85">
        <f>INDEX('[23]Forward Price Curve'!$A$1:$P$65536,MATCH($M88,'[23]Forward Price Curve'!$D$1:$D$65536,FALSE),N$250)</f>
        <v>25.16713</v>
      </c>
      <c r="O88" s="85">
        <f>INDEX('[23]Forward Price Curve'!$A$1:$P$65536,MATCH($M88,'[23]Forward Price Curve'!$D$1:$D$65536,FALSE),O$250)</f>
        <v>36.022660000000002</v>
      </c>
      <c r="P88" s="85">
        <f>INDEX('[23]Forward Price Curve'!$A$1:$P$65536,MATCH($M88,'[23]Forward Price Curve'!$D$1:$D$65536,FALSE),P$250)</f>
        <v>20.73368</v>
      </c>
      <c r="Q88" s="86">
        <f>INDEX('[23]Forward Price Curve'!$A$1:$P$65536,MATCH($M88,'[23]Forward Price Curve'!$D$1:$D$65536,FALSE),Q$250)</f>
        <v>35.502899999999997</v>
      </c>
      <c r="S88" s="107">
        <f>INDEX('[23]Forward Price Curve'!$V:$V,MATCH($M88,'[23]Forward Price Curve'!$D:$D,FALSE),1)</f>
        <v>35.780105333333331</v>
      </c>
      <c r="T88" s="109">
        <f t="shared" si="25"/>
        <v>1.0067790372444965</v>
      </c>
      <c r="U88" s="109">
        <f t="shared" si="26"/>
        <v>0.99225252886343274</v>
      </c>
      <c r="AD88" s="180" t="str">
        <f t="shared" si="16"/>
        <v>Winter</v>
      </c>
      <c r="AE88">
        <f t="shared" si="17"/>
        <v>3</v>
      </c>
      <c r="AF88" s="178">
        <v>45352</v>
      </c>
      <c r="AG88" s="179">
        <v>416</v>
      </c>
      <c r="AH88" s="179">
        <v>328</v>
      </c>
      <c r="AI88">
        <f t="shared" si="18"/>
        <v>26</v>
      </c>
      <c r="AJ88">
        <f t="shared" si="19"/>
        <v>5</v>
      </c>
    </row>
    <row r="89" spans="2:36" x14ac:dyDescent="0.25">
      <c r="B89" s="88">
        <f t="shared" si="22"/>
        <v>45566</v>
      </c>
      <c r="C89" s="81">
        <f>INDEX('[23]Forward Price Curve'!$A:$IV,MATCH(B89,'[23]Forward Price Curve'!$D$1:$D$65536,FALSE),$C$250)</f>
        <v>2.5626916792130885</v>
      </c>
      <c r="D89" s="81">
        <f>INDEX('[23]Forward Price Curve'!$A:$IV,MATCH(B89,'[23]Forward Price Curve'!$D$1:$D$65536,FALSE),$D$250)</f>
        <v>2.5719377003848769</v>
      </c>
      <c r="E89" s="89">
        <f t="shared" si="20"/>
        <v>2024</v>
      </c>
      <c r="K89" s="16">
        <f t="shared" si="23"/>
        <v>10</v>
      </c>
      <c r="L89" s="110">
        <f t="shared" si="24"/>
        <v>2024</v>
      </c>
      <c r="M89" s="84">
        <f t="shared" si="21"/>
        <v>45566</v>
      </c>
      <c r="N89" s="85">
        <f>INDEX('[23]Forward Price Curve'!$A$1:$P$65536,MATCH($M89,'[23]Forward Price Curve'!$D$1:$D$65536,FALSE),N$250)</f>
        <v>37.891100000000002</v>
      </c>
      <c r="O89" s="85">
        <f>INDEX('[23]Forward Price Curve'!$A$1:$P$65536,MATCH($M89,'[23]Forward Price Curve'!$D$1:$D$65536,FALSE),O$250)</f>
        <v>33.551180000000002</v>
      </c>
      <c r="P89" s="85">
        <f>INDEX('[23]Forward Price Curve'!$A$1:$P$65536,MATCH($M89,'[23]Forward Price Curve'!$D$1:$D$65536,FALSE),P$250)</f>
        <v>22.103639999999999</v>
      </c>
      <c r="Q89" s="86">
        <f>INDEX('[23]Forward Price Curve'!$A$1:$P$65536,MATCH($M89,'[23]Forward Price Curve'!$D$1:$D$65536,FALSE),Q$250)</f>
        <v>30.66545</v>
      </c>
      <c r="S89" s="107">
        <f>INDEX('[23]Forward Price Curve'!$V:$V,MATCH($M89,'[23]Forward Price Curve'!$D:$D,FALSE),1)</f>
        <v>32.341035161290328</v>
      </c>
      <c r="T89" s="109">
        <f t="shared" si="25"/>
        <v>1.0374182469013276</v>
      </c>
      <c r="U89" s="109">
        <f t="shared" si="26"/>
        <v>0.94819011967508471</v>
      </c>
      <c r="AD89" s="180" t="str">
        <f t="shared" si="16"/>
        <v>Winter</v>
      </c>
      <c r="AE89">
        <f t="shared" si="17"/>
        <v>4</v>
      </c>
      <c r="AF89" s="178">
        <v>45383</v>
      </c>
      <c r="AG89" s="179">
        <v>416</v>
      </c>
      <c r="AH89" s="179">
        <v>304</v>
      </c>
      <c r="AI89">
        <f t="shared" si="18"/>
        <v>26</v>
      </c>
      <c r="AJ89">
        <f t="shared" si="19"/>
        <v>4</v>
      </c>
    </row>
    <row r="90" spans="2:36" x14ac:dyDescent="0.25">
      <c r="B90" s="88">
        <f t="shared" si="22"/>
        <v>45597</v>
      </c>
      <c r="C90" s="81">
        <f>INDEX('[23]Forward Price Curve'!$A:$IV,MATCH(B90,'[23]Forward Price Curve'!$D$1:$D$65536,FALSE),$C$250)</f>
        <v>2.6579441132189099</v>
      </c>
      <c r="D90" s="81">
        <f>INDEX('[23]Forward Price Curve'!$A:$IV,MATCH(B90,'[23]Forward Price Curve'!$D$1:$D$65536,FALSE),$D$250)</f>
        <v>3.1607414137751602</v>
      </c>
      <c r="E90" s="89">
        <f t="shared" si="20"/>
        <v>2024</v>
      </c>
      <c r="K90" s="16">
        <f t="shared" si="23"/>
        <v>11</v>
      </c>
      <c r="L90" s="110">
        <f t="shared" si="24"/>
        <v>2024</v>
      </c>
      <c r="M90" s="84">
        <f t="shared" si="21"/>
        <v>45597</v>
      </c>
      <c r="N90" s="85">
        <f>INDEX('[23]Forward Price Curve'!$A$1:$P$65536,MATCH($M90,'[23]Forward Price Curve'!$D$1:$D$65536,FALSE),N$250)</f>
        <v>30.203980000000001</v>
      </c>
      <c r="O90" s="85">
        <f>INDEX('[23]Forward Price Curve'!$A$1:$P$65536,MATCH($M90,'[23]Forward Price Curve'!$D$1:$D$65536,FALSE),O$250)</f>
        <v>32.97269</v>
      </c>
      <c r="P90" s="85">
        <f>INDEX('[23]Forward Price Curve'!$A$1:$P$65536,MATCH($M90,'[23]Forward Price Curve'!$D$1:$D$65536,FALSE),P$250)</f>
        <v>20.081499999999998</v>
      </c>
      <c r="Q90" s="86">
        <f>INDEX('[23]Forward Price Curve'!$A$1:$P$65536,MATCH($M90,'[23]Forward Price Curve'!$D$1:$D$65536,FALSE),Q$250)</f>
        <v>30.198699999999999</v>
      </c>
      <c r="S90" s="107">
        <f>INDEX('[23]Forward Price Curve'!$V:$V,MATCH($M90,'[23]Forward Price Curve'!$D:$D,FALSE),1)</f>
        <v>31.737668099861306</v>
      </c>
      <c r="T90" s="109">
        <f t="shared" si="25"/>
        <v>1.0389134417895085</v>
      </c>
      <c r="U90" s="109">
        <f t="shared" si="26"/>
        <v>0.95150972985731008</v>
      </c>
      <c r="AD90" s="180" t="str">
        <f t="shared" si="16"/>
        <v>Winter</v>
      </c>
      <c r="AE90">
        <f t="shared" si="17"/>
        <v>5</v>
      </c>
      <c r="AF90" s="178">
        <v>45413</v>
      </c>
      <c r="AG90" s="179">
        <v>416</v>
      </c>
      <c r="AH90" s="179">
        <v>328</v>
      </c>
      <c r="AI90">
        <f t="shared" si="18"/>
        <v>26</v>
      </c>
      <c r="AJ90">
        <f t="shared" si="19"/>
        <v>5</v>
      </c>
    </row>
    <row r="91" spans="2:36" x14ac:dyDescent="0.25">
      <c r="B91" s="90">
        <f t="shared" si="22"/>
        <v>45627</v>
      </c>
      <c r="C91" s="91">
        <f>INDEX('[23]Forward Price Curve'!$A:$IV,MATCH(B91,'[23]Forward Price Curve'!$D$1:$D$65536,FALSE),$C$250)</f>
        <v>2.7758804777677404</v>
      </c>
      <c r="D91" s="91">
        <f>INDEX('[23]Forward Price Curve'!$A:$IV,MATCH(B91,'[23]Forward Price Curve'!$D$1:$D$65536,FALSE),$D$250)</f>
        <v>3.5165816317347089</v>
      </c>
      <c r="E91" s="92">
        <f t="shared" si="20"/>
        <v>2024</v>
      </c>
      <c r="K91" s="16">
        <f t="shared" si="23"/>
        <v>12</v>
      </c>
      <c r="L91" s="110">
        <f t="shared" si="24"/>
        <v>2024</v>
      </c>
      <c r="M91" s="93">
        <f t="shared" si="21"/>
        <v>45627</v>
      </c>
      <c r="N91" s="94">
        <f>INDEX('[23]Forward Price Curve'!$A$1:$P$65536,MATCH($M91,'[23]Forward Price Curve'!$D$1:$D$65536,FALSE),N$250)</f>
        <v>37.995550000000001</v>
      </c>
      <c r="O91" s="94">
        <f>INDEX('[23]Forward Price Curve'!$A$1:$P$65536,MATCH($M91,'[23]Forward Price Curve'!$D$1:$D$65536,FALSE),O$250)</f>
        <v>34.100859999999997</v>
      </c>
      <c r="P91" s="94">
        <f>INDEX('[23]Forward Price Curve'!$A$1:$P$65536,MATCH($M91,'[23]Forward Price Curve'!$D$1:$D$65536,FALSE),P$250)</f>
        <v>24.633430000000001</v>
      </c>
      <c r="Q91" s="95">
        <f>INDEX('[23]Forward Price Curve'!$A$1:$P$65536,MATCH($M91,'[23]Forward Price Curve'!$D$1:$D$65536,FALSE),Q$250)</f>
        <v>31.547149999999998</v>
      </c>
      <c r="S91" s="107">
        <f>INDEX('[23]Forward Price Curve'!$V:$V,MATCH($M91,'[23]Forward Price Curve'!$D:$D,FALSE),1)</f>
        <v>32.9201123655914</v>
      </c>
      <c r="T91" s="109">
        <f t="shared" si="25"/>
        <v>1.0358670596654078</v>
      </c>
      <c r="U91" s="109">
        <f t="shared" si="26"/>
        <v>0.95829411666813014</v>
      </c>
      <c r="AD91" s="180" t="str">
        <f t="shared" si="16"/>
        <v>Summer</v>
      </c>
      <c r="AE91">
        <f t="shared" si="17"/>
        <v>6</v>
      </c>
      <c r="AF91" s="178">
        <v>45444</v>
      </c>
      <c r="AG91" s="179">
        <v>400</v>
      </c>
      <c r="AH91" s="179">
        <v>320</v>
      </c>
      <c r="AI91">
        <f t="shared" si="18"/>
        <v>25</v>
      </c>
      <c r="AJ91">
        <f t="shared" si="19"/>
        <v>5</v>
      </c>
    </row>
    <row r="92" spans="2:36" x14ac:dyDescent="0.25">
      <c r="B92" s="237">
        <f t="shared" si="22"/>
        <v>45658</v>
      </c>
      <c r="C92" s="81">
        <f>INDEX('[23]Forward Price Curve'!$A:$IV,MATCH(B92,'[23]Forward Price Curve'!$D$1:$D$65536,FALSE),$C$250)</f>
        <v>2.8501552945899831</v>
      </c>
      <c r="D92" s="81">
        <f>INDEX('[23]Forward Price Curve'!$A:$IV,MATCH(B92,'[23]Forward Price Curve'!$D$1:$D$65536,FALSE),$D$250)</f>
        <v>3.4781082205088731</v>
      </c>
      <c r="E92" s="236">
        <f t="shared" si="20"/>
        <v>2025</v>
      </c>
      <c r="K92" s="16">
        <f t="shared" si="23"/>
        <v>1</v>
      </c>
      <c r="L92" s="110">
        <f t="shared" si="24"/>
        <v>2025</v>
      </c>
      <c r="M92" s="84">
        <f t="shared" si="21"/>
        <v>45658</v>
      </c>
      <c r="N92" s="235">
        <f>INDEX('[23]Forward Price Curve'!$A$1:$P$65536,MATCH($M92,'[23]Forward Price Curve'!$D$1:$D$65536,FALSE),N$250)</f>
        <v>34.282940000000004</v>
      </c>
      <c r="O92" s="235">
        <f>INDEX('[23]Forward Price Curve'!$A$1:$P$65536,MATCH($M92,'[23]Forward Price Curve'!$D$1:$D$65536,FALSE),O$250)</f>
        <v>35.491149999999998</v>
      </c>
      <c r="P92" s="235">
        <f>INDEX('[23]Forward Price Curve'!$A$1:$P$65536,MATCH($M92,'[23]Forward Price Curve'!$D$1:$D$65536,FALSE),P$250)</f>
        <v>22.391860000000001</v>
      </c>
      <c r="Q92" s="234">
        <f>INDEX('[23]Forward Price Curve'!$A$1:$P$65536,MATCH($M92,'[23]Forward Price Curve'!$D$1:$D$65536,FALSE),Q$250)</f>
        <v>33.24174</v>
      </c>
      <c r="S92" s="107">
        <f>INDEX('[23]Forward Price Curve'!$V:$V,MATCH($M92,'[23]Forward Price Curve'!$D:$D,FALSE),1)</f>
        <v>34.499474623655914</v>
      </c>
      <c r="T92" s="109">
        <f t="shared" si="25"/>
        <v>1.0287446515392471</v>
      </c>
      <c r="U92" s="109">
        <f t="shared" si="26"/>
        <v>0.96354336877949154</v>
      </c>
      <c r="AD92" s="180" t="str">
        <f t="shared" si="16"/>
        <v>Summer</v>
      </c>
      <c r="AE92">
        <f t="shared" si="17"/>
        <v>7</v>
      </c>
      <c r="AF92" s="178">
        <v>45474</v>
      </c>
      <c r="AG92" s="179">
        <v>416</v>
      </c>
      <c r="AH92" s="179">
        <v>328</v>
      </c>
      <c r="AI92">
        <f t="shared" si="18"/>
        <v>26</v>
      </c>
      <c r="AJ92">
        <f t="shared" si="19"/>
        <v>5</v>
      </c>
    </row>
    <row r="93" spans="2:36" x14ac:dyDescent="0.25">
      <c r="B93" s="88">
        <f t="shared" si="22"/>
        <v>45689</v>
      </c>
      <c r="C93" s="81">
        <f>INDEX('[23]Forward Price Curve'!$A:$IV,MATCH(B93,'[23]Forward Price Curve'!$D$1:$D$65536,FALSE),$C$250)</f>
        <v>2.8376088728294691</v>
      </c>
      <c r="D93" s="81">
        <f>INDEX('[23]Forward Price Curve'!$A:$IV,MATCH(B93,'[23]Forward Price Curve'!$D$1:$D$65536,FALSE),$D$250)</f>
        <v>3.2927834038503709</v>
      </c>
      <c r="E93" s="89">
        <f t="shared" si="20"/>
        <v>2025</v>
      </c>
      <c r="K93" s="16">
        <f t="shared" si="23"/>
        <v>2</v>
      </c>
      <c r="L93" s="110">
        <f t="shared" si="24"/>
        <v>2025</v>
      </c>
      <c r="M93" s="84">
        <f t="shared" si="21"/>
        <v>45689</v>
      </c>
      <c r="N93" s="85">
        <f>INDEX('[23]Forward Price Curve'!$A$1:$P$65536,MATCH($M93,'[23]Forward Price Curve'!$D$1:$D$65536,FALSE),N$250)</f>
        <v>34.879100000000001</v>
      </c>
      <c r="O93" s="85">
        <f>INDEX('[23]Forward Price Curve'!$A$1:$P$65536,MATCH($M93,'[23]Forward Price Curve'!$D$1:$D$65536,FALSE),O$250)</f>
        <v>34.137009999999997</v>
      </c>
      <c r="P93" s="85">
        <f>INDEX('[23]Forward Price Curve'!$A$1:$P$65536,MATCH($M93,'[23]Forward Price Curve'!$D$1:$D$65536,FALSE),P$250)</f>
        <v>23.155100000000001</v>
      </c>
      <c r="Q93" s="86">
        <f>INDEX('[23]Forward Price Curve'!$A$1:$P$65536,MATCH($M93,'[23]Forward Price Curve'!$D$1:$D$65536,FALSE),Q$250)</f>
        <v>31.539339999999999</v>
      </c>
      <c r="S93" s="107">
        <f>INDEX('[23]Forward Price Curve'!$V:$V,MATCH($M93,'[23]Forward Price Curve'!$D:$D,FALSE),1)</f>
        <v>33.02372285714285</v>
      </c>
      <c r="T93" s="109">
        <f t="shared" si="25"/>
        <v>1.0337117395174709</v>
      </c>
      <c r="U93" s="109">
        <f t="shared" si="26"/>
        <v>0.95505101397670589</v>
      </c>
      <c r="AD93" s="180" t="str">
        <f t="shared" si="16"/>
        <v>Summer</v>
      </c>
      <c r="AE93">
        <f t="shared" si="17"/>
        <v>8</v>
      </c>
      <c r="AF93" s="178">
        <v>45505</v>
      </c>
      <c r="AG93" s="179">
        <v>432</v>
      </c>
      <c r="AH93" s="179">
        <v>312</v>
      </c>
      <c r="AI93">
        <f t="shared" si="18"/>
        <v>27</v>
      </c>
      <c r="AJ93">
        <f t="shared" si="19"/>
        <v>4</v>
      </c>
    </row>
    <row r="94" spans="2:36" x14ac:dyDescent="0.25">
      <c r="B94" s="88">
        <f t="shared" si="22"/>
        <v>45717</v>
      </c>
      <c r="C94" s="81">
        <f>INDEX('[23]Forward Price Curve'!$A:$IV,MATCH(B94,'[23]Forward Price Curve'!$D$1:$D$65536,FALSE),$C$250)</f>
        <v>2.736635270500853</v>
      </c>
      <c r="D94" s="81">
        <f>INDEX('[23]Forward Price Curve'!$A:$IV,MATCH(B94,'[23]Forward Price Curve'!$D$1:$D$65536,FALSE),$D$250)</f>
        <v>3.0677424278241485</v>
      </c>
      <c r="E94" s="89">
        <f t="shared" si="20"/>
        <v>2025</v>
      </c>
      <c r="K94" s="16">
        <f t="shared" si="23"/>
        <v>3</v>
      </c>
      <c r="L94" s="110">
        <f t="shared" si="24"/>
        <v>2025</v>
      </c>
      <c r="M94" s="84">
        <f t="shared" si="21"/>
        <v>45717</v>
      </c>
      <c r="N94" s="85">
        <f>INDEX('[23]Forward Price Curve'!$A$1:$P$65536,MATCH($M94,'[23]Forward Price Curve'!$D$1:$D$65536,FALSE),N$250)</f>
        <v>26.954820000000002</v>
      </c>
      <c r="O94" s="85">
        <f>INDEX('[23]Forward Price Curve'!$A$1:$P$65536,MATCH($M94,'[23]Forward Price Curve'!$D$1:$D$65536,FALSE),O$250)</f>
        <v>30.869230000000002</v>
      </c>
      <c r="P94" s="85">
        <f>INDEX('[23]Forward Price Curve'!$A$1:$P$65536,MATCH($M94,'[23]Forward Price Curve'!$D$1:$D$65536,FALSE),P$250)</f>
        <v>18.762239999999998</v>
      </c>
      <c r="Q94" s="86">
        <f>INDEX('[23]Forward Price Curve'!$A$1:$P$65536,MATCH($M94,'[23]Forward Price Curve'!$D$1:$D$65536,FALSE),Q$250)</f>
        <v>29.753990000000002</v>
      </c>
      <c r="S94" s="107">
        <f>INDEX('[23]Forward Price Curve'!$V:$V,MATCH($M94,'[23]Forward Price Curve'!$D:$D,FALSE),1)</f>
        <v>30.378404320323018</v>
      </c>
      <c r="T94" s="109">
        <f t="shared" si="25"/>
        <v>1.016157059287957</v>
      </c>
      <c r="U94" s="109">
        <f t="shared" si="26"/>
        <v>0.97944545362755331</v>
      </c>
      <c r="AD94" s="180" t="str">
        <f t="shared" si="16"/>
        <v>Summer</v>
      </c>
      <c r="AE94">
        <f t="shared" si="17"/>
        <v>9</v>
      </c>
      <c r="AF94" s="178">
        <v>45536</v>
      </c>
      <c r="AG94" s="179">
        <v>384</v>
      </c>
      <c r="AH94" s="179">
        <v>336</v>
      </c>
      <c r="AI94">
        <f t="shared" si="18"/>
        <v>24</v>
      </c>
      <c r="AJ94">
        <f t="shared" si="19"/>
        <v>6</v>
      </c>
    </row>
    <row r="95" spans="2:36" x14ac:dyDescent="0.25">
      <c r="B95" s="88">
        <f t="shared" si="22"/>
        <v>45748</v>
      </c>
      <c r="C95" s="81">
        <f>INDEX('[23]Forward Price Curve'!$A:$IV,MATCH(B95,'[23]Forward Price Curve'!$D$1:$D$65536,FALSE),$C$250)</f>
        <v>2.5714239887584061</v>
      </c>
      <c r="D95" s="81">
        <f>INDEX('[23]Forward Price Curve'!$A:$IV,MATCH(B95,'[23]Forward Price Curve'!$D$1:$D$65536,FALSE),$D$250)</f>
        <v>2.6904130232445169</v>
      </c>
      <c r="E95" s="89">
        <f t="shared" si="20"/>
        <v>2025</v>
      </c>
      <c r="K95" s="16">
        <f t="shared" si="23"/>
        <v>4</v>
      </c>
      <c r="L95" s="110">
        <f t="shared" si="24"/>
        <v>2025</v>
      </c>
      <c r="M95" s="84">
        <f t="shared" si="21"/>
        <v>45748</v>
      </c>
      <c r="N95" s="85">
        <f>INDEX('[23]Forward Price Curve'!$A$1:$P$65536,MATCH($M95,'[23]Forward Price Curve'!$D$1:$D$65536,FALSE),N$250)</f>
        <v>24.410399999999999</v>
      </c>
      <c r="O95" s="85">
        <f>INDEX('[23]Forward Price Curve'!$A$1:$P$65536,MATCH($M95,'[23]Forward Price Curve'!$D$1:$D$65536,FALSE),O$250)</f>
        <v>28.34057</v>
      </c>
      <c r="P95" s="85">
        <f>INDEX('[23]Forward Price Curve'!$A$1:$P$65536,MATCH($M95,'[23]Forward Price Curve'!$D$1:$D$65536,FALSE),P$250)</f>
        <v>16.364059999999998</v>
      </c>
      <c r="Q95" s="86">
        <f>INDEX('[23]Forward Price Curve'!$A$1:$P$65536,MATCH($M95,'[23]Forward Price Curve'!$D$1:$D$65536,FALSE),Q$250)</f>
        <v>27.8459</v>
      </c>
      <c r="S95" s="107">
        <f>INDEX('[23]Forward Price Curve'!$V:$V,MATCH($M95,'[23]Forward Price Curve'!$D:$D,FALSE),1)</f>
        <v>28.131709333333337</v>
      </c>
      <c r="T95" s="109">
        <f t="shared" si="25"/>
        <v>1.0074243859195282</v>
      </c>
      <c r="U95" s="109">
        <f t="shared" si="26"/>
        <v>0.98984031400485573</v>
      </c>
      <c r="AD95" s="180" t="str">
        <f t="shared" si="16"/>
        <v>Winter</v>
      </c>
      <c r="AE95">
        <f t="shared" si="17"/>
        <v>10</v>
      </c>
      <c r="AF95" s="178">
        <v>45566</v>
      </c>
      <c r="AG95" s="179">
        <v>432</v>
      </c>
      <c r="AH95" s="179">
        <v>312</v>
      </c>
      <c r="AI95">
        <f t="shared" si="18"/>
        <v>27</v>
      </c>
      <c r="AJ95">
        <f t="shared" si="19"/>
        <v>4</v>
      </c>
    </row>
    <row r="96" spans="2:36" x14ac:dyDescent="0.25">
      <c r="B96" s="88">
        <f t="shared" si="22"/>
        <v>45778</v>
      </c>
      <c r="C96" s="81">
        <f>INDEX('[23]Forward Price Curve'!$A:$IV,MATCH(B96,'[23]Forward Price Curve'!$D$1:$D$65536,FALSE),$C$250)</f>
        <v>2.5187290173642478</v>
      </c>
      <c r="D96" s="81">
        <f>INDEX('[23]Forward Price Curve'!$A:$IV,MATCH(B96,'[23]Forward Price Curve'!$D$1:$D$65536,FALSE),$D$250)</f>
        <v>2.6507486450493749</v>
      </c>
      <c r="E96" s="89">
        <f t="shared" si="20"/>
        <v>2025</v>
      </c>
      <c r="K96" s="16">
        <f t="shared" si="23"/>
        <v>5</v>
      </c>
      <c r="L96" s="110">
        <f t="shared" si="24"/>
        <v>2025</v>
      </c>
      <c r="M96" s="84">
        <f t="shared" si="21"/>
        <v>45778</v>
      </c>
      <c r="N96" s="85">
        <f>INDEX('[23]Forward Price Curve'!$A$1:$P$65536,MATCH($M96,'[23]Forward Price Curve'!$D$1:$D$65536,FALSE),N$250)</f>
        <v>17.02674</v>
      </c>
      <c r="O96" s="85">
        <f>INDEX('[23]Forward Price Curve'!$A$1:$P$65536,MATCH($M96,'[23]Forward Price Curve'!$D$1:$D$65536,FALSE),O$250)</f>
        <v>31.25883</v>
      </c>
      <c r="P96" s="85">
        <f>INDEX('[23]Forward Price Curve'!$A$1:$P$65536,MATCH($M96,'[23]Forward Price Curve'!$D$1:$D$65536,FALSE),P$250)</f>
        <v>12.84849</v>
      </c>
      <c r="Q96" s="86">
        <f>INDEX('[23]Forward Price Curve'!$A$1:$P$65536,MATCH($M96,'[23]Forward Price Curve'!$D$1:$D$65536,FALSE),Q$250)</f>
        <v>32.311489999999999</v>
      </c>
      <c r="S96" s="107">
        <f>INDEX('[23]Forward Price Curve'!$V:$V,MATCH($M96,'[23]Forward Price Curve'!$D:$D,FALSE),1)</f>
        <v>31.722905913978494</v>
      </c>
      <c r="T96" s="109">
        <f t="shared" si="25"/>
        <v>0.98537095197908708</v>
      </c>
      <c r="U96" s="109">
        <f t="shared" si="26"/>
        <v>1.0185539145631091</v>
      </c>
      <c r="AD96" s="180" t="str">
        <f t="shared" si="16"/>
        <v>Winter</v>
      </c>
      <c r="AE96">
        <f t="shared" si="17"/>
        <v>11</v>
      </c>
      <c r="AF96" s="178">
        <v>45597</v>
      </c>
      <c r="AG96" s="179">
        <v>400</v>
      </c>
      <c r="AH96" s="179">
        <v>320</v>
      </c>
      <c r="AI96">
        <f t="shared" si="18"/>
        <v>25</v>
      </c>
      <c r="AJ96">
        <f t="shared" si="19"/>
        <v>5</v>
      </c>
    </row>
    <row r="97" spans="2:36" x14ac:dyDescent="0.25">
      <c r="B97" s="88">
        <f t="shared" si="22"/>
        <v>45809</v>
      </c>
      <c r="C97" s="81">
        <f>INDEX('[23]Forward Price Curve'!$A:$IV,MATCH(B97,'[23]Forward Price Curve'!$D$1:$D$65536,FALSE),$C$250)</f>
        <v>2.6314460704607043</v>
      </c>
      <c r="D97" s="81">
        <f>INDEX('[23]Forward Price Curve'!$A:$IV,MATCH(B97,'[23]Forward Price Curve'!$D$1:$D$65536,FALSE),$D$250)</f>
        <v>2.716924983604716</v>
      </c>
      <c r="E97" s="89">
        <f t="shared" si="20"/>
        <v>2025</v>
      </c>
      <c r="K97" s="16">
        <f t="shared" si="23"/>
        <v>6</v>
      </c>
      <c r="L97" s="110">
        <f t="shared" si="24"/>
        <v>2025</v>
      </c>
      <c r="M97" s="84">
        <f t="shared" si="21"/>
        <v>45809</v>
      </c>
      <c r="N97" s="85">
        <f>INDEX('[23]Forward Price Curve'!$A$1:$P$65536,MATCH($M97,'[23]Forward Price Curve'!$D$1:$D$65536,FALSE),N$250)</f>
        <v>23.3505</v>
      </c>
      <c r="O97" s="85">
        <f>INDEX('[23]Forward Price Curve'!$A$1:$P$65536,MATCH($M97,'[23]Forward Price Curve'!$D$1:$D$65536,FALSE),O$250)</f>
        <v>41.527679999999997</v>
      </c>
      <c r="P97" s="85">
        <f>INDEX('[23]Forward Price Curve'!$A$1:$P$65536,MATCH($M97,'[23]Forward Price Curve'!$D$1:$D$65536,FALSE),P$250)</f>
        <v>16.406559999999999</v>
      </c>
      <c r="Q97" s="86">
        <f>INDEX('[23]Forward Price Curve'!$A$1:$P$65536,MATCH($M97,'[23]Forward Price Curve'!$D$1:$D$65536,FALSE),Q$250)</f>
        <v>33.585169999999998</v>
      </c>
      <c r="S97" s="107">
        <f>INDEX('[23]Forward Price Curve'!$V:$V,MATCH($M97,'[23]Forward Price Curve'!$D:$D,FALSE),1)</f>
        <v>37.997675555555553</v>
      </c>
      <c r="T97" s="109">
        <f t="shared" si="25"/>
        <v>1.0929005364889572</v>
      </c>
      <c r="U97" s="109">
        <f t="shared" si="26"/>
        <v>0.88387432938880361</v>
      </c>
      <c r="AD97" s="180" t="str">
        <f t="shared" si="16"/>
        <v>Winter</v>
      </c>
      <c r="AE97">
        <f t="shared" si="17"/>
        <v>12</v>
      </c>
      <c r="AF97" s="178">
        <v>45627</v>
      </c>
      <c r="AG97" s="179">
        <v>400</v>
      </c>
      <c r="AH97" s="179">
        <v>344</v>
      </c>
      <c r="AI97">
        <f t="shared" si="18"/>
        <v>25</v>
      </c>
      <c r="AJ97">
        <f t="shared" si="19"/>
        <v>6</v>
      </c>
    </row>
    <row r="98" spans="2:36" x14ac:dyDescent="0.25">
      <c r="B98" s="88">
        <f t="shared" si="22"/>
        <v>45839</v>
      </c>
      <c r="C98" s="81">
        <f>INDEX('[23]Forward Price Curve'!$A:$IV,MATCH(B98,'[23]Forward Price Curve'!$D$1:$D$65536,FALSE),$C$250)</f>
        <v>2.6872525544514705</v>
      </c>
      <c r="D98" s="81">
        <f>INDEX('[23]Forward Price Curve'!$A:$IV,MATCH(B98,'[23]Forward Price Curve'!$D$1:$D$65536,FALSE),$D$250)</f>
        <v>2.7499613717098077</v>
      </c>
      <c r="E98" s="89">
        <f t="shared" si="20"/>
        <v>2025</v>
      </c>
      <c r="K98" s="16">
        <f t="shared" si="23"/>
        <v>7</v>
      </c>
      <c r="L98" s="110">
        <f t="shared" si="24"/>
        <v>2025</v>
      </c>
      <c r="M98" s="84">
        <f t="shared" si="21"/>
        <v>45839</v>
      </c>
      <c r="N98" s="85">
        <f>INDEX('[23]Forward Price Curve'!$A$1:$P$65536,MATCH($M98,'[23]Forward Price Curve'!$D$1:$D$65536,FALSE),N$250)</f>
        <v>48.133609999999997</v>
      </c>
      <c r="O98" s="85">
        <f>INDEX('[23]Forward Price Curve'!$A$1:$P$65536,MATCH($M98,'[23]Forward Price Curve'!$D$1:$D$65536,FALSE),O$250)</f>
        <v>65.665790000000001</v>
      </c>
      <c r="P98" s="85">
        <f>INDEX('[23]Forward Price Curve'!$A$1:$P$65536,MATCH($M98,'[23]Forward Price Curve'!$D$1:$D$65536,FALSE),P$250)</f>
        <v>22.22701</v>
      </c>
      <c r="Q98" s="86">
        <f>INDEX('[23]Forward Price Curve'!$A$1:$P$65536,MATCH($M98,'[23]Forward Price Curve'!$D$1:$D$65536,FALSE),Q$250)</f>
        <v>39.751660000000001</v>
      </c>
      <c r="S98" s="107">
        <f>INDEX('[23]Forward Price Curve'!$V:$V,MATCH($M98,'[23]Forward Price Curve'!$D:$D,FALSE),1)</f>
        <v>54.241281075268816</v>
      </c>
      <c r="T98" s="109">
        <f t="shared" si="25"/>
        <v>1.2106238772066937</v>
      </c>
      <c r="U98" s="109">
        <f t="shared" si="26"/>
        <v>0.73286727768907134</v>
      </c>
      <c r="AD98" s="180" t="str">
        <f t="shared" si="16"/>
        <v>Winter</v>
      </c>
      <c r="AE98">
        <f t="shared" si="17"/>
        <v>1</v>
      </c>
      <c r="AF98" s="178">
        <v>45658</v>
      </c>
      <c r="AG98" s="179">
        <v>416</v>
      </c>
      <c r="AH98" s="179">
        <v>328</v>
      </c>
      <c r="AI98">
        <f t="shared" si="18"/>
        <v>26</v>
      </c>
      <c r="AJ98">
        <f t="shared" si="19"/>
        <v>5</v>
      </c>
    </row>
    <row r="99" spans="2:36" x14ac:dyDescent="0.25">
      <c r="B99" s="88">
        <f t="shared" si="22"/>
        <v>45870</v>
      </c>
      <c r="C99" s="81">
        <f>INDEX('[23]Forward Price Curve'!$A:$IV,MATCH(B99,'[23]Forward Price Curve'!$D$1:$D$65536,FALSE),$C$250)</f>
        <v>2.7513898624912172</v>
      </c>
      <c r="D99" s="81">
        <f>INDEX('[23]Forward Price Curve'!$A:$IV,MATCH(B99,'[23]Forward Price Curve'!$D$1:$D$65536,FALSE),$D$250)</f>
        <v>2.8294454716178272</v>
      </c>
      <c r="E99" s="89">
        <f t="shared" si="20"/>
        <v>2025</v>
      </c>
      <c r="K99" s="16">
        <f t="shared" si="23"/>
        <v>8</v>
      </c>
      <c r="L99" s="110">
        <f t="shared" si="24"/>
        <v>2025</v>
      </c>
      <c r="M99" s="84">
        <f t="shared" si="21"/>
        <v>45870</v>
      </c>
      <c r="N99" s="85">
        <f>INDEX('[23]Forward Price Curve'!$A$1:$P$65536,MATCH($M99,'[23]Forward Price Curve'!$D$1:$D$65536,FALSE),N$250)</f>
        <v>53.848210000000002</v>
      </c>
      <c r="O99" s="85">
        <f>INDEX('[23]Forward Price Curve'!$A$1:$P$65536,MATCH($M99,'[23]Forward Price Curve'!$D$1:$D$65536,FALSE),O$250)</f>
        <v>65.697770000000006</v>
      </c>
      <c r="P99" s="85">
        <f>INDEX('[23]Forward Price Curve'!$A$1:$P$65536,MATCH($M99,'[23]Forward Price Curve'!$D$1:$D$65536,FALSE),P$250)</f>
        <v>28.297370000000001</v>
      </c>
      <c r="Q99" s="86">
        <f>INDEX('[23]Forward Price Curve'!$A$1:$P$65536,MATCH($M99,'[23]Forward Price Curve'!$D$1:$D$65536,FALSE),Q$250)</f>
        <v>43.408299999999997</v>
      </c>
      <c r="S99" s="107">
        <f>INDEX('[23]Forward Price Curve'!$V:$V,MATCH($M99,'[23]Forward Price Curve'!$D:$D,FALSE),1)</f>
        <v>55.871229462365598</v>
      </c>
      <c r="T99" s="109">
        <f t="shared" si="25"/>
        <v>1.1758783658815577</v>
      </c>
      <c r="U99" s="109">
        <f t="shared" si="26"/>
        <v>0.7769347554672924</v>
      </c>
      <c r="AD99" s="180" t="str">
        <f t="shared" si="16"/>
        <v>Winter</v>
      </c>
      <c r="AE99">
        <f t="shared" si="17"/>
        <v>2</v>
      </c>
      <c r="AF99" s="178">
        <v>45689</v>
      </c>
      <c r="AG99" s="179">
        <v>384</v>
      </c>
      <c r="AH99" s="179">
        <v>288</v>
      </c>
      <c r="AI99">
        <f t="shared" si="18"/>
        <v>24</v>
      </c>
      <c r="AJ99">
        <f t="shared" si="19"/>
        <v>4</v>
      </c>
    </row>
    <row r="100" spans="2:36" x14ac:dyDescent="0.25">
      <c r="B100" s="88">
        <f t="shared" si="22"/>
        <v>45901</v>
      </c>
      <c r="C100" s="81">
        <f>INDEX('[23]Forward Price Curve'!$A:$IV,MATCH(B100,'[23]Forward Price Curve'!$D$1:$D$65536,FALSE),$C$250)</f>
        <v>2.6074573120546019</v>
      </c>
      <c r="D100" s="81">
        <f>INDEX('[23]Forward Price Curve'!$A:$IV,MATCH(B100,'[23]Forward Price Curve'!$D$1:$D$65536,FALSE),$D$250)</f>
        <v>2.6176086945991264</v>
      </c>
      <c r="E100" s="89">
        <f t="shared" si="20"/>
        <v>2025</v>
      </c>
      <c r="K100" s="16">
        <f t="shared" si="23"/>
        <v>9</v>
      </c>
      <c r="L100" s="110">
        <f t="shared" si="24"/>
        <v>2025</v>
      </c>
      <c r="M100" s="84">
        <f t="shared" si="21"/>
        <v>45901</v>
      </c>
      <c r="N100" s="85">
        <f>INDEX('[23]Forward Price Curve'!$A$1:$P$65536,MATCH($M100,'[23]Forward Price Curve'!$D$1:$D$65536,FALSE),N$250)</f>
        <v>26.403210000000001</v>
      </c>
      <c r="O100" s="85">
        <f>INDEX('[23]Forward Price Curve'!$A$1:$P$65536,MATCH($M100,'[23]Forward Price Curve'!$D$1:$D$65536,FALSE),O$250)</f>
        <v>36.611020000000003</v>
      </c>
      <c r="P100" s="85">
        <f>INDEX('[23]Forward Price Curve'!$A$1:$P$65536,MATCH($M100,'[23]Forward Price Curve'!$D$1:$D$65536,FALSE),P$250)</f>
        <v>21.748349999999999</v>
      </c>
      <c r="Q100" s="86">
        <f>INDEX('[23]Forward Price Curve'!$A$1:$P$65536,MATCH($M100,'[23]Forward Price Curve'!$D$1:$D$65536,FALSE),Q$250)</f>
        <v>35.369010000000003</v>
      </c>
      <c r="S100" s="107">
        <f>INDEX('[23]Forward Price Curve'!$V:$V,MATCH($M100,'[23]Forward Price Curve'!$D:$D,FALSE),1)</f>
        <v>36.059015555555561</v>
      </c>
      <c r="T100" s="109">
        <f t="shared" si="25"/>
        <v>1.0153083614718759</v>
      </c>
      <c r="U100" s="109">
        <f t="shared" si="26"/>
        <v>0.98086454816015489</v>
      </c>
      <c r="AD100" s="180" t="str">
        <f t="shared" si="16"/>
        <v>Winter</v>
      </c>
      <c r="AE100">
        <f t="shared" si="17"/>
        <v>3</v>
      </c>
      <c r="AF100" s="178">
        <v>45717</v>
      </c>
      <c r="AG100" s="179">
        <v>416</v>
      </c>
      <c r="AH100" s="179">
        <v>328</v>
      </c>
      <c r="AI100">
        <f t="shared" si="18"/>
        <v>26</v>
      </c>
      <c r="AJ100">
        <f t="shared" si="19"/>
        <v>5</v>
      </c>
    </row>
    <row r="101" spans="2:36" x14ac:dyDescent="0.25">
      <c r="B101" s="88">
        <f t="shared" si="22"/>
        <v>45931</v>
      </c>
      <c r="C101" s="81">
        <f>INDEX('[23]Forward Price Curve'!$A:$IV,MATCH(B101,'[23]Forward Price Curve'!$D$1:$D$65536,FALSE),$C$250)</f>
        <v>2.7134494830874236</v>
      </c>
      <c r="D101" s="81">
        <f>INDEX('[23]Forward Price Curve'!$A:$IV,MATCH(B101,'[23]Forward Price Curve'!$D$1:$D$65536,FALSE),$D$250)</f>
        <v>2.7566411429724362</v>
      </c>
      <c r="E101" s="89">
        <f t="shared" si="20"/>
        <v>2025</v>
      </c>
      <c r="K101" s="16">
        <f t="shared" si="23"/>
        <v>10</v>
      </c>
      <c r="L101" s="110">
        <f t="shared" si="24"/>
        <v>2025</v>
      </c>
      <c r="M101" s="84">
        <f t="shared" si="21"/>
        <v>45931</v>
      </c>
      <c r="N101" s="85">
        <f>INDEX('[23]Forward Price Curve'!$A$1:$P$65536,MATCH($M101,'[23]Forward Price Curve'!$D$1:$D$65536,FALSE),N$250)</f>
        <v>31.41095</v>
      </c>
      <c r="O101" s="85">
        <f>INDEX('[23]Forward Price Curve'!$A$1:$P$65536,MATCH($M101,'[23]Forward Price Curve'!$D$1:$D$65536,FALSE),O$250)</f>
        <v>34.042589999999997</v>
      </c>
      <c r="P101" s="85">
        <f>INDEX('[23]Forward Price Curve'!$A$1:$P$65536,MATCH($M101,'[23]Forward Price Curve'!$D$1:$D$65536,FALSE),P$250)</f>
        <v>19.14189</v>
      </c>
      <c r="Q101" s="86">
        <f>INDEX('[23]Forward Price Curve'!$A$1:$P$65536,MATCH($M101,'[23]Forward Price Curve'!$D$1:$D$65536,FALSE),Q$250)</f>
        <v>30.583649999999999</v>
      </c>
      <c r="S101" s="107">
        <f>INDEX('[23]Forward Price Curve'!$V:$V,MATCH($M101,'[23]Forward Price Curve'!$D:$D,FALSE),1)</f>
        <v>32.592066774193547</v>
      </c>
      <c r="T101" s="109">
        <f t="shared" si="25"/>
        <v>1.0445054078913147</v>
      </c>
      <c r="U101" s="109">
        <f t="shared" si="26"/>
        <v>0.93837712753510261</v>
      </c>
      <c r="AD101" s="180" t="str">
        <f t="shared" si="16"/>
        <v>Winter</v>
      </c>
      <c r="AE101">
        <f t="shared" si="17"/>
        <v>4</v>
      </c>
      <c r="AF101" s="178">
        <v>45748</v>
      </c>
      <c r="AG101" s="179">
        <v>416</v>
      </c>
      <c r="AH101" s="179">
        <v>304</v>
      </c>
      <c r="AI101">
        <f t="shared" si="18"/>
        <v>26</v>
      </c>
      <c r="AJ101">
        <f t="shared" si="19"/>
        <v>4</v>
      </c>
    </row>
    <row r="102" spans="2:36" x14ac:dyDescent="0.25">
      <c r="B102" s="88">
        <f t="shared" si="22"/>
        <v>45962</v>
      </c>
      <c r="C102" s="81">
        <f>INDEX('[23]Forward Price Curve'!$A:$IV,MATCH(B102,'[23]Forward Price Curve'!$D$1:$D$65536,FALSE),$C$250)</f>
        <v>2.7890291277727592</v>
      </c>
      <c r="D102" s="81">
        <f>INDEX('[23]Forward Price Curve'!$A:$IV,MATCH(B102,'[23]Forward Price Curve'!$D$1:$D$65536,FALSE),$D$250)</f>
        <v>3.3258197919554631</v>
      </c>
      <c r="E102" s="89">
        <f t="shared" si="20"/>
        <v>2025</v>
      </c>
      <c r="K102" s="16">
        <f t="shared" si="23"/>
        <v>11</v>
      </c>
      <c r="L102" s="110">
        <f t="shared" si="24"/>
        <v>2025</v>
      </c>
      <c r="M102" s="84">
        <f t="shared" si="21"/>
        <v>45962</v>
      </c>
      <c r="N102" s="85">
        <f>INDEX('[23]Forward Price Curve'!$A$1:$P$65536,MATCH($M102,'[23]Forward Price Curve'!$D$1:$D$65536,FALSE),N$250)</f>
        <v>29.871110000000002</v>
      </c>
      <c r="O102" s="85">
        <f>INDEX('[23]Forward Price Curve'!$A$1:$P$65536,MATCH($M102,'[23]Forward Price Curve'!$D$1:$D$65536,FALSE),O$250)</f>
        <v>33.864910000000002</v>
      </c>
      <c r="P102" s="85">
        <f>INDEX('[23]Forward Price Curve'!$A$1:$P$65536,MATCH($M102,'[23]Forward Price Curve'!$D$1:$D$65536,FALSE),P$250)</f>
        <v>20.79645</v>
      </c>
      <c r="Q102" s="86">
        <f>INDEX('[23]Forward Price Curve'!$A$1:$P$65536,MATCH($M102,'[23]Forward Price Curve'!$D$1:$D$65536,FALSE),Q$250)</f>
        <v>31.561399999999999</v>
      </c>
      <c r="S102" s="107">
        <f>INDEX('[23]Forward Price Curve'!$V:$V,MATCH($M102,'[23]Forward Price Curve'!$D:$D,FALSE),1)</f>
        <v>32.788234729542303</v>
      </c>
      <c r="T102" s="109">
        <f t="shared" si="25"/>
        <v>1.0328372441925826</v>
      </c>
      <c r="U102" s="109">
        <f t="shared" si="26"/>
        <v>0.96258308080133015</v>
      </c>
      <c r="AD102" s="180" t="str">
        <f t="shared" si="16"/>
        <v>Winter</v>
      </c>
      <c r="AE102">
        <f t="shared" si="17"/>
        <v>5</v>
      </c>
      <c r="AF102" s="178">
        <v>45778</v>
      </c>
      <c r="AG102" s="179">
        <v>416</v>
      </c>
      <c r="AH102" s="179">
        <v>328</v>
      </c>
      <c r="AI102">
        <f t="shared" si="18"/>
        <v>26</v>
      </c>
      <c r="AJ102">
        <f t="shared" si="19"/>
        <v>5</v>
      </c>
    </row>
    <row r="103" spans="2:36" x14ac:dyDescent="0.25">
      <c r="B103" s="90">
        <f t="shared" si="22"/>
        <v>45992</v>
      </c>
      <c r="C103" s="91">
        <f>INDEX('[23]Forward Price Curve'!$A:$IV,MATCH(B103,'[23]Forward Price Curve'!$D$1:$D$65536,FALSE),$C$250)</f>
        <v>2.9360731908059821</v>
      </c>
      <c r="D103" s="91">
        <f>INDEX('[23]Forward Price Curve'!$A:$IV,MATCH(B103,'[23]Forward Price Curve'!$D$1:$D$65536,FALSE),$D$250)</f>
        <v>3.676637236174896</v>
      </c>
      <c r="E103" s="92">
        <f t="shared" si="20"/>
        <v>2025</v>
      </c>
      <c r="K103" s="16">
        <f t="shared" si="23"/>
        <v>12</v>
      </c>
      <c r="L103" s="110">
        <f t="shared" si="24"/>
        <v>2025</v>
      </c>
      <c r="M103" s="93">
        <f t="shared" si="21"/>
        <v>45992</v>
      </c>
      <c r="N103" s="94">
        <f>INDEX('[23]Forward Price Curve'!$A$1:$P$65536,MATCH($M103,'[23]Forward Price Curve'!$D$1:$D$65536,FALSE),N$250)</f>
        <v>38.569450000000003</v>
      </c>
      <c r="O103" s="94">
        <f>INDEX('[23]Forward Price Curve'!$A$1:$P$65536,MATCH($M103,'[23]Forward Price Curve'!$D$1:$D$65536,FALSE),O$250)</f>
        <v>35.571779999999997</v>
      </c>
      <c r="P103" s="94">
        <f>INDEX('[23]Forward Price Curve'!$A$1:$P$65536,MATCH($M103,'[23]Forward Price Curve'!$D$1:$D$65536,FALSE),P$250)</f>
        <v>24.274509999999999</v>
      </c>
      <c r="Q103" s="95">
        <f>INDEX('[23]Forward Price Curve'!$A$1:$P$65536,MATCH($M103,'[23]Forward Price Curve'!$D$1:$D$65536,FALSE),Q$250)</f>
        <v>32.679699999999997</v>
      </c>
      <c r="S103" s="107">
        <f>INDEX('[23]Forward Price Curve'!$V:$V,MATCH($M103,'[23]Forward Price Curve'!$D:$D,FALSE),1)</f>
        <v>34.296776989247306</v>
      </c>
      <c r="T103" s="109">
        <f t="shared" si="25"/>
        <v>1.0371755926556139</v>
      </c>
      <c r="U103" s="109">
        <f t="shared" si="26"/>
        <v>0.95285046785141669</v>
      </c>
      <c r="AD103" s="180" t="str">
        <f t="shared" si="16"/>
        <v>Summer</v>
      </c>
      <c r="AE103">
        <f t="shared" si="17"/>
        <v>6</v>
      </c>
      <c r="AF103" s="178">
        <v>45809</v>
      </c>
      <c r="AG103" s="179">
        <v>400</v>
      </c>
      <c r="AH103" s="179">
        <v>320</v>
      </c>
      <c r="AI103">
        <f t="shared" si="18"/>
        <v>25</v>
      </c>
      <c r="AJ103">
        <f t="shared" si="19"/>
        <v>5</v>
      </c>
    </row>
    <row r="104" spans="2:36" x14ac:dyDescent="0.25">
      <c r="B104" s="237">
        <f t="shared" si="22"/>
        <v>46023</v>
      </c>
      <c r="C104" s="81">
        <f>INDEX('[23]Forward Price Curve'!$A:$IV,MATCH(B104,'[23]Forward Price Curve'!$D$1:$D$65536,FALSE),$C$250)</f>
        <v>3.0128572919803269</v>
      </c>
      <c r="D104" s="81">
        <f>INDEX('[23]Forward Price Curve'!$A:$IV,MATCH(B104,'[23]Forward Price Curve'!$D$1:$D$65536,FALSE),$D$250)</f>
        <v>3.4563083468533189</v>
      </c>
      <c r="E104" s="236">
        <f t="shared" si="20"/>
        <v>2026</v>
      </c>
      <c r="K104" s="16">
        <f t="shared" si="23"/>
        <v>1</v>
      </c>
      <c r="L104" s="110">
        <f t="shared" si="24"/>
        <v>2026</v>
      </c>
      <c r="M104" s="84">
        <f t="shared" si="21"/>
        <v>46023</v>
      </c>
      <c r="N104" s="235">
        <f>INDEX('[23]Forward Price Curve'!$A$1:$P$65536,MATCH($M104,'[23]Forward Price Curve'!$D$1:$D$65536,FALSE),N$250)</f>
        <v>35.518889999999999</v>
      </c>
      <c r="O104" s="235">
        <f>INDEX('[23]Forward Price Curve'!$A$1:$P$65536,MATCH($M104,'[23]Forward Price Curve'!$D$1:$D$65536,FALSE),O$250)</f>
        <v>36.602260000000001</v>
      </c>
      <c r="P104" s="235">
        <f>INDEX('[23]Forward Price Curve'!$A$1:$P$65536,MATCH($M104,'[23]Forward Price Curve'!$D$1:$D$65536,FALSE),P$250)</f>
        <v>23.067139999999998</v>
      </c>
      <c r="Q104" s="234">
        <f>INDEX('[23]Forward Price Curve'!$A$1:$P$65536,MATCH($M104,'[23]Forward Price Curve'!$D$1:$D$65536,FALSE),Q$250)</f>
        <v>33.966340000000002</v>
      </c>
      <c r="S104" s="107">
        <f>INDEX('[23]Forward Price Curve'!$V:$V,MATCH($M104,'[23]Forward Price Curve'!$D:$D,FALSE),1)</f>
        <v>35.440187741935482</v>
      </c>
      <c r="T104" s="109">
        <f t="shared" si="25"/>
        <v>1.0327896755662349</v>
      </c>
      <c r="U104" s="109">
        <f t="shared" si="26"/>
        <v>0.95841309440379985</v>
      </c>
      <c r="AD104" s="180" t="str">
        <f t="shared" si="16"/>
        <v>Summer</v>
      </c>
      <c r="AE104">
        <f t="shared" si="17"/>
        <v>7</v>
      </c>
      <c r="AF104" s="178">
        <v>45839</v>
      </c>
      <c r="AG104" s="179">
        <v>416</v>
      </c>
      <c r="AH104" s="179">
        <v>328</v>
      </c>
      <c r="AI104">
        <f t="shared" si="18"/>
        <v>26</v>
      </c>
      <c r="AJ104">
        <f t="shared" si="19"/>
        <v>5</v>
      </c>
    </row>
    <row r="105" spans="2:36" x14ac:dyDescent="0.25">
      <c r="B105" s="88">
        <f t="shared" si="22"/>
        <v>46054</v>
      </c>
      <c r="C105" s="81">
        <f>INDEX('[23]Forward Price Curve'!$A:$IV,MATCH(B105,'[23]Forward Price Curve'!$D$1:$D$65536,FALSE),$C$250)</f>
        <v>3.0265077988557665</v>
      </c>
      <c r="D105" s="81">
        <f>INDEX('[23]Forward Price Curve'!$A:$IV,MATCH(B105,'[23]Forward Price Curve'!$D$1:$D$65536,FALSE),$D$250)</f>
        <v>3.3750636870776298</v>
      </c>
      <c r="E105" s="89">
        <f t="shared" si="20"/>
        <v>2026</v>
      </c>
      <c r="K105" s="16">
        <f t="shared" si="23"/>
        <v>2</v>
      </c>
      <c r="L105" s="110">
        <f t="shared" si="24"/>
        <v>2026</v>
      </c>
      <c r="M105" s="84">
        <f t="shared" si="21"/>
        <v>46054</v>
      </c>
      <c r="N105" s="85">
        <f>INDEX('[23]Forward Price Curve'!$A$1:$P$65536,MATCH($M105,'[23]Forward Price Curve'!$D$1:$D$65536,FALSE),N$250)</f>
        <v>37.838920000000002</v>
      </c>
      <c r="O105" s="85">
        <f>INDEX('[23]Forward Price Curve'!$A$1:$P$65536,MATCH($M105,'[23]Forward Price Curve'!$D$1:$D$65536,FALSE),O$250)</f>
        <v>35.610259999999997</v>
      </c>
      <c r="P105" s="85">
        <f>INDEX('[23]Forward Price Curve'!$A$1:$P$65536,MATCH($M105,'[23]Forward Price Curve'!$D$1:$D$65536,FALSE),P$250)</f>
        <v>24.56701</v>
      </c>
      <c r="Q105" s="86">
        <f>INDEX('[23]Forward Price Curve'!$A$1:$P$65536,MATCH($M105,'[23]Forward Price Curve'!$D$1:$D$65536,FALSE),Q$250)</f>
        <v>32.991680000000002</v>
      </c>
      <c r="S105" s="107">
        <f>INDEX('[23]Forward Price Curve'!$V:$V,MATCH($M105,'[23]Forward Price Curve'!$D:$D,FALSE),1)</f>
        <v>34.488011428571426</v>
      </c>
      <c r="T105" s="109">
        <f t="shared" si="25"/>
        <v>1.0325402516684059</v>
      </c>
      <c r="U105" s="109">
        <f t="shared" si="26"/>
        <v>0.95661299777545905</v>
      </c>
      <c r="AD105" s="180" t="str">
        <f t="shared" si="16"/>
        <v>Summer</v>
      </c>
      <c r="AE105">
        <f t="shared" si="17"/>
        <v>8</v>
      </c>
      <c r="AF105" s="178">
        <v>45870</v>
      </c>
      <c r="AG105" s="179">
        <v>416</v>
      </c>
      <c r="AH105" s="179">
        <v>328</v>
      </c>
      <c r="AI105">
        <f t="shared" si="18"/>
        <v>26</v>
      </c>
      <c r="AJ105">
        <f t="shared" si="19"/>
        <v>5</v>
      </c>
    </row>
    <row r="106" spans="2:36" x14ac:dyDescent="0.25">
      <c r="B106" s="88">
        <f t="shared" si="22"/>
        <v>46082</v>
      </c>
      <c r="C106" s="81">
        <f>INDEX('[23]Forward Price Curve'!$A:$IV,MATCH(B106,'[23]Forward Price Curve'!$D$1:$D$65536,FALSE),$C$250)</f>
        <v>2.8303821338954127</v>
      </c>
      <c r="D106" s="81">
        <f>INDEX('[23]Forward Price Curve'!$A:$IV,MATCH(B106,'[23]Forward Price Curve'!$D$1:$D$65536,FALSE),$D$250)</f>
        <v>3.0229517135437343</v>
      </c>
      <c r="E106" s="89">
        <f t="shared" si="20"/>
        <v>2026</v>
      </c>
      <c r="K106" s="16">
        <f t="shared" si="23"/>
        <v>3</v>
      </c>
      <c r="L106" s="110">
        <f t="shared" si="24"/>
        <v>2026</v>
      </c>
      <c r="M106" s="84">
        <f t="shared" si="21"/>
        <v>46082</v>
      </c>
      <c r="N106" s="85">
        <f>INDEX('[23]Forward Price Curve'!$A$1:$P$65536,MATCH($M106,'[23]Forward Price Curve'!$D$1:$D$65536,FALSE),N$250)</f>
        <v>27.67069</v>
      </c>
      <c r="O106" s="85">
        <f>INDEX('[23]Forward Price Curve'!$A$1:$P$65536,MATCH($M106,'[23]Forward Price Curve'!$D$1:$D$65536,FALSE),O$250)</f>
        <v>33.498390000000001</v>
      </c>
      <c r="P106" s="85">
        <f>INDEX('[23]Forward Price Curve'!$A$1:$P$65536,MATCH($M106,'[23]Forward Price Curve'!$D$1:$D$65536,FALSE),P$250)</f>
        <v>19.098870000000002</v>
      </c>
      <c r="Q106" s="86">
        <f>INDEX('[23]Forward Price Curve'!$A$1:$P$65536,MATCH($M106,'[23]Forward Price Curve'!$D$1:$D$65536,FALSE),Q$250)</f>
        <v>33.43974</v>
      </c>
      <c r="S106" s="107">
        <f>INDEX('[23]Forward Price Curve'!$V:$V,MATCH($M106,'[23]Forward Price Curve'!$D:$D,FALSE),1)</f>
        <v>33.472577685060564</v>
      </c>
      <c r="T106" s="109">
        <f t="shared" si="25"/>
        <v>1.0007711481076331</v>
      </c>
      <c r="U106" s="109">
        <f t="shared" si="26"/>
        <v>0.99901896754502961</v>
      </c>
      <c r="AD106" s="180" t="str">
        <f t="shared" si="16"/>
        <v>Summer</v>
      </c>
      <c r="AE106">
        <f t="shared" si="17"/>
        <v>9</v>
      </c>
      <c r="AF106" s="178">
        <v>45901</v>
      </c>
      <c r="AG106" s="179">
        <v>400</v>
      </c>
      <c r="AH106" s="179">
        <v>320</v>
      </c>
      <c r="AI106">
        <f t="shared" si="18"/>
        <v>25</v>
      </c>
      <c r="AJ106">
        <f t="shared" si="19"/>
        <v>5</v>
      </c>
    </row>
    <row r="107" spans="2:36" x14ac:dyDescent="0.25">
      <c r="B107" s="88">
        <f t="shared" si="22"/>
        <v>46113</v>
      </c>
      <c r="C107" s="81">
        <f>INDEX('[23]Forward Price Curve'!$A:$IV,MATCH(B107,'[23]Forward Price Curve'!$D$1:$D$65536,FALSE),$C$250)</f>
        <v>2.7103379704908162</v>
      </c>
      <c r="D107" s="81">
        <f>INDEX('[23]Forward Price Curve'!$A:$IV,MATCH(B107,'[23]Forward Price Curve'!$D$1:$D$65536,FALSE),$D$250)</f>
        <v>2.5692450794107939</v>
      </c>
      <c r="E107" s="89">
        <f t="shared" si="20"/>
        <v>2026</v>
      </c>
      <c r="K107" s="16">
        <f t="shared" si="23"/>
        <v>4</v>
      </c>
      <c r="L107" s="110">
        <f t="shared" si="24"/>
        <v>2026</v>
      </c>
      <c r="M107" s="84">
        <f t="shared" si="21"/>
        <v>46113</v>
      </c>
      <c r="N107" s="85">
        <f>INDEX('[23]Forward Price Curve'!$A$1:$P$65536,MATCH($M107,'[23]Forward Price Curve'!$D$1:$D$65536,FALSE),N$250)</f>
        <v>29.64545</v>
      </c>
      <c r="O107" s="85">
        <f>INDEX('[23]Forward Price Curve'!$A$1:$P$65536,MATCH($M107,'[23]Forward Price Curve'!$D$1:$D$65536,FALSE),O$250)</f>
        <v>31.547820000000002</v>
      </c>
      <c r="P107" s="85">
        <f>INDEX('[23]Forward Price Curve'!$A$1:$P$65536,MATCH($M107,'[23]Forward Price Curve'!$D$1:$D$65536,FALSE),P$250)</f>
        <v>18.616720000000001</v>
      </c>
      <c r="Q107" s="86">
        <f>INDEX('[23]Forward Price Curve'!$A$1:$P$65536,MATCH($M107,'[23]Forward Price Curve'!$D$1:$D$65536,FALSE),Q$250)</f>
        <v>32.01417</v>
      </c>
      <c r="S107" s="107">
        <f>INDEX('[23]Forward Price Curve'!$V:$V,MATCH($M107,'[23]Forward Price Curve'!$D:$D,FALSE),1)</f>
        <v>31.744723333333337</v>
      </c>
      <c r="T107" s="109">
        <f t="shared" si="25"/>
        <v>0.99379728935528078</v>
      </c>
      <c r="U107" s="109">
        <f t="shared" si="26"/>
        <v>1.0084879198296157</v>
      </c>
      <c r="AD107" s="180" t="str">
        <f t="shared" si="16"/>
        <v>Winter</v>
      </c>
      <c r="AE107">
        <f t="shared" si="17"/>
        <v>10</v>
      </c>
      <c r="AF107" s="178">
        <v>45931</v>
      </c>
      <c r="AG107" s="179">
        <v>432</v>
      </c>
      <c r="AH107" s="179">
        <v>312</v>
      </c>
      <c r="AI107">
        <f t="shared" si="18"/>
        <v>27</v>
      </c>
      <c r="AJ107">
        <f t="shared" si="19"/>
        <v>4</v>
      </c>
    </row>
    <row r="108" spans="2:36" x14ac:dyDescent="0.25">
      <c r="B108" s="88">
        <f t="shared" si="22"/>
        <v>46143</v>
      </c>
      <c r="C108" s="81">
        <f>INDEX('[23]Forward Price Curve'!$A:$IV,MATCH(B108,'[23]Forward Price Curve'!$D$1:$D$65536,FALSE),$C$250)</f>
        <v>2.6707916491016763</v>
      </c>
      <c r="D108" s="81">
        <f>INDEX('[23]Forward Price Curve'!$A:$IV,MATCH(B108,'[23]Forward Price Curve'!$D$1:$D$65536,FALSE),$D$250)</f>
        <v>2.5760284130185789</v>
      </c>
      <c r="E108" s="89">
        <f t="shared" si="20"/>
        <v>2026</v>
      </c>
      <c r="K108" s="16">
        <f t="shared" si="23"/>
        <v>5</v>
      </c>
      <c r="L108" s="110">
        <f t="shared" si="24"/>
        <v>2026</v>
      </c>
      <c r="M108" s="84">
        <f t="shared" si="21"/>
        <v>46143</v>
      </c>
      <c r="N108" s="85">
        <f>INDEX('[23]Forward Price Curve'!$A$1:$P$65536,MATCH($M108,'[23]Forward Price Curve'!$D$1:$D$65536,FALSE),N$250)</f>
        <v>17.323879999999999</v>
      </c>
      <c r="O108" s="85">
        <f>INDEX('[23]Forward Price Curve'!$A$1:$P$65536,MATCH($M108,'[23]Forward Price Curve'!$D$1:$D$65536,FALSE),O$250)</f>
        <v>30.82996</v>
      </c>
      <c r="P108" s="85">
        <f>INDEX('[23]Forward Price Curve'!$A$1:$P$65536,MATCH($M108,'[23]Forward Price Curve'!$D$1:$D$65536,FALSE),P$250)</f>
        <v>13.627230000000001</v>
      </c>
      <c r="Q108" s="86">
        <f>INDEX('[23]Forward Price Curve'!$A$1:$P$65536,MATCH($M108,'[23]Forward Price Curve'!$D$1:$D$65536,FALSE),Q$250)</f>
        <v>30.586480000000002</v>
      </c>
      <c r="S108" s="107">
        <f>INDEX('[23]Forward Price Curve'!$V:$V,MATCH($M108,'[23]Forward Price Curve'!$D:$D,FALSE),1)</f>
        <v>30.717383225806454</v>
      </c>
      <c r="T108" s="109">
        <f t="shared" si="25"/>
        <v>1.0036649207182129</v>
      </c>
      <c r="U108" s="109">
        <f t="shared" si="26"/>
        <v>0.99573846428114754</v>
      </c>
      <c r="AD108" s="180" t="str">
        <f t="shared" si="16"/>
        <v>Winter</v>
      </c>
      <c r="AE108">
        <f t="shared" si="17"/>
        <v>11</v>
      </c>
      <c r="AF108" s="178">
        <v>45962</v>
      </c>
      <c r="AG108" s="179">
        <v>384</v>
      </c>
      <c r="AH108" s="179">
        <v>336</v>
      </c>
      <c r="AI108">
        <f t="shared" si="18"/>
        <v>24</v>
      </c>
      <c r="AJ108">
        <f t="shared" si="19"/>
        <v>6</v>
      </c>
    </row>
    <row r="109" spans="2:36" x14ac:dyDescent="0.25">
      <c r="B109" s="88">
        <f t="shared" si="22"/>
        <v>46174</v>
      </c>
      <c r="C109" s="81">
        <f>INDEX('[23]Forward Price Curve'!$A:$IV,MATCH(B109,'[23]Forward Price Curve'!$D$1:$D$65536,FALSE),$C$250)</f>
        <v>2.7858172438020676</v>
      </c>
      <c r="D109" s="81">
        <f>INDEX('[23]Forward Price Curve'!$A:$IV,MATCH(B109,'[23]Forward Price Curve'!$D$1:$D$65536,FALSE),$D$250)</f>
        <v>2.7791659530440898</v>
      </c>
      <c r="E109" s="89">
        <f t="shared" si="20"/>
        <v>2026</v>
      </c>
      <c r="K109" s="16">
        <f t="shared" si="23"/>
        <v>6</v>
      </c>
      <c r="L109" s="110">
        <f t="shared" si="24"/>
        <v>2026</v>
      </c>
      <c r="M109" s="84">
        <f t="shared" si="21"/>
        <v>46174</v>
      </c>
      <c r="N109" s="85">
        <f>INDEX('[23]Forward Price Curve'!$A$1:$P$65536,MATCH($M109,'[23]Forward Price Curve'!$D$1:$D$65536,FALSE),N$250)</f>
        <v>25.661850000000001</v>
      </c>
      <c r="O109" s="85">
        <f>INDEX('[23]Forward Price Curve'!$A$1:$P$65536,MATCH($M109,'[23]Forward Price Curve'!$D$1:$D$65536,FALSE),O$250)</f>
        <v>44.696539999999999</v>
      </c>
      <c r="P109" s="85">
        <f>INDEX('[23]Forward Price Curve'!$A$1:$P$65536,MATCH($M109,'[23]Forward Price Curve'!$D$1:$D$65536,FALSE),P$250)</f>
        <v>17.335940000000001</v>
      </c>
      <c r="Q109" s="86">
        <f>INDEX('[23]Forward Price Curve'!$A$1:$P$65536,MATCH($M109,'[23]Forward Price Curve'!$D$1:$D$65536,FALSE),Q$250)</f>
        <v>35.861600000000003</v>
      </c>
      <c r="S109" s="107">
        <f>INDEX('[23]Forward Price Curve'!$V:$V,MATCH($M109,'[23]Forward Price Curve'!$D:$D,FALSE),1)</f>
        <v>40.966231999999998</v>
      </c>
      <c r="T109" s="109">
        <f t="shared" si="25"/>
        <v>1.0910581183058281</v>
      </c>
      <c r="U109" s="109">
        <f t="shared" si="26"/>
        <v>0.87539415389728803</v>
      </c>
      <c r="AD109" s="180" t="str">
        <f t="shared" si="16"/>
        <v>Winter</v>
      </c>
      <c r="AE109">
        <f t="shared" si="17"/>
        <v>12</v>
      </c>
      <c r="AF109" s="178">
        <v>45992</v>
      </c>
      <c r="AG109" s="179">
        <v>416</v>
      </c>
      <c r="AH109" s="179">
        <v>328</v>
      </c>
      <c r="AI109">
        <f t="shared" si="18"/>
        <v>26</v>
      </c>
      <c r="AJ109">
        <f t="shared" si="19"/>
        <v>5</v>
      </c>
    </row>
    <row r="110" spans="2:36" x14ac:dyDescent="0.25">
      <c r="B110" s="88">
        <f t="shared" si="22"/>
        <v>46204</v>
      </c>
      <c r="C110" s="81">
        <f>INDEX('[23]Forward Price Curve'!$A:$IV,MATCH(B110,'[23]Forward Price Curve'!$D$1:$D$65536,FALSE),$C$250)</f>
        <v>2.8054900331225534</v>
      </c>
      <c r="D110" s="81">
        <f>INDEX('[23]Forward Price Curve'!$A:$IV,MATCH(B110,'[23]Forward Price Curve'!$D$1:$D$65536,FALSE),$D$250)</f>
        <v>2.8198141735182234</v>
      </c>
      <c r="E110" s="89">
        <f t="shared" si="20"/>
        <v>2026</v>
      </c>
      <c r="K110" s="16">
        <f t="shared" si="23"/>
        <v>7</v>
      </c>
      <c r="L110" s="110">
        <f t="shared" si="24"/>
        <v>2026</v>
      </c>
      <c r="M110" s="84">
        <f t="shared" si="21"/>
        <v>46204</v>
      </c>
      <c r="N110" s="85">
        <f>INDEX('[23]Forward Price Curve'!$A$1:$P$65536,MATCH($M110,'[23]Forward Price Curve'!$D$1:$D$65536,FALSE),N$250)</f>
        <v>57.210560000000001</v>
      </c>
      <c r="O110" s="85">
        <f>INDEX('[23]Forward Price Curve'!$A$1:$P$65536,MATCH($M110,'[23]Forward Price Curve'!$D$1:$D$65536,FALSE),O$250)</f>
        <v>73.019990000000007</v>
      </c>
      <c r="P110" s="85">
        <f>INDEX('[23]Forward Price Curve'!$A$1:$P$65536,MATCH($M110,'[23]Forward Price Curve'!$D$1:$D$65536,FALSE),P$250)</f>
        <v>24.391010000000001</v>
      </c>
      <c r="Q110" s="86">
        <f>INDEX('[23]Forward Price Curve'!$A$1:$P$65536,MATCH($M110,'[23]Forward Price Curve'!$D$1:$D$65536,FALSE),Q$250)</f>
        <v>42.64705</v>
      </c>
      <c r="S110" s="107">
        <f>INDEX('[23]Forward Price Curve'!$V:$V,MATCH($M110,'[23]Forward Price Curve'!$D:$D,FALSE),1)</f>
        <v>59.629769139784948</v>
      </c>
      <c r="T110" s="109">
        <f t="shared" si="25"/>
        <v>1.2245559735243232</v>
      </c>
      <c r="U110" s="109">
        <f t="shared" si="26"/>
        <v>0.71519730187159003</v>
      </c>
      <c r="AD110" s="180" t="str">
        <f t="shared" si="16"/>
        <v>Winter</v>
      </c>
      <c r="AE110">
        <f t="shared" si="17"/>
        <v>1</v>
      </c>
      <c r="AF110" s="178">
        <v>46023</v>
      </c>
      <c r="AG110" s="179">
        <v>416</v>
      </c>
      <c r="AH110" s="179">
        <v>328</v>
      </c>
      <c r="AI110">
        <f t="shared" si="18"/>
        <v>26</v>
      </c>
      <c r="AJ110">
        <f t="shared" si="19"/>
        <v>5</v>
      </c>
    </row>
    <row r="111" spans="2:36" x14ac:dyDescent="0.25">
      <c r="B111" s="88">
        <f t="shared" si="22"/>
        <v>46235</v>
      </c>
      <c r="C111" s="81">
        <f>INDEX('[23]Forward Price Curve'!$A:$IV,MATCH(B111,'[23]Forward Price Curve'!$D$1:$D$65536,FALSE),$C$250)</f>
        <v>2.8449359831376091</v>
      </c>
      <c r="D111" s="81">
        <f>INDEX('[23]Forward Price Curve'!$A:$IV,MATCH(B111,'[23]Forward Price Curve'!$D$1:$D$65536,FALSE),$D$250)</f>
        <v>2.8875439472509199</v>
      </c>
      <c r="E111" s="89">
        <f t="shared" si="20"/>
        <v>2026</v>
      </c>
      <c r="K111" s="16">
        <f t="shared" si="23"/>
        <v>8</v>
      </c>
      <c r="L111" s="110">
        <f t="shared" si="24"/>
        <v>2026</v>
      </c>
      <c r="M111" s="84">
        <f t="shared" si="21"/>
        <v>46235</v>
      </c>
      <c r="N111" s="85">
        <f>INDEX('[23]Forward Price Curve'!$A$1:$P$65536,MATCH($M111,'[23]Forward Price Curve'!$D$1:$D$65536,FALSE),N$250)</f>
        <v>59.434699999999999</v>
      </c>
      <c r="O111" s="85">
        <f>INDEX('[23]Forward Price Curve'!$A$1:$P$65536,MATCH($M111,'[23]Forward Price Curve'!$D$1:$D$65536,FALSE),O$250)</f>
        <v>70.104349999999997</v>
      </c>
      <c r="P111" s="85">
        <f>INDEX('[23]Forward Price Curve'!$A$1:$P$65536,MATCH($M111,'[23]Forward Price Curve'!$D$1:$D$65536,FALSE),P$250)</f>
        <v>31.55254</v>
      </c>
      <c r="Q111" s="86">
        <f>INDEX('[23]Forward Price Curve'!$A$1:$P$65536,MATCH($M111,'[23]Forward Price Curve'!$D$1:$D$65536,FALSE),Q$250)</f>
        <v>47.682139999999997</v>
      </c>
      <c r="S111" s="107">
        <f>INDEX('[23]Forward Price Curve'!$V:$V,MATCH($M111,'[23]Forward Price Curve'!$D:$D,FALSE),1)</f>
        <v>60.219289677419354</v>
      </c>
      <c r="T111" s="109">
        <f t="shared" si="25"/>
        <v>1.1641510614876496</v>
      </c>
      <c r="U111" s="109">
        <f t="shared" si="26"/>
        <v>0.79180840982054201</v>
      </c>
      <c r="AD111" s="180" t="str">
        <f t="shared" si="16"/>
        <v>Winter</v>
      </c>
      <c r="AE111">
        <f t="shared" si="17"/>
        <v>2</v>
      </c>
      <c r="AF111" s="178">
        <v>46054</v>
      </c>
      <c r="AG111" s="179">
        <v>384</v>
      </c>
      <c r="AH111" s="179">
        <v>288</v>
      </c>
      <c r="AI111">
        <f t="shared" si="18"/>
        <v>24</v>
      </c>
      <c r="AJ111">
        <f t="shared" si="19"/>
        <v>4</v>
      </c>
    </row>
    <row r="112" spans="2:36" x14ac:dyDescent="0.25">
      <c r="B112" s="88">
        <f t="shared" si="22"/>
        <v>46266</v>
      </c>
      <c r="C112" s="81">
        <f>INDEX('[23]Forward Price Curve'!$A:$IV,MATCH(B112,'[23]Forward Price Curve'!$D$1:$D$65536,FALSE),$C$250)</f>
        <v>2.8811700491819732</v>
      </c>
      <c r="D112" s="81">
        <f>INDEX('[23]Forward Price Curve'!$A:$IV,MATCH(B112,'[23]Forward Price Curve'!$D$1:$D$65536,FALSE),$D$250)</f>
        <v>2.7927326202596605</v>
      </c>
      <c r="E112" s="89">
        <f t="shared" si="20"/>
        <v>2026</v>
      </c>
      <c r="K112" s="16">
        <f t="shared" si="23"/>
        <v>9</v>
      </c>
      <c r="L112" s="110">
        <f t="shared" si="24"/>
        <v>2026</v>
      </c>
      <c r="M112" s="84">
        <f t="shared" si="21"/>
        <v>46266</v>
      </c>
      <c r="N112" s="85">
        <f>INDEX('[23]Forward Price Curve'!$A$1:$P$65536,MATCH($M112,'[23]Forward Price Curve'!$D$1:$D$65536,FALSE),N$250)</f>
        <v>28.41628</v>
      </c>
      <c r="O112" s="85">
        <f>INDEX('[23]Forward Price Curve'!$A$1:$P$65536,MATCH($M112,'[23]Forward Price Curve'!$D$1:$D$65536,FALSE),O$250)</f>
        <v>39.123370000000001</v>
      </c>
      <c r="P112" s="85">
        <f>INDEX('[23]Forward Price Curve'!$A$1:$P$65536,MATCH($M112,'[23]Forward Price Curve'!$D$1:$D$65536,FALSE),P$250)</f>
        <v>23.235800000000001</v>
      </c>
      <c r="Q112" s="86">
        <f>INDEX('[23]Forward Price Curve'!$A$1:$P$65536,MATCH($M112,'[23]Forward Price Curve'!$D$1:$D$65536,FALSE),Q$250)</f>
        <v>37.60716</v>
      </c>
      <c r="S112" s="107">
        <f>INDEX('[23]Forward Price Curve'!$V:$V,MATCH($M112,'[23]Forward Price Curve'!$D:$D,FALSE),1)</f>
        <v>38.449498888888897</v>
      </c>
      <c r="T112" s="109">
        <f t="shared" si="25"/>
        <v>1.0175261350754778</v>
      </c>
      <c r="U112" s="109">
        <f t="shared" si="26"/>
        <v>0.97809233115565219</v>
      </c>
      <c r="AD112" s="180" t="str">
        <f t="shared" si="16"/>
        <v>Winter</v>
      </c>
      <c r="AE112">
        <f t="shared" si="17"/>
        <v>3</v>
      </c>
      <c r="AF112" s="178">
        <v>46082</v>
      </c>
      <c r="AG112" s="179">
        <v>416</v>
      </c>
      <c r="AH112" s="179">
        <v>328</v>
      </c>
      <c r="AI112">
        <f t="shared" si="18"/>
        <v>26</v>
      </c>
      <c r="AJ112">
        <f t="shared" si="19"/>
        <v>5</v>
      </c>
    </row>
    <row r="113" spans="2:36" x14ac:dyDescent="0.25">
      <c r="B113" s="88">
        <f t="shared" si="22"/>
        <v>46296</v>
      </c>
      <c r="C113" s="81">
        <f>INDEX('[23]Forward Price Curve'!$A:$IV,MATCH(B113,'[23]Forward Price Curve'!$D$1:$D$65536,FALSE),$C$250)</f>
        <v>2.9746157984542805</v>
      </c>
      <c r="D113" s="81">
        <f>INDEX('[23]Forward Price Curve'!$A:$IV,MATCH(B113,'[23]Forward Price Curve'!$D$1:$D$65536,FALSE),$D$250)</f>
        <v>2.9552219398110378</v>
      </c>
      <c r="E113" s="89">
        <f t="shared" si="20"/>
        <v>2026</v>
      </c>
      <c r="K113" s="16">
        <f t="shared" si="23"/>
        <v>10</v>
      </c>
      <c r="L113" s="110">
        <f t="shared" si="24"/>
        <v>2026</v>
      </c>
      <c r="M113" s="84">
        <f t="shared" si="21"/>
        <v>46296</v>
      </c>
      <c r="N113" s="85">
        <f>INDEX('[23]Forward Price Curve'!$A$1:$P$65536,MATCH($M113,'[23]Forward Price Curve'!$D$1:$D$65536,FALSE),N$250)</f>
        <v>35.222279999999998</v>
      </c>
      <c r="O113" s="85">
        <f>INDEX('[23]Forward Price Curve'!$A$1:$P$65536,MATCH($M113,'[23]Forward Price Curve'!$D$1:$D$65536,FALSE),O$250)</f>
        <v>36.087159999999997</v>
      </c>
      <c r="P113" s="85">
        <f>INDEX('[23]Forward Price Curve'!$A$1:$P$65536,MATCH($M113,'[23]Forward Price Curve'!$D$1:$D$65536,FALSE),P$250)</f>
        <v>21.028960000000001</v>
      </c>
      <c r="Q113" s="86">
        <f>INDEX('[23]Forward Price Curve'!$A$1:$P$65536,MATCH($M113,'[23]Forward Price Curve'!$D$1:$D$65536,FALSE),Q$250)</f>
        <v>32.429920000000003</v>
      </c>
      <c r="S113" s="107">
        <f>INDEX('[23]Forward Price Curve'!$V:$V,MATCH($M113,'[23]Forward Price Curve'!$D:$D,FALSE),1)</f>
        <v>34.553478709677421</v>
      </c>
      <c r="T113" s="109">
        <f t="shared" si="25"/>
        <v>1.0443857275039876</v>
      </c>
      <c r="U113" s="109">
        <f t="shared" si="26"/>
        <v>0.9385428388406325</v>
      </c>
      <c r="AD113" s="180" t="str">
        <f t="shared" si="16"/>
        <v>Winter</v>
      </c>
      <c r="AE113">
        <f t="shared" si="17"/>
        <v>4</v>
      </c>
      <c r="AF113" s="178">
        <v>46113</v>
      </c>
      <c r="AG113" s="179">
        <v>416</v>
      </c>
      <c r="AH113" s="179">
        <v>304</v>
      </c>
      <c r="AI113">
        <f t="shared" si="18"/>
        <v>26</v>
      </c>
      <c r="AJ113">
        <f t="shared" si="19"/>
        <v>4</v>
      </c>
    </row>
    <row r="114" spans="2:36" x14ac:dyDescent="0.25">
      <c r="B114" s="88">
        <f t="shared" si="22"/>
        <v>46327</v>
      </c>
      <c r="C114" s="81">
        <f>INDEX('[23]Forward Price Curve'!$A:$IV,MATCH(B114,'[23]Forward Price Curve'!$D$1:$D$65536,FALSE),$C$250)</f>
        <v>2.9771250828063835</v>
      </c>
      <c r="D114" s="81">
        <f>INDEX('[23]Forward Price Curve'!$A:$IV,MATCH(B114,'[23]Forward Price Curve'!$D$1:$D$65536,FALSE),$D$250)</f>
        <v>3.3411470190387029</v>
      </c>
      <c r="E114" s="89">
        <f t="shared" si="20"/>
        <v>2026</v>
      </c>
      <c r="K114" s="16">
        <f t="shared" si="23"/>
        <v>11</v>
      </c>
      <c r="L114" s="110">
        <f t="shared" si="24"/>
        <v>2026</v>
      </c>
      <c r="M114" s="84">
        <f t="shared" si="21"/>
        <v>46327</v>
      </c>
      <c r="N114" s="85">
        <f>INDEX('[23]Forward Price Curve'!$A$1:$P$65536,MATCH($M114,'[23]Forward Price Curve'!$D$1:$D$65536,FALSE),N$250)</f>
        <v>33.083240000000004</v>
      </c>
      <c r="O114" s="85">
        <f>INDEX('[23]Forward Price Curve'!$A$1:$P$65536,MATCH($M114,'[23]Forward Price Curve'!$D$1:$D$65536,FALSE),O$250)</f>
        <v>37.231949999999998</v>
      </c>
      <c r="P114" s="85">
        <f>INDEX('[23]Forward Price Curve'!$A$1:$P$65536,MATCH($M114,'[23]Forward Price Curve'!$D$1:$D$65536,FALSE),P$250)</f>
        <v>22.03689</v>
      </c>
      <c r="Q114" s="86">
        <f>INDEX('[23]Forward Price Curve'!$A$1:$P$65536,MATCH($M114,'[23]Forward Price Curve'!$D$1:$D$65536,FALSE),Q$250)</f>
        <v>35.027050000000003</v>
      </c>
      <c r="S114" s="107">
        <f>INDEX('[23]Forward Price Curve'!$V:$V,MATCH($M114,'[23]Forward Price Curve'!$D:$D,FALSE),1)</f>
        <v>36.201365672676843</v>
      </c>
      <c r="T114" s="109">
        <f t="shared" si="25"/>
        <v>1.0284681063317176</v>
      </c>
      <c r="U114" s="109">
        <f t="shared" si="26"/>
        <v>0.96756156429857665</v>
      </c>
      <c r="AD114" s="180" t="str">
        <f t="shared" si="16"/>
        <v>Winter</v>
      </c>
      <c r="AE114">
        <f t="shared" si="17"/>
        <v>5</v>
      </c>
      <c r="AF114" s="178">
        <v>46143</v>
      </c>
      <c r="AG114" s="179">
        <v>400</v>
      </c>
      <c r="AH114" s="179">
        <v>344</v>
      </c>
      <c r="AI114">
        <f t="shared" si="18"/>
        <v>25</v>
      </c>
      <c r="AJ114">
        <f t="shared" si="19"/>
        <v>6</v>
      </c>
    </row>
    <row r="115" spans="2:36" x14ac:dyDescent="0.25">
      <c r="B115" s="90">
        <f t="shared" si="22"/>
        <v>46357</v>
      </c>
      <c r="C115" s="91">
        <f>INDEX('[23]Forward Price Curve'!$A:$IV,MATCH(B115,'[23]Forward Price Curve'!$D$1:$D$65536,FALSE),$C$250)</f>
        <v>3.1544813008130079</v>
      </c>
      <c r="D115" s="91">
        <f>INDEX('[23]Forward Price Curve'!$A:$IV,MATCH(B115,'[23]Forward Price Curve'!$D$1:$D$65536,FALSE),$D$250)</f>
        <v>3.6932589925725989</v>
      </c>
      <c r="E115" s="92">
        <f t="shared" si="20"/>
        <v>2026</v>
      </c>
      <c r="K115" s="16">
        <f t="shared" si="23"/>
        <v>12</v>
      </c>
      <c r="L115" s="110">
        <f t="shared" si="24"/>
        <v>2026</v>
      </c>
      <c r="M115" s="93">
        <f t="shared" si="21"/>
        <v>46357</v>
      </c>
      <c r="N115" s="94">
        <f>INDEX('[23]Forward Price Curve'!$A$1:$P$65536,MATCH($M115,'[23]Forward Price Curve'!$D$1:$D$65536,FALSE),N$250)</f>
        <v>41.706330000000001</v>
      </c>
      <c r="O115" s="94">
        <f>INDEX('[23]Forward Price Curve'!$A$1:$P$65536,MATCH($M115,'[23]Forward Price Curve'!$D$1:$D$65536,FALSE),O$250)</f>
        <v>37.486710000000002</v>
      </c>
      <c r="P115" s="94">
        <f>INDEX('[23]Forward Price Curve'!$A$1:$P$65536,MATCH($M115,'[23]Forward Price Curve'!$D$1:$D$65536,FALSE),P$250)</f>
        <v>25.710730000000002</v>
      </c>
      <c r="Q115" s="95">
        <f>INDEX('[23]Forward Price Curve'!$A$1:$P$65536,MATCH($M115,'[23]Forward Price Curve'!$D$1:$D$65536,FALSE),Q$250)</f>
        <v>34.43647</v>
      </c>
      <c r="S115" s="107">
        <f>INDEX('[23]Forward Price Curve'!$V:$V,MATCH($M115,'[23]Forward Price Curve'!$D:$D,FALSE),1)</f>
        <v>36.14198053763441</v>
      </c>
      <c r="T115" s="109">
        <f t="shared" si="25"/>
        <v>1.0372068559155283</v>
      </c>
      <c r="U115" s="109">
        <f t="shared" si="26"/>
        <v>0.95281081688762259</v>
      </c>
      <c r="AD115" s="180" t="str">
        <f t="shared" si="16"/>
        <v>Summer</v>
      </c>
      <c r="AE115">
        <f t="shared" si="17"/>
        <v>6</v>
      </c>
      <c r="AF115" s="178">
        <v>46174</v>
      </c>
      <c r="AG115" s="179">
        <v>416</v>
      </c>
      <c r="AH115" s="179">
        <v>304</v>
      </c>
      <c r="AI115">
        <f t="shared" si="18"/>
        <v>26</v>
      </c>
      <c r="AJ115">
        <f t="shared" si="19"/>
        <v>4</v>
      </c>
    </row>
    <row r="116" spans="2:36" x14ac:dyDescent="0.25">
      <c r="B116" s="237">
        <f t="shared" si="22"/>
        <v>46388</v>
      </c>
      <c r="C116" s="81">
        <f>INDEX('[23]Forward Price Curve'!$A:$IV,MATCH(B116,'[23]Forward Price Curve'!$D$1:$D$65536,FALSE),$C$250)</f>
        <v>3.2350795142025492</v>
      </c>
      <c r="D116" s="81">
        <f>INDEX('[23]Forward Price Curve'!$A:$IV,MATCH(B116,'[23]Forward Price Curve'!$D$1:$D$65536,FALSE),$D$250)</f>
        <v>3.7295058133775587</v>
      </c>
      <c r="E116" s="236">
        <f t="shared" si="20"/>
        <v>2027</v>
      </c>
      <c r="K116" s="16">
        <f t="shared" si="23"/>
        <v>1</v>
      </c>
      <c r="L116" s="110">
        <f t="shared" si="24"/>
        <v>2027</v>
      </c>
      <c r="M116" s="84">
        <f t="shared" si="21"/>
        <v>46388</v>
      </c>
      <c r="N116" s="235">
        <f>INDEX('[23]Forward Price Curve'!$A$1:$P$65536,MATCH($M116,'[23]Forward Price Curve'!$D$1:$D$65536,FALSE),N$250)</f>
        <v>37.484969999999997</v>
      </c>
      <c r="O116" s="235">
        <f>INDEX('[23]Forward Price Curve'!$A$1:$P$65536,MATCH($M116,'[23]Forward Price Curve'!$D$1:$D$65536,FALSE),O$250)</f>
        <v>38.230110000000003</v>
      </c>
      <c r="P116" s="235">
        <f>INDEX('[23]Forward Price Curve'!$A$1:$P$65536,MATCH($M116,'[23]Forward Price Curve'!$D$1:$D$65536,FALSE),P$250)</f>
        <v>25.03781</v>
      </c>
      <c r="Q116" s="234">
        <f>INDEX('[23]Forward Price Curve'!$A$1:$P$65536,MATCH($M116,'[23]Forward Price Curve'!$D$1:$D$65536,FALSE),Q$250)</f>
        <v>35.766449999999999</v>
      </c>
      <c r="S116" s="107">
        <f>INDEX('[23]Forward Price Curve'!$V:$V,MATCH($M116,'[23]Forward Price Curve'!$D:$D,FALSE),1)</f>
        <v>37.090998387096775</v>
      </c>
      <c r="T116" s="109">
        <f t="shared" si="25"/>
        <v>1.0307112685675106</v>
      </c>
      <c r="U116" s="109">
        <f t="shared" si="26"/>
        <v>0.96428922259591798</v>
      </c>
      <c r="AD116" s="180" t="str">
        <f t="shared" si="16"/>
        <v>Summer</v>
      </c>
      <c r="AE116">
        <f t="shared" si="17"/>
        <v>7</v>
      </c>
      <c r="AF116" s="178">
        <v>46204</v>
      </c>
      <c r="AG116" s="179">
        <v>416</v>
      </c>
      <c r="AH116" s="179">
        <v>328</v>
      </c>
      <c r="AI116">
        <f t="shared" si="18"/>
        <v>26</v>
      </c>
      <c r="AJ116">
        <f t="shared" si="19"/>
        <v>5</v>
      </c>
    </row>
    <row r="117" spans="2:36" x14ac:dyDescent="0.25">
      <c r="B117" s="88">
        <f t="shared" si="22"/>
        <v>46419</v>
      </c>
      <c r="C117" s="81">
        <f>INDEX('[23]Forward Price Curve'!$A:$IV,MATCH(B117,'[23]Forward Price Curve'!$D$1:$D$65536,FALSE),$C$250)</f>
        <v>3.2090833283147644</v>
      </c>
      <c r="D117" s="81">
        <f>INDEX('[23]Forward Price Curve'!$A:$IV,MATCH(B117,'[23]Forward Price Curve'!$D$1:$D$65536,FALSE),$D$250)</f>
        <v>3.6048167498084966</v>
      </c>
      <c r="E117" s="89">
        <f t="shared" si="20"/>
        <v>2027</v>
      </c>
      <c r="K117" s="16">
        <f t="shared" si="23"/>
        <v>2</v>
      </c>
      <c r="L117" s="110">
        <f t="shared" si="24"/>
        <v>2027</v>
      </c>
      <c r="M117" s="84">
        <f t="shared" si="21"/>
        <v>46419</v>
      </c>
      <c r="N117" s="85">
        <f>INDEX('[23]Forward Price Curve'!$A$1:$P$65536,MATCH($M117,'[23]Forward Price Curve'!$D$1:$D$65536,FALSE),N$250)</f>
        <v>39.705959999999997</v>
      </c>
      <c r="O117" s="85">
        <f>INDEX('[23]Forward Price Curve'!$A$1:$P$65536,MATCH($M117,'[23]Forward Price Curve'!$D$1:$D$65536,FALSE),O$250)</f>
        <v>37.675829999999998</v>
      </c>
      <c r="P117" s="85">
        <f>INDEX('[23]Forward Price Curve'!$A$1:$P$65536,MATCH($M117,'[23]Forward Price Curve'!$D$1:$D$65536,FALSE),P$250)</f>
        <v>25.934090000000001</v>
      </c>
      <c r="Q117" s="86">
        <f>INDEX('[23]Forward Price Curve'!$A$1:$P$65536,MATCH($M117,'[23]Forward Price Curve'!$D$1:$D$65536,FALSE),Q$250)</f>
        <v>34.667760000000001</v>
      </c>
      <c r="S117" s="107">
        <f>INDEX('[23]Forward Price Curve'!$V:$V,MATCH($M117,'[23]Forward Price Curve'!$D:$D,FALSE),1)</f>
        <v>36.386657142857139</v>
      </c>
      <c r="T117" s="109">
        <f t="shared" si="25"/>
        <v>1.0354298239621589</v>
      </c>
      <c r="U117" s="109">
        <f t="shared" si="26"/>
        <v>0.95276023471712168</v>
      </c>
      <c r="AD117" s="180" t="str">
        <f t="shared" si="16"/>
        <v>Summer</v>
      </c>
      <c r="AE117">
        <f t="shared" si="17"/>
        <v>8</v>
      </c>
      <c r="AF117" s="178">
        <v>46235</v>
      </c>
      <c r="AG117" s="179">
        <v>416</v>
      </c>
      <c r="AH117" s="179">
        <v>328</v>
      </c>
      <c r="AI117">
        <f t="shared" si="18"/>
        <v>26</v>
      </c>
      <c r="AJ117">
        <f t="shared" si="19"/>
        <v>5</v>
      </c>
    </row>
    <row r="118" spans="2:36" x14ac:dyDescent="0.25">
      <c r="B118" s="88">
        <f t="shared" si="22"/>
        <v>46447</v>
      </c>
      <c r="C118" s="81">
        <f>INDEX('[23]Forward Price Curve'!$A:$IV,MATCH(B118,'[23]Forward Price Curve'!$D$1:$D$65536,FALSE),$C$250)</f>
        <v>3.0612362942888685</v>
      </c>
      <c r="D118" s="81">
        <f>INDEX('[23]Forward Price Curve'!$A:$IV,MATCH(B118,'[23]Forward Price Curve'!$D$1:$D$65536,FALSE),$D$250)</f>
        <v>3.2723298406818579</v>
      </c>
      <c r="E118" s="89">
        <f t="shared" si="20"/>
        <v>2027</v>
      </c>
      <c r="K118" s="16">
        <f t="shared" si="23"/>
        <v>3</v>
      </c>
      <c r="L118" s="110">
        <f t="shared" si="24"/>
        <v>2027</v>
      </c>
      <c r="M118" s="84">
        <f t="shared" si="21"/>
        <v>46447</v>
      </c>
      <c r="N118" s="85">
        <f>INDEX('[23]Forward Price Curve'!$A$1:$P$65536,MATCH($M118,'[23]Forward Price Curve'!$D$1:$D$65536,FALSE),N$250)</f>
        <v>29.44979</v>
      </c>
      <c r="O118" s="85">
        <f>INDEX('[23]Forward Price Curve'!$A$1:$P$65536,MATCH($M118,'[23]Forward Price Curve'!$D$1:$D$65536,FALSE),O$250)</f>
        <v>33.760109999999997</v>
      </c>
      <c r="P118" s="85">
        <f>INDEX('[23]Forward Price Curve'!$A$1:$P$65536,MATCH($M118,'[23]Forward Price Curve'!$D$1:$D$65536,FALSE),P$250)</f>
        <v>20.276759999999999</v>
      </c>
      <c r="Q118" s="86">
        <f>INDEX('[23]Forward Price Curve'!$A$1:$P$65536,MATCH($M118,'[23]Forward Price Curve'!$D$1:$D$65536,FALSE),Q$250)</f>
        <v>32.325409999999998</v>
      </c>
      <c r="S118" s="107">
        <f>INDEX('[23]Forward Price Curve'!$V:$V,MATCH($M118,'[23]Forward Price Curve'!$D:$D,FALSE),1)</f>
        <v>33.15958281292059</v>
      </c>
      <c r="T118" s="109">
        <f t="shared" si="25"/>
        <v>1.0181102153928612</v>
      </c>
      <c r="U118" s="109">
        <f t="shared" si="26"/>
        <v>0.97484368794303533</v>
      </c>
      <c r="AD118" s="180" t="str">
        <f t="shared" si="16"/>
        <v>Summer</v>
      </c>
      <c r="AE118">
        <f t="shared" si="17"/>
        <v>9</v>
      </c>
      <c r="AF118" s="178">
        <v>46266</v>
      </c>
      <c r="AG118" s="179">
        <v>400</v>
      </c>
      <c r="AH118" s="179">
        <v>320</v>
      </c>
      <c r="AI118">
        <f t="shared" si="18"/>
        <v>25</v>
      </c>
      <c r="AJ118">
        <f t="shared" si="19"/>
        <v>5</v>
      </c>
    </row>
    <row r="119" spans="2:36" x14ac:dyDescent="0.25">
      <c r="B119" s="88">
        <f t="shared" si="22"/>
        <v>46478</v>
      </c>
      <c r="C119" s="81">
        <f>INDEX('[23]Forward Price Curve'!$A:$IV,MATCH(B119,'[23]Forward Price Curve'!$D$1:$D$65536,FALSE),$C$250)</f>
        <v>2.9080695774365153</v>
      </c>
      <c r="D119" s="81">
        <f>INDEX('[23]Forward Price Curve'!$A:$IV,MATCH(B119,'[23]Forward Price Curve'!$D$1:$D$65536,FALSE),$D$250)</f>
        <v>2.8290312222371989</v>
      </c>
      <c r="E119" s="89">
        <f t="shared" si="20"/>
        <v>2027</v>
      </c>
      <c r="K119" s="16">
        <f t="shared" si="23"/>
        <v>4</v>
      </c>
      <c r="L119" s="110">
        <f t="shared" si="24"/>
        <v>2027</v>
      </c>
      <c r="M119" s="84">
        <f t="shared" si="21"/>
        <v>46478</v>
      </c>
      <c r="N119" s="85">
        <f>INDEX('[23]Forward Price Curve'!$A$1:$P$65536,MATCH($M119,'[23]Forward Price Curve'!$D$1:$D$65536,FALSE),N$250)</f>
        <v>25.434229999999999</v>
      </c>
      <c r="O119" s="85">
        <f>INDEX('[23]Forward Price Curve'!$A$1:$P$65536,MATCH($M119,'[23]Forward Price Curve'!$D$1:$D$65536,FALSE),O$250)</f>
        <v>31.487089999999998</v>
      </c>
      <c r="P119" s="85">
        <f>INDEX('[23]Forward Price Curve'!$A$1:$P$65536,MATCH($M119,'[23]Forward Price Curve'!$D$1:$D$65536,FALSE),P$250)</f>
        <v>18.00676</v>
      </c>
      <c r="Q119" s="86">
        <f>INDEX('[23]Forward Price Curve'!$A$1:$P$65536,MATCH($M119,'[23]Forward Price Curve'!$D$1:$D$65536,FALSE),Q$250)</f>
        <v>30.758369999999999</v>
      </c>
      <c r="S119" s="107">
        <f>INDEX('[23]Forward Price Curve'!$V:$V,MATCH($M119,'[23]Forward Price Curve'!$D:$D,FALSE),1)</f>
        <v>31.179408222222225</v>
      </c>
      <c r="T119" s="109">
        <f t="shared" si="25"/>
        <v>1.0098681083228027</v>
      </c>
      <c r="U119" s="109">
        <f t="shared" si="26"/>
        <v>0.9864962728214276</v>
      </c>
      <c r="AD119" s="180" t="str">
        <f t="shared" si="16"/>
        <v>Winter</v>
      </c>
      <c r="AE119">
        <f t="shared" si="17"/>
        <v>10</v>
      </c>
      <c r="AF119" s="178">
        <v>46296</v>
      </c>
      <c r="AG119" s="179">
        <v>432</v>
      </c>
      <c r="AH119" s="179">
        <v>312</v>
      </c>
      <c r="AI119">
        <f t="shared" si="18"/>
        <v>27</v>
      </c>
      <c r="AJ119">
        <f t="shared" si="19"/>
        <v>4</v>
      </c>
    </row>
    <row r="120" spans="2:36" x14ac:dyDescent="0.25">
      <c r="B120" s="88">
        <f t="shared" si="22"/>
        <v>46508</v>
      </c>
      <c r="C120" s="81">
        <f>INDEX('[23]Forward Price Curve'!$A:$IV,MATCH(B120,'[23]Forward Price Curve'!$D$1:$D$65536,FALSE),$C$250)</f>
        <v>2.8687239987955433</v>
      </c>
      <c r="D120" s="81">
        <f>INDEX('[23]Forward Price Curve'!$A:$IV,MATCH(B120,'[23]Forward Price Curve'!$D$1:$D$65536,FALSE),$D$250)</f>
        <v>2.8152056491587354</v>
      </c>
      <c r="E120" s="89">
        <f t="shared" si="20"/>
        <v>2027</v>
      </c>
      <c r="K120" s="16">
        <f t="shared" si="23"/>
        <v>5</v>
      </c>
      <c r="L120" s="110">
        <f t="shared" si="24"/>
        <v>2027</v>
      </c>
      <c r="M120" s="84">
        <f t="shared" si="21"/>
        <v>46508</v>
      </c>
      <c r="N120" s="85">
        <f>INDEX('[23]Forward Price Curve'!$A$1:$P$65536,MATCH($M120,'[23]Forward Price Curve'!$D$1:$D$65536,FALSE),N$250)</f>
        <v>18.53679</v>
      </c>
      <c r="O120" s="85">
        <f>INDEX('[23]Forward Price Curve'!$A$1:$P$65536,MATCH($M120,'[23]Forward Price Curve'!$D$1:$D$65536,FALSE),O$250)</f>
        <v>33.06841</v>
      </c>
      <c r="P120" s="85">
        <f>INDEX('[23]Forward Price Curve'!$A$1:$P$65536,MATCH($M120,'[23]Forward Price Curve'!$D$1:$D$65536,FALSE),P$250)</f>
        <v>14.669129999999999</v>
      </c>
      <c r="Q120" s="86">
        <f>INDEX('[23]Forward Price Curve'!$A$1:$P$65536,MATCH($M120,'[23]Forward Price Curve'!$D$1:$D$65536,FALSE),Q$250)</f>
        <v>32.118020000000001</v>
      </c>
      <c r="S120" s="107">
        <f>INDEX('[23]Forward Price Curve'!$V:$V,MATCH($M120,'[23]Forward Price Curve'!$D:$D,FALSE),1)</f>
        <v>32.628982365591398</v>
      </c>
      <c r="T120" s="109">
        <f t="shared" si="25"/>
        <v>1.0134674023690053</v>
      </c>
      <c r="U120" s="109">
        <f t="shared" si="26"/>
        <v>0.98434022980348213</v>
      </c>
      <c r="AD120" s="180" t="str">
        <f t="shared" si="16"/>
        <v>Winter</v>
      </c>
      <c r="AE120">
        <f t="shared" si="17"/>
        <v>11</v>
      </c>
      <c r="AF120" s="178">
        <v>46327</v>
      </c>
      <c r="AG120" s="179">
        <v>384</v>
      </c>
      <c r="AH120" s="179">
        <v>336</v>
      </c>
      <c r="AI120">
        <f t="shared" si="18"/>
        <v>24</v>
      </c>
      <c r="AJ120">
        <f t="shared" si="19"/>
        <v>6</v>
      </c>
    </row>
    <row r="121" spans="2:36" x14ac:dyDescent="0.25">
      <c r="B121" s="88">
        <f t="shared" si="22"/>
        <v>46539</v>
      </c>
      <c r="C121" s="81">
        <f>INDEX('[23]Forward Price Curve'!$A:$IV,MATCH(B121,'[23]Forward Price Curve'!$D$1:$D$65536,FALSE),$C$250)</f>
        <v>2.9459095854662247</v>
      </c>
      <c r="D121" s="81">
        <f>INDEX('[23]Forward Price Curve'!$A:$IV,MATCH(B121,'[23]Forward Price Curve'!$D$1:$D$65536,FALSE),$D$250)</f>
        <v>2.9467816086807401</v>
      </c>
      <c r="E121" s="89">
        <f t="shared" si="20"/>
        <v>2027</v>
      </c>
      <c r="K121" s="16">
        <f t="shared" si="23"/>
        <v>6</v>
      </c>
      <c r="L121" s="110">
        <f t="shared" si="24"/>
        <v>2027</v>
      </c>
      <c r="M121" s="84">
        <f t="shared" si="21"/>
        <v>46539</v>
      </c>
      <c r="N121" s="85">
        <f>INDEX('[23]Forward Price Curve'!$A$1:$P$65536,MATCH($M121,'[23]Forward Price Curve'!$D$1:$D$65536,FALSE),N$250)</f>
        <v>27.455950000000001</v>
      </c>
      <c r="O121" s="85">
        <f>INDEX('[23]Forward Price Curve'!$A$1:$P$65536,MATCH($M121,'[23]Forward Price Curve'!$D$1:$D$65536,FALSE),O$250)</f>
        <v>47.611150000000002</v>
      </c>
      <c r="P121" s="85">
        <f>INDEX('[23]Forward Price Curve'!$A$1:$P$65536,MATCH($M121,'[23]Forward Price Curve'!$D$1:$D$65536,FALSE),P$250)</f>
        <v>18.190909999999999</v>
      </c>
      <c r="Q121" s="86">
        <f>INDEX('[23]Forward Price Curve'!$A$1:$P$65536,MATCH($M121,'[23]Forward Price Curve'!$D$1:$D$65536,FALSE),Q$250)</f>
        <v>38.050930000000001</v>
      </c>
      <c r="S121" s="107">
        <f>INDEX('[23]Forward Price Curve'!$V:$V,MATCH($M121,'[23]Forward Price Curve'!$D:$D,FALSE),1)</f>
        <v>43.574612666666667</v>
      </c>
      <c r="T121" s="109">
        <f t="shared" si="25"/>
        <v>1.092635070888907</v>
      </c>
      <c r="U121" s="109">
        <f t="shared" si="26"/>
        <v>0.87323621878360091</v>
      </c>
      <c r="AD121" s="180" t="str">
        <f t="shared" si="16"/>
        <v>Winter</v>
      </c>
      <c r="AE121">
        <f t="shared" si="17"/>
        <v>12</v>
      </c>
      <c r="AF121" s="178">
        <v>46357</v>
      </c>
      <c r="AG121" s="179">
        <v>416</v>
      </c>
      <c r="AH121" s="179">
        <v>328</v>
      </c>
      <c r="AI121">
        <f t="shared" si="18"/>
        <v>26</v>
      </c>
      <c r="AJ121">
        <f t="shared" si="19"/>
        <v>5</v>
      </c>
    </row>
    <row r="122" spans="2:36" x14ac:dyDescent="0.25">
      <c r="B122" s="88">
        <f t="shared" si="22"/>
        <v>46569</v>
      </c>
      <c r="C122" s="81">
        <f>INDEX('[23]Forward Price Curve'!$A:$IV,MATCH(B122,'[23]Forward Price Curve'!$D$1:$D$65536,FALSE),$C$250)</f>
        <v>3.062039265281542</v>
      </c>
      <c r="D122" s="81">
        <f>INDEX('[23]Forward Price Curve'!$A:$IV,MATCH(B122,'[23]Forward Price Curve'!$D$1:$D$65536,FALSE),$D$250)</f>
        <v>3.0645319951242813</v>
      </c>
      <c r="E122" s="89">
        <f t="shared" si="20"/>
        <v>2027</v>
      </c>
      <c r="K122" s="16">
        <f t="shared" si="23"/>
        <v>7</v>
      </c>
      <c r="L122" s="110">
        <f t="shared" si="24"/>
        <v>2027</v>
      </c>
      <c r="M122" s="84">
        <f t="shared" si="21"/>
        <v>46569</v>
      </c>
      <c r="N122" s="85">
        <f>INDEX('[23]Forward Price Curve'!$A$1:$P$65536,MATCH($M122,'[23]Forward Price Curve'!$D$1:$D$65536,FALSE),N$250)</f>
        <v>65.891329999999996</v>
      </c>
      <c r="O122" s="85">
        <f>INDEX('[23]Forward Price Curve'!$A$1:$P$65536,MATCH($M122,'[23]Forward Price Curve'!$D$1:$D$65536,FALSE),O$250)</f>
        <v>81.560649999999995</v>
      </c>
      <c r="P122" s="85">
        <f>INDEX('[23]Forward Price Curve'!$A$1:$P$65536,MATCH($M122,'[23]Forward Price Curve'!$D$1:$D$65536,FALSE),P$250)</f>
        <v>27.295089999999998</v>
      </c>
      <c r="Q122" s="86">
        <f>INDEX('[23]Forward Price Curve'!$A$1:$P$65536,MATCH($M122,'[23]Forward Price Curve'!$D$1:$D$65536,FALSE),Q$250)</f>
        <v>46.391910000000003</v>
      </c>
      <c r="S122" s="107">
        <f>INDEX('[23]Forward Price Curve'!$V:$V,MATCH($M122,'[23]Forward Price Curve'!$D:$D,FALSE),1)</f>
        <v>66.056151720430094</v>
      </c>
      <c r="T122" s="109">
        <f t="shared" si="25"/>
        <v>1.2347169472601083</v>
      </c>
      <c r="U122" s="109">
        <f t="shared" si="26"/>
        <v>0.70231021323108256</v>
      </c>
      <c r="AD122" s="180" t="str">
        <f t="shared" si="16"/>
        <v>Winter</v>
      </c>
      <c r="AE122">
        <f t="shared" si="17"/>
        <v>1</v>
      </c>
      <c r="AF122" s="178">
        <v>46388</v>
      </c>
      <c r="AG122" s="179">
        <v>400</v>
      </c>
      <c r="AH122" s="179">
        <v>344</v>
      </c>
      <c r="AI122">
        <f t="shared" si="18"/>
        <v>25</v>
      </c>
      <c r="AJ122">
        <f t="shared" si="19"/>
        <v>6</v>
      </c>
    </row>
    <row r="123" spans="2:36" x14ac:dyDescent="0.25">
      <c r="B123" s="88">
        <f t="shared" si="22"/>
        <v>46600</v>
      </c>
      <c r="C123" s="81">
        <f>INDEX('[23]Forward Price Curve'!$A:$IV,MATCH(B123,'[23]Forward Price Curve'!$D$1:$D$65536,FALSE),$C$250)</f>
        <v>3.0888384221619996</v>
      </c>
      <c r="D123" s="81">
        <f>INDEX('[23]Forward Price Curve'!$A:$IV,MATCH(B123,'[23]Forward Price Curve'!$D$1:$D$65536,FALSE),$D$250)</f>
        <v>3.1407020999872755</v>
      </c>
      <c r="E123" s="89">
        <f t="shared" si="20"/>
        <v>2027</v>
      </c>
      <c r="K123" s="16">
        <f t="shared" si="23"/>
        <v>8</v>
      </c>
      <c r="L123" s="110">
        <f t="shared" si="24"/>
        <v>2027</v>
      </c>
      <c r="M123" s="84">
        <f t="shared" si="21"/>
        <v>46600</v>
      </c>
      <c r="N123" s="85">
        <f>INDEX('[23]Forward Price Curve'!$A$1:$P$65536,MATCH($M123,'[23]Forward Price Curve'!$D$1:$D$65536,FALSE),N$250)</f>
        <v>67.986379999999997</v>
      </c>
      <c r="O123" s="85">
        <f>INDEX('[23]Forward Price Curve'!$A$1:$P$65536,MATCH($M123,'[23]Forward Price Curve'!$D$1:$D$65536,FALSE),O$250)</f>
        <v>77.910830000000004</v>
      </c>
      <c r="P123" s="85">
        <f>INDEX('[23]Forward Price Curve'!$A$1:$P$65536,MATCH($M123,'[23]Forward Price Curve'!$D$1:$D$65536,FALSE),P$250)</f>
        <v>35.120040000000003</v>
      </c>
      <c r="Q123" s="86">
        <f>INDEX('[23]Forward Price Curve'!$A$1:$P$65536,MATCH($M123,'[23]Forward Price Curve'!$D$1:$D$65536,FALSE),Q$250)</f>
        <v>51.79289</v>
      </c>
      <c r="S123" s="107">
        <f>INDEX('[23]Forward Price Curve'!$V:$V,MATCH($M123,'[23]Forward Price Curve'!$D:$D,FALSE),1)</f>
        <v>66.396469354838715</v>
      </c>
      <c r="T123" s="109">
        <f t="shared" si="25"/>
        <v>1.1734182669205764</v>
      </c>
      <c r="U123" s="109">
        <f t="shared" si="26"/>
        <v>0.78005488097878106</v>
      </c>
      <c r="AD123" s="180" t="str">
        <f t="shared" si="16"/>
        <v>Winter</v>
      </c>
      <c r="AE123">
        <f t="shared" si="17"/>
        <v>2</v>
      </c>
      <c r="AF123" s="178">
        <v>46419</v>
      </c>
      <c r="AG123" s="179">
        <v>384</v>
      </c>
      <c r="AH123" s="179">
        <v>288</v>
      </c>
      <c r="AI123">
        <f t="shared" si="18"/>
        <v>24</v>
      </c>
      <c r="AJ123">
        <f t="shared" si="19"/>
        <v>4</v>
      </c>
    </row>
    <row r="124" spans="2:36" x14ac:dyDescent="0.25">
      <c r="B124" s="88">
        <f t="shared" si="22"/>
        <v>46631</v>
      </c>
      <c r="C124" s="81">
        <f>INDEX('[23]Forward Price Curve'!$A:$IV,MATCH(B124,'[23]Forward Price Curve'!$D$1:$D$65536,FALSE),$C$250)</f>
        <v>3.0586266385626821</v>
      </c>
      <c r="D124" s="81">
        <f>INDEX('[23]Forward Price Curve'!$A:$IV,MATCH(B124,'[23]Forward Price Curve'!$D$1:$D$65536,FALSE),$D$250)</f>
        <v>2.9952487862142294</v>
      </c>
      <c r="E124" s="89">
        <f t="shared" si="20"/>
        <v>2027</v>
      </c>
      <c r="K124" s="16">
        <f t="shared" si="23"/>
        <v>9</v>
      </c>
      <c r="L124" s="110">
        <f t="shared" si="24"/>
        <v>2027</v>
      </c>
      <c r="M124" s="84">
        <f t="shared" si="21"/>
        <v>46631</v>
      </c>
      <c r="N124" s="85">
        <f>INDEX('[23]Forward Price Curve'!$A$1:$P$65536,MATCH($M124,'[23]Forward Price Curve'!$D$1:$D$65536,FALSE),N$250)</f>
        <v>30.281870000000001</v>
      </c>
      <c r="O124" s="85">
        <f>INDEX('[23]Forward Price Curve'!$A$1:$P$65536,MATCH($M124,'[23]Forward Price Curve'!$D$1:$D$65536,FALSE),O$250)</f>
        <v>42.482579999999999</v>
      </c>
      <c r="P124" s="85">
        <f>INDEX('[23]Forward Price Curve'!$A$1:$P$65536,MATCH($M124,'[23]Forward Price Curve'!$D$1:$D$65536,FALSE),P$250)</f>
        <v>25.405670000000001</v>
      </c>
      <c r="Q124" s="86">
        <f>INDEX('[23]Forward Price Curve'!$A$1:$P$65536,MATCH($M124,'[23]Forward Price Curve'!$D$1:$D$65536,FALSE),Q$250)</f>
        <v>41.86018</v>
      </c>
      <c r="S124" s="107">
        <f>INDEX('[23]Forward Price Curve'!$V:$V,MATCH($M124,'[23]Forward Price Curve'!$D:$D,FALSE),1)</f>
        <v>42.205957777777776</v>
      </c>
      <c r="T124" s="109">
        <f t="shared" si="25"/>
        <v>1.0065541036570878</v>
      </c>
      <c r="U124" s="109">
        <f t="shared" si="26"/>
        <v>0.99180737042864042</v>
      </c>
      <c r="AD124" s="180" t="str">
        <f t="shared" si="16"/>
        <v>Winter</v>
      </c>
      <c r="AE124">
        <f t="shared" si="17"/>
        <v>3</v>
      </c>
      <c r="AF124" s="178">
        <v>46447</v>
      </c>
      <c r="AG124" s="179">
        <v>432</v>
      </c>
      <c r="AH124" s="179">
        <v>312</v>
      </c>
      <c r="AI124">
        <f t="shared" si="18"/>
        <v>27</v>
      </c>
      <c r="AJ124">
        <f t="shared" si="19"/>
        <v>4</v>
      </c>
    </row>
    <row r="125" spans="2:36" x14ac:dyDescent="0.25">
      <c r="B125" s="88">
        <f t="shared" si="22"/>
        <v>46661</v>
      </c>
      <c r="C125" s="81">
        <f>INDEX('[23]Forward Price Curve'!$A:$IV,MATCH(B125,'[23]Forward Price Curve'!$D$1:$D$65536,FALSE),$C$250)</f>
        <v>3.1658232660845127</v>
      </c>
      <c r="D125" s="81">
        <f>INDEX('[23]Forward Price Curve'!$A:$IV,MATCH(B125,'[23]Forward Price Curve'!$D$1:$D$65536,FALSE),$D$250)</f>
        <v>3.168456808489359</v>
      </c>
      <c r="E125" s="89">
        <f t="shared" si="20"/>
        <v>2027</v>
      </c>
      <c r="K125" s="16">
        <f t="shared" si="23"/>
        <v>10</v>
      </c>
      <c r="L125" s="110">
        <f t="shared" si="24"/>
        <v>2027</v>
      </c>
      <c r="M125" s="84">
        <f t="shared" si="21"/>
        <v>46661</v>
      </c>
      <c r="N125" s="85">
        <f>INDEX('[23]Forward Price Curve'!$A$1:$P$65536,MATCH($M125,'[23]Forward Price Curve'!$D$1:$D$65536,FALSE),N$250)</f>
        <v>44.912219999999998</v>
      </c>
      <c r="O125" s="85">
        <f>INDEX('[23]Forward Price Curve'!$A$1:$P$65536,MATCH($M125,'[23]Forward Price Curve'!$D$1:$D$65536,FALSE),O$250)</f>
        <v>39.66086</v>
      </c>
      <c r="P125" s="85">
        <f>INDEX('[23]Forward Price Curve'!$A$1:$P$65536,MATCH($M125,'[23]Forward Price Curve'!$D$1:$D$65536,FALSE),P$250)</f>
        <v>26.293030000000002</v>
      </c>
      <c r="Q125" s="86">
        <f>INDEX('[23]Forward Price Curve'!$A$1:$P$65536,MATCH($M125,'[23]Forward Price Curve'!$D$1:$D$65536,FALSE),Q$250)</f>
        <v>36.437899999999999</v>
      </c>
      <c r="S125" s="107">
        <f>INDEX('[23]Forward Price Curve'!$V:$V,MATCH($M125,'[23]Forward Price Curve'!$D:$D,FALSE),1)</f>
        <v>38.239985161290321</v>
      </c>
      <c r="T125" s="109">
        <f t="shared" si="25"/>
        <v>1.0371567832130857</v>
      </c>
      <c r="U125" s="109">
        <f t="shared" si="26"/>
        <v>0.95287432372974501</v>
      </c>
      <c r="AD125" s="180" t="str">
        <f t="shared" si="16"/>
        <v>Winter</v>
      </c>
      <c r="AE125">
        <f t="shared" si="17"/>
        <v>4</v>
      </c>
      <c r="AF125" s="178">
        <v>46478</v>
      </c>
      <c r="AG125" s="179">
        <v>416</v>
      </c>
      <c r="AH125" s="179">
        <v>304</v>
      </c>
      <c r="AI125">
        <f t="shared" si="18"/>
        <v>26</v>
      </c>
      <c r="AJ125">
        <f t="shared" si="19"/>
        <v>4</v>
      </c>
    </row>
    <row r="126" spans="2:36" x14ac:dyDescent="0.25">
      <c r="B126" s="88">
        <f t="shared" si="22"/>
        <v>46692</v>
      </c>
      <c r="C126" s="81">
        <f>INDEX('[23]Forward Price Curve'!$A:$IV,MATCH(B126,'[23]Forward Price Curve'!$D$1:$D$65536,FALSE),$C$250)</f>
        <v>3.1855964267790826</v>
      </c>
      <c r="D126" s="81">
        <f>INDEX('[23]Forward Price Curve'!$A:$IV,MATCH(B126,'[23]Forward Price Curve'!$D$1:$D$65536,FALSE),$D$250)</f>
        <v>3.590991176730034</v>
      </c>
      <c r="E126" s="89">
        <f t="shared" si="20"/>
        <v>2027</v>
      </c>
      <c r="K126" s="16">
        <f t="shared" si="23"/>
        <v>11</v>
      </c>
      <c r="L126" s="110">
        <f t="shared" si="24"/>
        <v>2027</v>
      </c>
      <c r="M126" s="84">
        <f t="shared" si="21"/>
        <v>46692</v>
      </c>
      <c r="N126" s="85">
        <f>INDEX('[23]Forward Price Curve'!$A$1:$P$65536,MATCH($M126,'[23]Forward Price Curve'!$D$1:$D$65536,FALSE),N$250)</f>
        <v>36.518970000000003</v>
      </c>
      <c r="O126" s="85">
        <f>INDEX('[23]Forward Price Curve'!$A$1:$P$65536,MATCH($M126,'[23]Forward Price Curve'!$D$1:$D$65536,FALSE),O$250)</f>
        <v>37.448770000000003</v>
      </c>
      <c r="P126" s="85">
        <f>INDEX('[23]Forward Price Curve'!$A$1:$P$65536,MATCH($M126,'[23]Forward Price Curve'!$D$1:$D$65536,FALSE),P$250)</f>
        <v>23.48076</v>
      </c>
      <c r="Q126" s="86">
        <f>INDEX('[23]Forward Price Curve'!$A$1:$P$65536,MATCH($M126,'[23]Forward Price Curve'!$D$1:$D$65536,FALSE),Q$250)</f>
        <v>34.099240000000002</v>
      </c>
      <c r="S126" s="107">
        <f>INDEX('[23]Forward Price Curve'!$V:$V,MATCH($M126,'[23]Forward Price Curve'!$D:$D,FALSE),1)</f>
        <v>35.957509070735092</v>
      </c>
      <c r="T126" s="109">
        <f t="shared" si="25"/>
        <v>1.0414728652736018</v>
      </c>
      <c r="U126" s="109">
        <f t="shared" si="26"/>
        <v>0.94832041710454607</v>
      </c>
      <c r="AD126" s="180" t="str">
        <f t="shared" si="16"/>
        <v>Winter</v>
      </c>
      <c r="AE126">
        <f t="shared" si="17"/>
        <v>5</v>
      </c>
      <c r="AF126" s="178">
        <v>46508</v>
      </c>
      <c r="AG126" s="179">
        <v>400</v>
      </c>
      <c r="AH126" s="179">
        <v>344</v>
      </c>
      <c r="AI126">
        <f t="shared" si="18"/>
        <v>25</v>
      </c>
      <c r="AJ126">
        <f t="shared" si="19"/>
        <v>6</v>
      </c>
    </row>
    <row r="127" spans="2:36" x14ac:dyDescent="0.25">
      <c r="B127" s="90">
        <f t="shared" si="22"/>
        <v>46722</v>
      </c>
      <c r="C127" s="91">
        <f>INDEX('[23]Forward Price Curve'!$A:$IV,MATCH(B127,'[23]Forward Price Curve'!$D$1:$D$65536,FALSE),$C$250)</f>
        <v>3.3678708421158285</v>
      </c>
      <c r="D127" s="91">
        <f>INDEX('[23]Forward Price Curve'!$A:$IV,MATCH(B127,'[23]Forward Price Curve'!$D$1:$D$65536,FALSE),$D$250)</f>
        <v>3.9927095135941459</v>
      </c>
      <c r="E127" s="92">
        <f t="shared" si="20"/>
        <v>2027</v>
      </c>
      <c r="K127" s="16">
        <f t="shared" si="23"/>
        <v>12</v>
      </c>
      <c r="L127" s="110">
        <f t="shared" si="24"/>
        <v>2027</v>
      </c>
      <c r="M127" s="93">
        <f t="shared" si="21"/>
        <v>46722</v>
      </c>
      <c r="N127" s="94">
        <f>INDEX('[23]Forward Price Curve'!$A$1:$P$65536,MATCH($M127,'[23]Forward Price Curve'!$D$1:$D$65536,FALSE),N$250)</f>
        <v>45.333689999999997</v>
      </c>
      <c r="O127" s="94">
        <f>INDEX('[23]Forward Price Curve'!$A$1:$P$65536,MATCH($M127,'[23]Forward Price Curve'!$D$1:$D$65536,FALSE),O$250)</f>
        <v>39.65728</v>
      </c>
      <c r="P127" s="94">
        <f>INDEX('[23]Forward Price Curve'!$A$1:$P$65536,MATCH($M127,'[23]Forward Price Curve'!$D$1:$D$65536,FALSE),P$250)</f>
        <v>28.124110000000002</v>
      </c>
      <c r="Q127" s="95">
        <f>INDEX('[23]Forward Price Curve'!$A$1:$P$65536,MATCH($M127,'[23]Forward Price Curve'!$D$1:$D$65536,FALSE),Q$250)</f>
        <v>36.701390000000004</v>
      </c>
      <c r="S127" s="107">
        <f>INDEX('[23]Forward Price Curve'!$V:$V,MATCH($M127,'[23]Forward Price Curve'!$D:$D,FALSE),1)</f>
        <v>38.354145698924732</v>
      </c>
      <c r="T127" s="109">
        <f t="shared" si="25"/>
        <v>1.0339763610250821</v>
      </c>
      <c r="U127" s="109">
        <f t="shared" si="26"/>
        <v>0.95690802991940804</v>
      </c>
      <c r="AD127" s="180" t="str">
        <f t="shared" si="16"/>
        <v>Summer</v>
      </c>
      <c r="AE127">
        <f t="shared" si="17"/>
        <v>6</v>
      </c>
      <c r="AF127" s="178">
        <v>46539</v>
      </c>
      <c r="AG127" s="179">
        <v>416</v>
      </c>
      <c r="AH127" s="179">
        <v>304</v>
      </c>
      <c r="AI127">
        <f t="shared" si="18"/>
        <v>26</v>
      </c>
      <c r="AJ127">
        <f t="shared" si="19"/>
        <v>4</v>
      </c>
    </row>
    <row r="128" spans="2:36" x14ac:dyDescent="0.25">
      <c r="B128" s="237">
        <f t="shared" si="22"/>
        <v>46753</v>
      </c>
      <c r="C128" s="81">
        <f>INDEX('[23]Forward Price Curve'!$A:$IV,MATCH(B128,'[23]Forward Price Curve'!$D$1:$D$65536,FALSE),$C$250)</f>
        <v>3.4658333032219213</v>
      </c>
      <c r="D128" s="81">
        <f>INDEX('[23]Forward Price Curve'!$A:$IV,MATCH(B128,'[23]Forward Price Curve'!$D$1:$D$65536,FALSE),$D$250)</f>
        <v>4.0488920858418336</v>
      </c>
      <c r="E128" s="236">
        <f t="shared" si="20"/>
        <v>2028</v>
      </c>
      <c r="K128" s="16">
        <f t="shared" si="23"/>
        <v>1</v>
      </c>
      <c r="L128" s="110">
        <f t="shared" si="24"/>
        <v>2028</v>
      </c>
      <c r="M128" s="84">
        <f t="shared" si="21"/>
        <v>46753</v>
      </c>
      <c r="N128" s="235">
        <f>INDEX('[23]Forward Price Curve'!$A$1:$P$65536,MATCH($M128,'[23]Forward Price Curve'!$D$1:$D$65536,FALSE),N$250)</f>
        <v>41.521230000000003</v>
      </c>
      <c r="O128" s="235">
        <f>INDEX('[23]Forward Price Curve'!$A$1:$P$65536,MATCH($M128,'[23]Forward Price Curve'!$D$1:$D$65536,FALSE),O$250)</f>
        <v>40.899569999999997</v>
      </c>
      <c r="P128" s="235">
        <f>INDEX('[23]Forward Price Curve'!$A$1:$P$65536,MATCH($M128,'[23]Forward Price Curve'!$D$1:$D$65536,FALSE),P$250)</f>
        <v>27.5718</v>
      </c>
      <c r="Q128" s="234">
        <f>INDEX('[23]Forward Price Curve'!$A$1:$P$65536,MATCH($M128,'[23]Forward Price Curve'!$D$1:$D$65536,FALSE),Q$250)</f>
        <v>37.85615</v>
      </c>
      <c r="S128" s="107">
        <f>INDEX('[23]Forward Price Curve'!$V:$V,MATCH($M128,'[23]Forward Price Curve'!$D:$D,FALSE),1)</f>
        <v>39.492397311827951</v>
      </c>
      <c r="T128" s="109">
        <f t="shared" si="25"/>
        <v>1.0356314831196789</v>
      </c>
      <c r="U128" s="109">
        <f t="shared" si="26"/>
        <v>0.9585680428840947</v>
      </c>
      <c r="AD128" s="180" t="str">
        <f t="shared" si="16"/>
        <v>Summer</v>
      </c>
      <c r="AE128">
        <f t="shared" si="17"/>
        <v>7</v>
      </c>
      <c r="AF128" s="178">
        <v>46569</v>
      </c>
      <c r="AG128" s="179">
        <v>416</v>
      </c>
      <c r="AH128" s="179">
        <v>328</v>
      </c>
      <c r="AI128">
        <f t="shared" si="18"/>
        <v>26</v>
      </c>
      <c r="AJ128">
        <f t="shared" si="19"/>
        <v>5</v>
      </c>
    </row>
    <row r="129" spans="2:36" x14ac:dyDescent="0.25">
      <c r="B129" s="88">
        <f t="shared" si="22"/>
        <v>46784</v>
      </c>
      <c r="C129" s="81">
        <f>INDEX('[23]Forward Price Curve'!$A:$IV,MATCH(B129,'[23]Forward Price Curve'!$D$1:$D$65536,FALSE),$C$250)</f>
        <v>3.3846328615878751</v>
      </c>
      <c r="D129" s="81">
        <f>INDEX('[23]Forward Price Curve'!$A:$IV,MATCH(B129,'[23]Forward Price Curve'!$D$1:$D$65536,FALSE),$D$250)</f>
        <v>3.9355430990674662</v>
      </c>
      <c r="E129" s="89">
        <f t="shared" si="20"/>
        <v>2028</v>
      </c>
      <c r="K129" s="16">
        <f t="shared" si="23"/>
        <v>2</v>
      </c>
      <c r="L129" s="110">
        <f t="shared" si="24"/>
        <v>2028</v>
      </c>
      <c r="M129" s="84">
        <f t="shared" si="21"/>
        <v>46784</v>
      </c>
      <c r="N129" s="85">
        <f>INDEX('[23]Forward Price Curve'!$A$1:$P$65536,MATCH($M129,'[23]Forward Price Curve'!$D$1:$D$65536,FALSE),N$250)</f>
        <v>43.13335</v>
      </c>
      <c r="O129" s="85">
        <f>INDEX('[23]Forward Price Curve'!$A$1:$P$65536,MATCH($M129,'[23]Forward Price Curve'!$D$1:$D$65536,FALSE),O$250)</f>
        <v>38.78848</v>
      </c>
      <c r="P129" s="85">
        <f>INDEX('[23]Forward Price Curve'!$A$1:$P$65536,MATCH($M129,'[23]Forward Price Curve'!$D$1:$D$65536,FALSE),P$250)</f>
        <v>28.328289999999999</v>
      </c>
      <c r="Q129" s="86">
        <f>INDEX('[23]Forward Price Curve'!$A$1:$P$65536,MATCH($M129,'[23]Forward Price Curve'!$D$1:$D$65536,FALSE),Q$250)</f>
        <v>36.849159999999998</v>
      </c>
      <c r="S129" s="107">
        <f>INDEX('[23]Forward Price Curve'!$V:$V,MATCH($M129,'[23]Forward Price Curve'!$D:$D,FALSE),1)</f>
        <v>37.96371172413793</v>
      </c>
      <c r="T129" s="109">
        <f t="shared" si="25"/>
        <v>1.0217251748684433</v>
      </c>
      <c r="U129" s="109">
        <f t="shared" si="26"/>
        <v>0.9706416555831846</v>
      </c>
      <c r="AD129" s="180" t="str">
        <f t="shared" si="16"/>
        <v>Summer</v>
      </c>
      <c r="AE129">
        <f t="shared" si="17"/>
        <v>8</v>
      </c>
      <c r="AF129" s="178">
        <v>46600</v>
      </c>
      <c r="AG129" s="179">
        <v>416</v>
      </c>
      <c r="AH129" s="179">
        <v>328</v>
      </c>
      <c r="AI129">
        <f t="shared" si="18"/>
        <v>26</v>
      </c>
      <c r="AJ129">
        <f t="shared" si="19"/>
        <v>5</v>
      </c>
    </row>
    <row r="130" spans="2:36" x14ac:dyDescent="0.25">
      <c r="B130" s="88">
        <f t="shared" si="22"/>
        <v>46813</v>
      </c>
      <c r="C130" s="81">
        <f>INDEX('[23]Forward Price Curve'!$A:$IV,MATCH(B130,'[23]Forward Price Curve'!$D$1:$D$65536,FALSE),$C$250)</f>
        <v>3.3148747565994179</v>
      </c>
      <c r="D130" s="81">
        <f>INDEX('[23]Forward Price Curve'!$A:$IV,MATCH(B130,'[23]Forward Price Curve'!$D$1:$D$65536,FALSE),$D$250)</f>
        <v>3.6166228571563983</v>
      </c>
      <c r="E130" s="89">
        <f t="shared" si="20"/>
        <v>2028</v>
      </c>
      <c r="K130" s="16">
        <f t="shared" si="23"/>
        <v>3</v>
      </c>
      <c r="L130" s="110">
        <f t="shared" si="24"/>
        <v>2028</v>
      </c>
      <c r="M130" s="84">
        <f t="shared" si="21"/>
        <v>46813</v>
      </c>
      <c r="N130" s="85">
        <f>INDEX('[23]Forward Price Curve'!$A$1:$P$65536,MATCH($M130,'[23]Forward Price Curve'!$D$1:$D$65536,FALSE),N$250)</f>
        <v>31.600439999999999</v>
      </c>
      <c r="O130" s="85">
        <f>INDEX('[23]Forward Price Curve'!$A$1:$P$65536,MATCH($M130,'[23]Forward Price Curve'!$D$1:$D$65536,FALSE),O$250)</f>
        <v>36.46331</v>
      </c>
      <c r="P130" s="85">
        <f>INDEX('[23]Forward Price Curve'!$A$1:$P$65536,MATCH($M130,'[23]Forward Price Curve'!$D$1:$D$65536,FALSE),P$250)</f>
        <v>22.61054</v>
      </c>
      <c r="Q130" s="86">
        <f>INDEX('[23]Forward Price Curve'!$A$1:$P$65536,MATCH($M130,'[23]Forward Price Curve'!$D$1:$D$65536,FALSE),Q$250)</f>
        <v>35.231999999999999</v>
      </c>
      <c r="S130" s="107">
        <f>INDEX('[23]Forward Price Curve'!$V:$V,MATCH($M130,'[23]Forward Price Curve'!$D:$D,FALSE),1)</f>
        <v>35.947916446837148</v>
      </c>
      <c r="T130" s="109">
        <f t="shared" si="25"/>
        <v>1.0143372301959437</v>
      </c>
      <c r="U130" s="109">
        <f t="shared" si="26"/>
        <v>0.98008461914904288</v>
      </c>
      <c r="AD130" s="180" t="str">
        <f t="shared" ref="AD130:AD193" si="27">IF(AND(AE130&gt;=6,AE130&lt;=9),"Summer","Winter")</f>
        <v>Summer</v>
      </c>
      <c r="AE130">
        <f t="shared" ref="AE130:AE193" si="28">MONTH(AF130)</f>
        <v>9</v>
      </c>
      <c r="AF130" s="178">
        <v>46631</v>
      </c>
      <c r="AG130" s="179">
        <v>400</v>
      </c>
      <c r="AH130" s="179">
        <v>320</v>
      </c>
      <c r="AI130">
        <f t="shared" ref="AI130:AI193" si="29">AG130/16</f>
        <v>25</v>
      </c>
      <c r="AJ130">
        <f t="shared" ref="AJ130:AJ193" si="30">EDATE(AF130,1)-AF130-AI130</f>
        <v>5</v>
      </c>
    </row>
    <row r="131" spans="2:36" x14ac:dyDescent="0.25">
      <c r="B131" s="88">
        <f t="shared" si="22"/>
        <v>46844</v>
      </c>
      <c r="C131" s="81">
        <f>INDEX('[23]Forward Price Curve'!$A:$IV,MATCH(B131,'[23]Forward Price Curve'!$D$1:$D$65536,FALSE),$C$250)</f>
        <v>3.2643879554351098</v>
      </c>
      <c r="D131" s="81">
        <f>INDEX('[23]Forward Price Curve'!$A:$IV,MATCH(B131,'[23]Forward Price Curve'!$D$1:$D$65536,FALSE),$D$250)</f>
        <v>3.1773113890002844</v>
      </c>
      <c r="E131" s="89">
        <f t="shared" si="20"/>
        <v>2028</v>
      </c>
      <c r="K131" s="16">
        <f t="shared" si="23"/>
        <v>4</v>
      </c>
      <c r="L131" s="110">
        <f t="shared" si="24"/>
        <v>2028</v>
      </c>
      <c r="M131" s="84">
        <f t="shared" si="21"/>
        <v>46844</v>
      </c>
      <c r="N131" s="85">
        <f>INDEX('[23]Forward Price Curve'!$A$1:$P$65536,MATCH($M131,'[23]Forward Price Curve'!$D$1:$D$65536,FALSE),N$250)</f>
        <v>27.734680000000001</v>
      </c>
      <c r="O131" s="85">
        <f>INDEX('[23]Forward Price Curve'!$A$1:$P$65536,MATCH($M131,'[23]Forward Price Curve'!$D$1:$D$65536,FALSE),O$250)</f>
        <v>34.219659999999998</v>
      </c>
      <c r="P131" s="85">
        <f>INDEX('[23]Forward Price Curve'!$A$1:$P$65536,MATCH($M131,'[23]Forward Price Curve'!$D$1:$D$65536,FALSE),P$250)</f>
        <v>20.50376</v>
      </c>
      <c r="Q131" s="86">
        <f>INDEX('[23]Forward Price Curve'!$A$1:$P$65536,MATCH($M131,'[23]Forward Price Curve'!$D$1:$D$65536,FALSE),Q$250)</f>
        <v>33.935690000000001</v>
      </c>
      <c r="S131" s="107">
        <f>INDEX('[23]Forward Price Curve'!$V:$V,MATCH($M131,'[23]Forward Price Curve'!$D:$D,FALSE),1)</f>
        <v>34.093451111111108</v>
      </c>
      <c r="T131" s="109">
        <f t="shared" si="25"/>
        <v>1.0037018513754319</v>
      </c>
      <c r="U131" s="109">
        <f t="shared" si="26"/>
        <v>0.99537268578071014</v>
      </c>
      <c r="AD131" s="180" t="str">
        <f t="shared" si="27"/>
        <v>Winter</v>
      </c>
      <c r="AE131">
        <f t="shared" si="28"/>
        <v>10</v>
      </c>
      <c r="AF131" s="178">
        <v>46661</v>
      </c>
      <c r="AG131" s="179">
        <v>416</v>
      </c>
      <c r="AH131" s="179">
        <v>328</v>
      </c>
      <c r="AI131">
        <f t="shared" si="29"/>
        <v>26</v>
      </c>
      <c r="AJ131">
        <f t="shared" si="30"/>
        <v>5</v>
      </c>
    </row>
    <row r="132" spans="2:36" x14ac:dyDescent="0.25">
      <c r="B132" s="88">
        <f t="shared" si="22"/>
        <v>46874</v>
      </c>
      <c r="C132" s="81">
        <f>INDEX('[23]Forward Price Curve'!$A:$IV,MATCH(B132,'[23]Forward Price Curve'!$D$1:$D$65536,FALSE),$C$250)</f>
        <v>3.2254438622904749</v>
      </c>
      <c r="D132" s="81">
        <f>INDEX('[23]Forward Price Curve'!$A:$IV,MATCH(B132,'[23]Forward Price Curve'!$D$1:$D$65536,FALSE),$D$250)</f>
        <v>3.1773113890002849</v>
      </c>
      <c r="E132" s="89">
        <f t="shared" si="20"/>
        <v>2028</v>
      </c>
      <c r="K132" s="16">
        <f t="shared" si="23"/>
        <v>5</v>
      </c>
      <c r="L132" s="110">
        <f t="shared" si="24"/>
        <v>2028</v>
      </c>
      <c r="M132" s="84">
        <f t="shared" si="21"/>
        <v>46874</v>
      </c>
      <c r="N132" s="85">
        <f>INDEX('[23]Forward Price Curve'!$A$1:$P$65536,MATCH($M132,'[23]Forward Price Curve'!$D$1:$D$65536,FALSE),N$250)</f>
        <v>21.342659999999999</v>
      </c>
      <c r="O132" s="85">
        <f>INDEX('[23]Forward Price Curve'!$A$1:$P$65536,MATCH($M132,'[23]Forward Price Curve'!$D$1:$D$65536,FALSE),O$250)</f>
        <v>37.381239999999998</v>
      </c>
      <c r="P132" s="85">
        <f>INDEX('[23]Forward Price Curve'!$A$1:$P$65536,MATCH($M132,'[23]Forward Price Curve'!$D$1:$D$65536,FALSE),P$250)</f>
        <v>16.970210000000002</v>
      </c>
      <c r="Q132" s="86">
        <f>INDEX('[23]Forward Price Curve'!$A$1:$P$65536,MATCH($M132,'[23]Forward Price Curve'!$D$1:$D$65536,FALSE),Q$250)</f>
        <v>37.912080000000003</v>
      </c>
      <c r="S132" s="107">
        <f>INDEX('[23]Forward Price Curve'!$V:$V,MATCH($M132,'[23]Forward Price Curve'!$D:$D,FALSE),1)</f>
        <v>37.615266236559137</v>
      </c>
      <c r="T132" s="109">
        <f t="shared" si="25"/>
        <v>0.99377842402902672</v>
      </c>
      <c r="U132" s="109">
        <f t="shared" si="26"/>
        <v>1.0078907792802589</v>
      </c>
      <c r="AD132" s="180" t="str">
        <f t="shared" si="27"/>
        <v>Winter</v>
      </c>
      <c r="AE132">
        <f t="shared" si="28"/>
        <v>11</v>
      </c>
      <c r="AF132" s="178">
        <v>46692</v>
      </c>
      <c r="AG132" s="179">
        <v>400</v>
      </c>
      <c r="AH132" s="179">
        <v>320</v>
      </c>
      <c r="AI132">
        <f t="shared" si="29"/>
        <v>25</v>
      </c>
      <c r="AJ132">
        <f t="shared" si="30"/>
        <v>5</v>
      </c>
    </row>
    <row r="133" spans="2:36" x14ac:dyDescent="0.25">
      <c r="B133" s="88">
        <f t="shared" si="22"/>
        <v>46905</v>
      </c>
      <c r="C133" s="81">
        <f>INDEX('[23]Forward Price Curve'!$A:$IV,MATCH(B133,'[23]Forward Price Curve'!$D$1:$D$65536,FALSE),$C$250)</f>
        <v>3.4002907959449962</v>
      </c>
      <c r="D133" s="81">
        <f>INDEX('[23]Forward Price Curve'!$A:$IV,MATCH(B133,'[23]Forward Price Curve'!$D$1:$D$65536,FALSE),$D$250)</f>
        <v>3.2835663551313958</v>
      </c>
      <c r="E133" s="89">
        <f t="shared" si="20"/>
        <v>2028</v>
      </c>
      <c r="K133" s="16">
        <f t="shared" si="23"/>
        <v>6</v>
      </c>
      <c r="L133" s="110">
        <f t="shared" si="24"/>
        <v>2028</v>
      </c>
      <c r="M133" s="84">
        <f t="shared" si="21"/>
        <v>46905</v>
      </c>
      <c r="N133" s="85">
        <f>INDEX('[23]Forward Price Curve'!$A$1:$P$65536,MATCH($M133,'[23]Forward Price Curve'!$D$1:$D$65536,FALSE),N$250)</f>
        <v>30.492059999999999</v>
      </c>
      <c r="O133" s="85">
        <f>INDEX('[23]Forward Price Curve'!$A$1:$P$65536,MATCH($M133,'[23]Forward Price Curve'!$D$1:$D$65536,FALSE),O$250)</f>
        <v>52.17586</v>
      </c>
      <c r="P133" s="85">
        <f>INDEX('[23]Forward Price Curve'!$A$1:$P$65536,MATCH($M133,'[23]Forward Price Curve'!$D$1:$D$65536,FALSE),P$250)</f>
        <v>20.752659999999999</v>
      </c>
      <c r="Q133" s="86">
        <f>INDEX('[23]Forward Price Curve'!$A$1:$P$65536,MATCH($M133,'[23]Forward Price Curve'!$D$1:$D$65536,FALSE),Q$250)</f>
        <v>41.868510000000001</v>
      </c>
      <c r="S133" s="107">
        <f>INDEX('[23]Forward Price Curve'!$V:$V,MATCH($M133,'[23]Forward Price Curve'!$D:$D,FALSE),1)</f>
        <v>47.823867777777778</v>
      </c>
      <c r="T133" s="109">
        <f t="shared" si="25"/>
        <v>1.0910004235216719</v>
      </c>
      <c r="U133" s="109">
        <f t="shared" si="26"/>
        <v>0.87547310465455408</v>
      </c>
      <c r="AD133" s="180" t="str">
        <f t="shared" si="27"/>
        <v>Winter</v>
      </c>
      <c r="AE133">
        <f t="shared" si="28"/>
        <v>12</v>
      </c>
      <c r="AF133" s="178">
        <v>46722</v>
      </c>
      <c r="AG133" s="179">
        <v>416</v>
      </c>
      <c r="AH133" s="179">
        <v>328</v>
      </c>
      <c r="AI133">
        <f t="shared" si="29"/>
        <v>26</v>
      </c>
      <c r="AJ133">
        <f t="shared" si="30"/>
        <v>5</v>
      </c>
    </row>
    <row r="134" spans="2:36" x14ac:dyDescent="0.25">
      <c r="B134" s="88">
        <f t="shared" si="22"/>
        <v>46935</v>
      </c>
      <c r="C134" s="81">
        <f>INDEX('[23]Forward Price Curve'!$A:$IV,MATCH(B134,'[23]Forward Price Curve'!$D$1:$D$65536,FALSE),$C$250)</f>
        <v>3.314975127973502</v>
      </c>
      <c r="D134" s="81">
        <f>INDEX('[23]Forward Price Curve'!$A:$IV,MATCH(B134,'[23]Forward Price Curve'!$D$1:$D$65536,FALSE),$D$250)</f>
        <v>3.3190364583476777</v>
      </c>
      <c r="E134" s="89">
        <f t="shared" si="20"/>
        <v>2028</v>
      </c>
      <c r="K134" s="16">
        <f t="shared" si="23"/>
        <v>7</v>
      </c>
      <c r="L134" s="110">
        <f t="shared" si="24"/>
        <v>2028</v>
      </c>
      <c r="M134" s="84">
        <f t="shared" si="21"/>
        <v>46935</v>
      </c>
      <c r="N134" s="85">
        <f>INDEX('[23]Forward Price Curve'!$A$1:$P$65536,MATCH($M134,'[23]Forward Price Curve'!$D$1:$D$65536,FALSE),N$250)</f>
        <v>63.341839999999998</v>
      </c>
      <c r="O134" s="85">
        <f>INDEX('[23]Forward Price Curve'!$A$1:$P$65536,MATCH($M134,'[23]Forward Price Curve'!$D$1:$D$65536,FALSE),O$250)</f>
        <v>79.717690000000005</v>
      </c>
      <c r="P134" s="85">
        <f>INDEX('[23]Forward Price Curve'!$A$1:$P$65536,MATCH($M134,'[23]Forward Price Curve'!$D$1:$D$65536,FALSE),P$250)</f>
        <v>29.45187</v>
      </c>
      <c r="Q134" s="86">
        <f>INDEX('[23]Forward Price Curve'!$A$1:$P$65536,MATCH($M134,'[23]Forward Price Curve'!$D$1:$D$65536,FALSE),Q$250)</f>
        <v>49.126449999999998</v>
      </c>
      <c r="S134" s="107">
        <f>INDEX('[23]Forward Price Curve'!$V:$V,MATCH($M134,'[23]Forward Price Curve'!$D:$D,FALSE),1)</f>
        <v>65.573353225806457</v>
      </c>
      <c r="T134" s="109">
        <f t="shared" si="25"/>
        <v>1.2157025083876147</v>
      </c>
      <c r="U134" s="109">
        <f t="shared" si="26"/>
        <v>0.74918312978184309</v>
      </c>
      <c r="AD134" s="180" t="str">
        <f t="shared" si="27"/>
        <v>Winter</v>
      </c>
      <c r="AE134">
        <f t="shared" si="28"/>
        <v>1</v>
      </c>
      <c r="AF134" s="178">
        <v>46753</v>
      </c>
      <c r="AG134" s="179">
        <v>400</v>
      </c>
      <c r="AH134" s="179">
        <v>344</v>
      </c>
      <c r="AI134">
        <f t="shared" si="29"/>
        <v>25</v>
      </c>
      <c r="AJ134">
        <f t="shared" si="30"/>
        <v>6</v>
      </c>
    </row>
    <row r="135" spans="2:36" x14ac:dyDescent="0.25">
      <c r="B135" s="88">
        <f t="shared" si="22"/>
        <v>46966</v>
      </c>
      <c r="C135" s="81">
        <f>INDEX('[23]Forward Price Curve'!$A:$IV,MATCH(B135,'[23]Forward Price Curve'!$D$1:$D$65536,FALSE),$C$250)</f>
        <v>3.2875737428485396</v>
      </c>
      <c r="D135" s="81">
        <f>INDEX('[23]Forward Price Curve'!$A:$IV,MATCH(B135,'[23]Forward Price Curve'!$D$1:$D$65536,FALSE),$D$250)</f>
        <v>3.389873102435085</v>
      </c>
      <c r="E135" s="89">
        <f t="shared" si="20"/>
        <v>2028</v>
      </c>
      <c r="K135" s="16">
        <f t="shared" si="23"/>
        <v>8</v>
      </c>
      <c r="L135" s="110">
        <f t="shared" si="24"/>
        <v>2028</v>
      </c>
      <c r="M135" s="84">
        <f t="shared" si="21"/>
        <v>46966</v>
      </c>
      <c r="N135" s="85">
        <f>INDEX('[23]Forward Price Curve'!$A$1:$P$65536,MATCH($M135,'[23]Forward Price Curve'!$D$1:$D$65536,FALSE),N$250)</f>
        <v>66.305970000000002</v>
      </c>
      <c r="O135" s="85">
        <f>INDEX('[23]Forward Price Curve'!$A$1:$P$65536,MATCH($M135,'[23]Forward Price Curve'!$D$1:$D$65536,FALSE),O$250)</f>
        <v>75.757289999999998</v>
      </c>
      <c r="P135" s="85">
        <f>INDEX('[23]Forward Price Curve'!$A$1:$P$65536,MATCH($M135,'[23]Forward Price Curve'!$D$1:$D$65536,FALSE),P$250)</f>
        <v>35.040939999999999</v>
      </c>
      <c r="Q135" s="86">
        <f>INDEX('[23]Forward Price Curve'!$A$1:$P$65536,MATCH($M135,'[23]Forward Price Curve'!$D$1:$D$65536,FALSE),Q$250)</f>
        <v>52.31861</v>
      </c>
      <c r="S135" s="107">
        <f>INDEX('[23]Forward Price Curve'!$V:$V,MATCH($M135,'[23]Forward Price Curve'!$D:$D,FALSE),1)</f>
        <v>65.928166129032263</v>
      </c>
      <c r="T135" s="109">
        <f t="shared" si="25"/>
        <v>1.1490883858612193</v>
      </c>
      <c r="U135" s="109">
        <f t="shared" si="26"/>
        <v>0.7935699272690806</v>
      </c>
      <c r="AD135" s="180" t="str">
        <f t="shared" si="27"/>
        <v>Winter</v>
      </c>
      <c r="AE135">
        <f t="shared" si="28"/>
        <v>2</v>
      </c>
      <c r="AF135" s="178">
        <v>46784</v>
      </c>
      <c r="AG135" s="179">
        <v>400</v>
      </c>
      <c r="AH135" s="179">
        <v>296</v>
      </c>
      <c r="AI135">
        <f t="shared" si="29"/>
        <v>25</v>
      </c>
      <c r="AJ135">
        <f t="shared" si="30"/>
        <v>4</v>
      </c>
    </row>
    <row r="136" spans="2:36" x14ac:dyDescent="0.25">
      <c r="B136" s="88">
        <f t="shared" si="22"/>
        <v>46997</v>
      </c>
      <c r="C136" s="81">
        <f>INDEX('[23]Forward Price Curve'!$A:$IV,MATCH(B136,'[23]Forward Price Curve'!$D$1:$D$65536,FALSE),$C$250)</f>
        <v>3.325012265381913</v>
      </c>
      <c r="D136" s="81">
        <f>INDEX('[23]Forward Price Curve'!$A:$IV,MATCH(B136,'[23]Forward Price Curve'!$D$1:$D$65536,FALSE),$D$250)</f>
        <v>3.2198237316872449</v>
      </c>
      <c r="E136" s="89">
        <f t="shared" ref="E136:E199" si="31">YEAR(B136)</f>
        <v>2028</v>
      </c>
      <c r="K136" s="16">
        <f t="shared" si="23"/>
        <v>9</v>
      </c>
      <c r="L136" s="110">
        <f t="shared" si="24"/>
        <v>2028</v>
      </c>
      <c r="M136" s="84">
        <f t="shared" ref="M136:M199" si="32">B136</f>
        <v>46997</v>
      </c>
      <c r="N136" s="85">
        <f>INDEX('[23]Forward Price Curve'!$A$1:$P$65536,MATCH($M136,'[23]Forward Price Curve'!$D$1:$D$65536,FALSE),N$250)</f>
        <v>30.803750000000001</v>
      </c>
      <c r="O136" s="85">
        <f>INDEX('[23]Forward Price Curve'!$A$1:$P$65536,MATCH($M136,'[23]Forward Price Curve'!$D$1:$D$65536,FALSE),O$250)</f>
        <v>43.278469999999999</v>
      </c>
      <c r="P136" s="85">
        <f>INDEX('[23]Forward Price Curve'!$A$1:$P$65536,MATCH($M136,'[23]Forward Price Curve'!$D$1:$D$65536,FALSE),P$250)</f>
        <v>26.57159</v>
      </c>
      <c r="Q136" s="86">
        <f>INDEX('[23]Forward Price Curve'!$A$1:$P$65536,MATCH($M136,'[23]Forward Price Curve'!$D$1:$D$65536,FALSE),Q$250)</f>
        <v>42.061750000000004</v>
      </c>
      <c r="S136" s="107">
        <f>INDEX('[23]Forward Price Curve'!$V:$V,MATCH($M136,'[23]Forward Price Curve'!$D:$D,FALSE),1)</f>
        <v>42.737705555555564</v>
      </c>
      <c r="T136" s="109">
        <f t="shared" si="25"/>
        <v>1.0126530995853646</v>
      </c>
      <c r="U136" s="109">
        <f t="shared" si="26"/>
        <v>0.98418362551829386</v>
      </c>
      <c r="AD136" s="180" t="str">
        <f t="shared" si="27"/>
        <v>Winter</v>
      </c>
      <c r="AE136">
        <f t="shared" si="28"/>
        <v>3</v>
      </c>
      <c r="AF136" s="178">
        <v>46813</v>
      </c>
      <c r="AG136" s="179">
        <v>432</v>
      </c>
      <c r="AH136" s="179">
        <v>312</v>
      </c>
      <c r="AI136">
        <f t="shared" si="29"/>
        <v>27</v>
      </c>
      <c r="AJ136">
        <f t="shared" si="30"/>
        <v>4</v>
      </c>
    </row>
    <row r="137" spans="2:36" x14ac:dyDescent="0.25">
      <c r="B137" s="88">
        <f t="shared" ref="B137:B200" si="33">EDATE(B136,1)</f>
        <v>47027</v>
      </c>
      <c r="C137" s="81">
        <f>INDEX('[23]Forward Price Curve'!$A:$IV,MATCH(B137,'[23]Forward Price Curve'!$D$1:$D$65536,FALSE),$C$250)</f>
        <v>3.5427177757703503</v>
      </c>
      <c r="D137" s="81">
        <f>INDEX('[23]Forward Price Curve'!$A:$IV,MATCH(B137,'[23]Forward Price Curve'!$D$1:$D$65536,FALSE),$D$250)</f>
        <v>3.5174101304959651</v>
      </c>
      <c r="E137" s="89">
        <f t="shared" si="31"/>
        <v>2028</v>
      </c>
      <c r="K137" s="16">
        <f t="shared" ref="K137:K200" si="34">MONTH(M137)</f>
        <v>10</v>
      </c>
      <c r="L137" s="110">
        <f t="shared" ref="L137:L200" si="35">YEAR(M137)</f>
        <v>2028</v>
      </c>
      <c r="M137" s="84">
        <f t="shared" si="32"/>
        <v>47027</v>
      </c>
      <c r="N137" s="85">
        <f>INDEX('[23]Forward Price Curve'!$A$1:$P$65536,MATCH($M137,'[23]Forward Price Curve'!$D$1:$D$65536,FALSE),N$250)</f>
        <v>41.071559999999998</v>
      </c>
      <c r="O137" s="85">
        <f>INDEX('[23]Forward Price Curve'!$A$1:$P$65536,MATCH($M137,'[23]Forward Price Curve'!$D$1:$D$65536,FALSE),O$250)</f>
        <v>40.580379999999998</v>
      </c>
      <c r="P137" s="85">
        <f>INDEX('[23]Forward Price Curve'!$A$1:$P$65536,MATCH($M137,'[23]Forward Price Curve'!$D$1:$D$65536,FALSE),P$250)</f>
        <v>25.713789999999999</v>
      </c>
      <c r="Q137" s="86">
        <f>INDEX('[23]Forward Price Curve'!$A$1:$P$65536,MATCH($M137,'[23]Forward Price Curve'!$D$1:$D$65536,FALSE),Q$250)</f>
        <v>36.59648</v>
      </c>
      <c r="S137" s="107">
        <f>INDEX('[23]Forward Price Curve'!$V:$V,MATCH($M137,'[23]Forward Price Curve'!$D:$D,FALSE),1)</f>
        <v>38.824036989247304</v>
      </c>
      <c r="T137" s="109">
        <f t="shared" ref="T137:T200" si="36">O137/S137</f>
        <v>1.0452385467085541</v>
      </c>
      <c r="U137" s="109">
        <f t="shared" ref="U137:U200" si="37">Q137/S137</f>
        <v>0.94262428222329775</v>
      </c>
      <c r="AD137" s="180" t="str">
        <f t="shared" si="27"/>
        <v>Winter</v>
      </c>
      <c r="AE137">
        <f t="shared" si="28"/>
        <v>4</v>
      </c>
      <c r="AF137" s="178">
        <v>46844</v>
      </c>
      <c r="AG137" s="179">
        <v>400</v>
      </c>
      <c r="AH137" s="179">
        <v>320</v>
      </c>
      <c r="AI137">
        <f t="shared" si="29"/>
        <v>25</v>
      </c>
      <c r="AJ137">
        <f t="shared" si="30"/>
        <v>5</v>
      </c>
    </row>
    <row r="138" spans="2:36" x14ac:dyDescent="0.25">
      <c r="B138" s="88">
        <f t="shared" si="33"/>
        <v>47058</v>
      </c>
      <c r="C138" s="81">
        <f>INDEX('[23]Forward Price Curve'!$A:$IV,MATCH(B138,'[23]Forward Price Curve'!$D$1:$D$65536,FALSE),$C$250)</f>
        <v>3.5806581551741443</v>
      </c>
      <c r="D138" s="81">
        <f>INDEX('[23]Forward Price Curve'!$A:$IV,MATCH(B138,'[23]Forward Price Curve'!$D$1:$D$65536,FALSE),$D$250)</f>
        <v>4.0134737637981299</v>
      </c>
      <c r="E138" s="89">
        <f t="shared" si="31"/>
        <v>2028</v>
      </c>
      <c r="K138" s="16">
        <f t="shared" si="34"/>
        <v>11</v>
      </c>
      <c r="L138" s="110">
        <f t="shared" si="35"/>
        <v>2028</v>
      </c>
      <c r="M138" s="84">
        <f t="shared" si="32"/>
        <v>47058</v>
      </c>
      <c r="N138" s="85">
        <f>INDEX('[23]Forward Price Curve'!$A$1:$P$65536,MATCH($M138,'[23]Forward Price Curve'!$D$1:$D$65536,FALSE),N$250)</f>
        <v>42.100900000000003</v>
      </c>
      <c r="O138" s="85">
        <f>INDEX('[23]Forward Price Curve'!$A$1:$P$65536,MATCH($M138,'[23]Forward Price Curve'!$D$1:$D$65536,FALSE),O$250)</f>
        <v>40.551360000000003</v>
      </c>
      <c r="P138" s="85">
        <f>INDEX('[23]Forward Price Curve'!$A$1:$P$65536,MATCH($M138,'[23]Forward Price Curve'!$D$1:$D$65536,FALSE),P$250)</f>
        <v>26.877479999999998</v>
      </c>
      <c r="Q138" s="86">
        <f>INDEX('[23]Forward Price Curve'!$A$1:$P$65536,MATCH($M138,'[23]Forward Price Curve'!$D$1:$D$65536,FALSE),Q$250)</f>
        <v>37.187010000000001</v>
      </c>
      <c r="S138" s="107">
        <f>INDEX('[23]Forward Price Curve'!$V:$V,MATCH($M138,'[23]Forward Price Curve'!$D:$D,FALSE),1)</f>
        <v>39.053500984743415</v>
      </c>
      <c r="T138" s="109">
        <f t="shared" si="36"/>
        <v>1.0383540265914122</v>
      </c>
      <c r="U138" s="109">
        <f t="shared" si="37"/>
        <v>0.95220682044683846</v>
      </c>
      <c r="AD138" s="180" t="str">
        <f t="shared" si="27"/>
        <v>Winter</v>
      </c>
      <c r="AE138">
        <f t="shared" si="28"/>
        <v>5</v>
      </c>
      <c r="AF138" s="178">
        <v>46874</v>
      </c>
      <c r="AG138" s="179">
        <v>416</v>
      </c>
      <c r="AH138" s="179">
        <v>328</v>
      </c>
      <c r="AI138">
        <f t="shared" si="29"/>
        <v>26</v>
      </c>
      <c r="AJ138">
        <f t="shared" si="30"/>
        <v>5</v>
      </c>
    </row>
    <row r="139" spans="2:36" x14ac:dyDescent="0.25">
      <c r="B139" s="90">
        <f t="shared" si="33"/>
        <v>47088</v>
      </c>
      <c r="C139" s="91">
        <f>INDEX('[23]Forward Price Curve'!$A:$IV,MATCH(B139,'[23]Forward Price Curve'!$D$1:$D$65536,FALSE),$C$250)</f>
        <v>3.7952521529659737</v>
      </c>
      <c r="D139" s="91">
        <f>INDEX('[23]Forward Price Curve'!$A:$IV,MATCH(B139,'[23]Forward Price Curve'!$D$1:$D$65536,FALSE),$D$250)</f>
        <v>4.474067293884012</v>
      </c>
      <c r="E139" s="92">
        <f t="shared" si="31"/>
        <v>2028</v>
      </c>
      <c r="K139" s="16">
        <f t="shared" si="34"/>
        <v>12</v>
      </c>
      <c r="L139" s="110">
        <f t="shared" si="35"/>
        <v>2028</v>
      </c>
      <c r="M139" s="93">
        <f t="shared" si="32"/>
        <v>47088</v>
      </c>
      <c r="N139" s="94">
        <f>INDEX('[23]Forward Price Curve'!$A$1:$P$65536,MATCH($M139,'[23]Forward Price Curve'!$D$1:$D$65536,FALSE),N$250)</f>
        <v>52.695450000000001</v>
      </c>
      <c r="O139" s="94">
        <f>INDEX('[23]Forward Price Curve'!$A$1:$P$65536,MATCH($M139,'[23]Forward Price Curve'!$D$1:$D$65536,FALSE),O$250)</f>
        <v>42.946629999999999</v>
      </c>
      <c r="P139" s="94">
        <f>INDEX('[23]Forward Price Curve'!$A$1:$P$65536,MATCH($M139,'[23]Forward Price Curve'!$D$1:$D$65536,FALSE),P$250)</f>
        <v>33.174630000000001</v>
      </c>
      <c r="Q139" s="95">
        <f>INDEX('[23]Forward Price Curve'!$A$1:$P$65536,MATCH($M139,'[23]Forward Price Curve'!$D$1:$D$65536,FALSE),Q$250)</f>
        <v>40.430079999999997</v>
      </c>
      <c r="S139" s="107">
        <f>INDEX('[23]Forward Price Curve'!$V:$V,MATCH($M139,'[23]Forward Price Curve'!$D:$D,FALSE),1)</f>
        <v>41.783063870967737</v>
      </c>
      <c r="T139" s="109">
        <f t="shared" si="36"/>
        <v>1.0278477933697137</v>
      </c>
      <c r="U139" s="109">
        <f t="shared" si="37"/>
        <v>0.96761884491893768</v>
      </c>
      <c r="AD139" s="180" t="str">
        <f t="shared" si="27"/>
        <v>Summer</v>
      </c>
      <c r="AE139">
        <f t="shared" si="28"/>
        <v>6</v>
      </c>
      <c r="AF139" s="178">
        <v>46905</v>
      </c>
      <c r="AG139" s="179">
        <v>416</v>
      </c>
      <c r="AH139" s="179">
        <v>304</v>
      </c>
      <c r="AI139">
        <f t="shared" si="29"/>
        <v>26</v>
      </c>
      <c r="AJ139">
        <f t="shared" si="30"/>
        <v>4</v>
      </c>
    </row>
    <row r="140" spans="2:36" x14ac:dyDescent="0.25">
      <c r="B140" s="237">
        <f t="shared" si="33"/>
        <v>47119</v>
      </c>
      <c r="C140" s="81">
        <f>INDEX('[23]Forward Price Curve'!$A:$IV,MATCH(B140,'[23]Forward Price Curve'!$D$1:$D$65536,FALSE),$C$250)</f>
        <v>3.9724076282244303</v>
      </c>
      <c r="D140" s="81">
        <f>INDEX('[23]Forward Price Curve'!$A:$IV,MATCH(B140,'[23]Forward Price Curve'!$D$1:$D$65536,FALSE),$D$250)</f>
        <v>4.5767493591072057</v>
      </c>
      <c r="E140" s="236">
        <f t="shared" si="31"/>
        <v>2029</v>
      </c>
      <c r="K140" s="16">
        <f t="shared" si="34"/>
        <v>1</v>
      </c>
      <c r="L140" s="110">
        <f t="shared" si="35"/>
        <v>2029</v>
      </c>
      <c r="M140" s="84">
        <f t="shared" si="32"/>
        <v>47119</v>
      </c>
      <c r="N140" s="235">
        <f>INDEX('[23]Forward Price Curve'!$A$1:$P$65536,MATCH($M140,'[23]Forward Price Curve'!$D$1:$D$65536,FALSE),N$250)</f>
        <v>48.936399999999999</v>
      </c>
      <c r="O140" s="235">
        <f>INDEX('[23]Forward Price Curve'!$A$1:$P$65536,MATCH($M140,'[23]Forward Price Curve'!$D$1:$D$65536,FALSE),O$250)</f>
        <v>44.791400000000003</v>
      </c>
      <c r="P140" s="235">
        <f>INDEX('[23]Forward Price Curve'!$A$1:$P$65536,MATCH($M140,'[23]Forward Price Curve'!$D$1:$D$65536,FALSE),P$250)</f>
        <v>30.959330000000001</v>
      </c>
      <c r="Q140" s="234">
        <f>INDEX('[23]Forward Price Curve'!$A$1:$P$65536,MATCH($M140,'[23]Forward Price Curve'!$D$1:$D$65536,FALSE),Q$250)</f>
        <v>41.500860000000003</v>
      </c>
      <c r="S140" s="107">
        <f>INDEX('[23]Forward Price Curve'!$V:$V,MATCH($M140,'[23]Forward Price Curve'!$D:$D,FALSE),1)</f>
        <v>43.340731827956994</v>
      </c>
      <c r="T140" s="109">
        <f t="shared" si="36"/>
        <v>1.0334712431207091</v>
      </c>
      <c r="U140" s="109">
        <f t="shared" si="37"/>
        <v>0.95754866726153942</v>
      </c>
      <c r="AD140" s="180" t="str">
        <f t="shared" si="27"/>
        <v>Summer</v>
      </c>
      <c r="AE140">
        <f t="shared" si="28"/>
        <v>7</v>
      </c>
      <c r="AF140" s="178">
        <v>46935</v>
      </c>
      <c r="AG140" s="179">
        <v>400</v>
      </c>
      <c r="AH140" s="179">
        <v>344</v>
      </c>
      <c r="AI140">
        <f t="shared" si="29"/>
        <v>25</v>
      </c>
      <c r="AJ140">
        <f t="shared" si="30"/>
        <v>6</v>
      </c>
    </row>
    <row r="141" spans="2:36" x14ac:dyDescent="0.25">
      <c r="B141" s="88">
        <f t="shared" si="33"/>
        <v>47150</v>
      </c>
      <c r="C141" s="81">
        <f>INDEX('[23]Forward Price Curve'!$A:$IV,MATCH(B141,'[23]Forward Price Curve'!$D$1:$D$65536,FALSE),$C$250)</f>
        <v>3.8896012446050388</v>
      </c>
      <c r="D141" s="81">
        <f>INDEX('[23]Forward Price Curve'!$A:$IV,MATCH(B141,'[23]Forward Price Curve'!$D$1:$D$65536,FALSE),$D$250)</f>
        <v>4.511505081658278</v>
      </c>
      <c r="E141" s="89">
        <f t="shared" si="31"/>
        <v>2029</v>
      </c>
      <c r="K141" s="16">
        <f t="shared" si="34"/>
        <v>2</v>
      </c>
      <c r="L141" s="110">
        <f t="shared" si="35"/>
        <v>2029</v>
      </c>
      <c r="M141" s="84">
        <f t="shared" si="32"/>
        <v>47150</v>
      </c>
      <c r="N141" s="85">
        <f>INDEX('[23]Forward Price Curve'!$A$1:$P$65536,MATCH($M141,'[23]Forward Price Curve'!$D$1:$D$65536,FALSE),N$250)</f>
        <v>50.254330000000003</v>
      </c>
      <c r="O141" s="85">
        <f>INDEX('[23]Forward Price Curve'!$A$1:$P$65536,MATCH($M141,'[23]Forward Price Curve'!$D$1:$D$65536,FALSE),O$250)</f>
        <v>43.092260000000003</v>
      </c>
      <c r="P141" s="85">
        <f>INDEX('[23]Forward Price Curve'!$A$1:$P$65536,MATCH($M141,'[23]Forward Price Curve'!$D$1:$D$65536,FALSE),P$250)</f>
        <v>32.913519999999998</v>
      </c>
      <c r="Q141" s="86">
        <f>INDEX('[23]Forward Price Curve'!$A$1:$P$65536,MATCH($M141,'[23]Forward Price Curve'!$D$1:$D$65536,FALSE),Q$250)</f>
        <v>40.686839999999997</v>
      </c>
      <c r="S141" s="107">
        <f>INDEX('[23]Forward Price Curve'!$V:$V,MATCH($M141,'[23]Forward Price Curve'!$D:$D,FALSE),1)</f>
        <v>42.061365714285714</v>
      </c>
      <c r="T141" s="109">
        <f t="shared" si="36"/>
        <v>1.0245092917980112</v>
      </c>
      <c r="U141" s="109">
        <f t="shared" si="37"/>
        <v>0.96732094426931858</v>
      </c>
      <c r="AD141" s="180" t="str">
        <f t="shared" si="27"/>
        <v>Summer</v>
      </c>
      <c r="AE141">
        <f t="shared" si="28"/>
        <v>8</v>
      </c>
      <c r="AF141" s="178">
        <v>46966</v>
      </c>
      <c r="AG141" s="179">
        <v>432</v>
      </c>
      <c r="AH141" s="179">
        <v>312</v>
      </c>
      <c r="AI141">
        <f t="shared" si="29"/>
        <v>27</v>
      </c>
      <c r="AJ141">
        <f t="shared" si="30"/>
        <v>4</v>
      </c>
    </row>
    <row r="142" spans="2:36" x14ac:dyDescent="0.25">
      <c r="B142" s="88">
        <f t="shared" si="33"/>
        <v>47178</v>
      </c>
      <c r="C142" s="81">
        <f>INDEX('[23]Forward Price Curve'!$A:$IV,MATCH(B142,'[23]Forward Price Curve'!$D$1:$D$65536,FALSE),$C$250)</f>
        <v>3.7751778781491518</v>
      </c>
      <c r="D142" s="81">
        <f>INDEX('[23]Forward Price Curve'!$A:$IV,MATCH(B142,'[23]Forward Price Curve'!$D$1:$D$65536,FALSE),$D$250)</f>
        <v>4.0548469206883633</v>
      </c>
      <c r="E142" s="89">
        <f t="shared" si="31"/>
        <v>2029</v>
      </c>
      <c r="K142" s="16">
        <f t="shared" si="34"/>
        <v>3</v>
      </c>
      <c r="L142" s="110">
        <f t="shared" si="35"/>
        <v>2029</v>
      </c>
      <c r="M142" s="84">
        <f t="shared" si="32"/>
        <v>47178</v>
      </c>
      <c r="N142" s="85">
        <f>INDEX('[23]Forward Price Curve'!$A$1:$P$65536,MATCH($M142,'[23]Forward Price Curve'!$D$1:$D$65536,FALSE),N$250)</f>
        <v>36.055630000000001</v>
      </c>
      <c r="O142" s="85">
        <f>INDEX('[23]Forward Price Curve'!$A$1:$P$65536,MATCH($M142,'[23]Forward Price Curve'!$D$1:$D$65536,FALSE),O$250)</f>
        <v>41.003439999999998</v>
      </c>
      <c r="P142" s="85">
        <f>INDEX('[23]Forward Price Curve'!$A$1:$P$65536,MATCH($M142,'[23]Forward Price Curve'!$D$1:$D$65536,FALSE),P$250)</f>
        <v>26.224340000000002</v>
      </c>
      <c r="Q142" s="86">
        <f>INDEX('[23]Forward Price Curve'!$A$1:$P$65536,MATCH($M142,'[23]Forward Price Curve'!$D$1:$D$65536,FALSE),Q$250)</f>
        <v>41.158410000000003</v>
      </c>
      <c r="S142" s="107">
        <f>INDEX('[23]Forward Price Curve'!$V:$V,MATCH($M142,'[23]Forward Price Curve'!$D:$D,FALSE),1)</f>
        <v>41.068306312247643</v>
      </c>
      <c r="T142" s="109">
        <f t="shared" si="36"/>
        <v>0.99842052623854372</v>
      </c>
      <c r="U142" s="109">
        <f t="shared" si="37"/>
        <v>1.0021939957072321</v>
      </c>
      <c r="AD142" s="180" t="str">
        <f t="shared" si="27"/>
        <v>Summer</v>
      </c>
      <c r="AE142">
        <f t="shared" si="28"/>
        <v>9</v>
      </c>
      <c r="AF142" s="178">
        <v>46997</v>
      </c>
      <c r="AG142" s="179">
        <v>400</v>
      </c>
      <c r="AH142" s="179">
        <v>320</v>
      </c>
      <c r="AI142">
        <f t="shared" si="29"/>
        <v>25</v>
      </c>
      <c r="AJ142">
        <f t="shared" si="30"/>
        <v>5</v>
      </c>
    </row>
    <row r="143" spans="2:36" x14ac:dyDescent="0.25">
      <c r="B143" s="88">
        <f t="shared" si="33"/>
        <v>47209</v>
      </c>
      <c r="C143" s="81">
        <f>INDEX('[23]Forward Price Curve'!$A:$IV,MATCH(B143,'[23]Forward Price Curve'!$D$1:$D$65536,FALSE),$C$250)</f>
        <v>3.6216096758004617</v>
      </c>
      <c r="D143" s="81">
        <f>INDEX('[23]Forward Price Curve'!$A:$IV,MATCH(B143,'[23]Forward Price Curve'!$D$1:$D$65536,FALSE),$D$250)</f>
        <v>3.6126357068678527</v>
      </c>
      <c r="E143" s="89">
        <f t="shared" si="31"/>
        <v>2029</v>
      </c>
      <c r="K143" s="16">
        <f t="shared" si="34"/>
        <v>4</v>
      </c>
      <c r="L143" s="110">
        <f t="shared" si="35"/>
        <v>2029</v>
      </c>
      <c r="M143" s="84">
        <f t="shared" si="32"/>
        <v>47209</v>
      </c>
      <c r="N143" s="85">
        <f>INDEX('[23]Forward Price Curve'!$A$1:$P$65536,MATCH($M143,'[23]Forward Price Curve'!$D$1:$D$65536,FALSE),N$250)</f>
        <v>37.249020000000002</v>
      </c>
      <c r="O143" s="85">
        <f>INDEX('[23]Forward Price Curve'!$A$1:$P$65536,MATCH($M143,'[23]Forward Price Curve'!$D$1:$D$65536,FALSE),O$250)</f>
        <v>39.077249999999999</v>
      </c>
      <c r="P143" s="85">
        <f>INDEX('[23]Forward Price Curve'!$A$1:$P$65536,MATCH($M143,'[23]Forward Price Curve'!$D$1:$D$65536,FALSE),P$250)</f>
        <v>25.879059999999999</v>
      </c>
      <c r="Q143" s="86">
        <f>INDEX('[23]Forward Price Curve'!$A$1:$P$65536,MATCH($M143,'[23]Forward Price Curve'!$D$1:$D$65536,FALSE),Q$250)</f>
        <v>39.571669999999997</v>
      </c>
      <c r="S143" s="107">
        <f>INDEX('[23]Forward Price Curve'!$V:$V,MATCH($M143,'[23]Forward Price Curve'!$D:$D,FALSE),1)</f>
        <v>39.296992222222222</v>
      </c>
      <c r="T143" s="109">
        <f t="shared" si="36"/>
        <v>0.99440816689023948</v>
      </c>
      <c r="U143" s="109">
        <f t="shared" si="37"/>
        <v>1.0069897913872006</v>
      </c>
      <c r="AD143" s="180" t="str">
        <f t="shared" si="27"/>
        <v>Winter</v>
      </c>
      <c r="AE143">
        <f t="shared" si="28"/>
        <v>10</v>
      </c>
      <c r="AF143" s="178">
        <v>47027</v>
      </c>
      <c r="AG143" s="179">
        <v>416</v>
      </c>
      <c r="AH143" s="179">
        <v>328</v>
      </c>
      <c r="AI143">
        <f t="shared" si="29"/>
        <v>26</v>
      </c>
      <c r="AJ143">
        <f t="shared" si="30"/>
        <v>5</v>
      </c>
    </row>
    <row r="144" spans="2:36" x14ac:dyDescent="0.25">
      <c r="B144" s="88">
        <f t="shared" si="33"/>
        <v>47239</v>
      </c>
      <c r="C144" s="81">
        <f>INDEX('[23]Forward Price Curve'!$A:$IV,MATCH(B144,'[23]Forward Price Curve'!$D$1:$D$65536,FALSE),$C$250)</f>
        <v>3.5970186891498543</v>
      </c>
      <c r="D144" s="81">
        <f>INDEX('[23]Forward Price Curve'!$A:$IV,MATCH(B144,'[23]Forward Price Curve'!$D$1:$D$65536,FALSE),$D$250)</f>
        <v>3.5908876143848767</v>
      </c>
      <c r="E144" s="89">
        <f t="shared" si="31"/>
        <v>2029</v>
      </c>
      <c r="K144" s="16">
        <f t="shared" si="34"/>
        <v>5</v>
      </c>
      <c r="L144" s="110">
        <f t="shared" si="35"/>
        <v>2029</v>
      </c>
      <c r="M144" s="84">
        <f t="shared" si="32"/>
        <v>47239</v>
      </c>
      <c r="N144" s="85">
        <f>INDEX('[23]Forward Price Curve'!$A$1:$P$65536,MATCH($M144,'[23]Forward Price Curve'!$D$1:$D$65536,FALSE),N$250)</f>
        <v>23.59666</v>
      </c>
      <c r="O144" s="85">
        <f>INDEX('[23]Forward Price Curve'!$A$1:$P$65536,MATCH($M144,'[23]Forward Price Curve'!$D$1:$D$65536,FALSE),O$250)</f>
        <v>38.689349999999997</v>
      </c>
      <c r="P144" s="85">
        <f>INDEX('[23]Forward Price Curve'!$A$1:$P$65536,MATCH($M144,'[23]Forward Price Curve'!$D$1:$D$65536,FALSE),P$250)</f>
        <v>19.49316</v>
      </c>
      <c r="Q144" s="86">
        <f>INDEX('[23]Forward Price Curve'!$A$1:$P$65536,MATCH($M144,'[23]Forward Price Curve'!$D$1:$D$65536,FALSE),Q$250)</f>
        <v>37.433399999999999</v>
      </c>
      <c r="S144" s="107">
        <f>INDEX('[23]Forward Price Curve'!$V:$V,MATCH($M144,'[23]Forward Price Curve'!$D:$D,FALSE),1)</f>
        <v>38.135651612903224</v>
      </c>
      <c r="T144" s="109">
        <f t="shared" si="36"/>
        <v>1.0145191799190192</v>
      </c>
      <c r="U144" s="109">
        <f t="shared" si="37"/>
        <v>0.98158543034660983</v>
      </c>
      <c r="AD144" s="180" t="str">
        <f t="shared" si="27"/>
        <v>Winter</v>
      </c>
      <c r="AE144">
        <f t="shared" si="28"/>
        <v>11</v>
      </c>
      <c r="AF144" s="178">
        <v>47058</v>
      </c>
      <c r="AG144" s="179">
        <v>400</v>
      </c>
      <c r="AH144" s="179">
        <v>320</v>
      </c>
      <c r="AI144">
        <f t="shared" si="29"/>
        <v>25</v>
      </c>
      <c r="AJ144">
        <f t="shared" si="30"/>
        <v>5</v>
      </c>
    </row>
    <row r="145" spans="2:36" x14ac:dyDescent="0.25">
      <c r="B145" s="88">
        <f t="shared" si="33"/>
        <v>47270</v>
      </c>
      <c r="C145" s="81">
        <f>INDEX('[23]Forward Price Curve'!$A:$IV,MATCH(B145,'[23]Forward Price Curve'!$D$1:$D$65536,FALSE),$C$250)</f>
        <v>3.7756797350195725</v>
      </c>
      <c r="D145" s="81">
        <f>INDEX('[23]Forward Price Curve'!$A:$IV,MATCH(B145,'[23]Forward Price Curve'!$D$1:$D$65536,FALSE),$D$250)</f>
        <v>3.7576229900876918</v>
      </c>
      <c r="E145" s="89">
        <f t="shared" si="31"/>
        <v>2029</v>
      </c>
      <c r="K145" s="16">
        <f t="shared" si="34"/>
        <v>6</v>
      </c>
      <c r="L145" s="110">
        <f t="shared" si="35"/>
        <v>2029</v>
      </c>
      <c r="M145" s="84">
        <f t="shared" si="32"/>
        <v>47270</v>
      </c>
      <c r="N145" s="85">
        <f>INDEX('[23]Forward Price Curve'!$A$1:$P$65536,MATCH($M145,'[23]Forward Price Curve'!$D$1:$D$65536,FALSE),N$250)</f>
        <v>30.345649999999999</v>
      </c>
      <c r="O145" s="85">
        <f>INDEX('[23]Forward Price Curve'!$A$1:$P$65536,MATCH($M145,'[23]Forward Price Curve'!$D$1:$D$65536,FALSE),O$250)</f>
        <v>53.282769999999999</v>
      </c>
      <c r="P145" s="85">
        <f>INDEX('[23]Forward Price Curve'!$A$1:$P$65536,MATCH($M145,'[23]Forward Price Curve'!$D$1:$D$65536,FALSE),P$250)</f>
        <v>22.846409999999999</v>
      </c>
      <c r="Q145" s="86">
        <f>INDEX('[23]Forward Price Curve'!$A$1:$P$65536,MATCH($M145,'[23]Forward Price Curve'!$D$1:$D$65536,FALSE),Q$250)</f>
        <v>43.832569999999997</v>
      </c>
      <c r="S145" s="107">
        <f>INDEX('[23]Forward Price Curve'!$V:$V,MATCH($M145,'[23]Forward Price Curve'!$D:$D,FALSE),1)</f>
        <v>49.292685555555558</v>
      </c>
      <c r="T145" s="109">
        <f t="shared" si="36"/>
        <v>1.080946785501216</v>
      </c>
      <c r="U145" s="109">
        <f t="shared" si="37"/>
        <v>0.8892307145772832</v>
      </c>
      <c r="AD145" s="180" t="str">
        <f t="shared" si="27"/>
        <v>Winter</v>
      </c>
      <c r="AE145">
        <f t="shared" si="28"/>
        <v>12</v>
      </c>
      <c r="AF145" s="178">
        <v>47088</v>
      </c>
      <c r="AG145" s="179">
        <v>400</v>
      </c>
      <c r="AH145" s="179">
        <v>344</v>
      </c>
      <c r="AI145">
        <f t="shared" si="29"/>
        <v>25</v>
      </c>
      <c r="AJ145">
        <f t="shared" si="30"/>
        <v>6</v>
      </c>
    </row>
    <row r="146" spans="2:36" x14ac:dyDescent="0.25">
      <c r="B146" s="88">
        <f t="shared" si="33"/>
        <v>47300</v>
      </c>
      <c r="C146" s="81">
        <f>INDEX('[23]Forward Price Curve'!$A:$IV,MATCH(B146,'[23]Forward Price Curve'!$D$1:$D$65536,FALSE),$C$250)</f>
        <v>3.4936361738432198</v>
      </c>
      <c r="D146" s="81">
        <f>INDEX('[23]Forward Price Curve'!$A:$IV,MATCH(B146,'[23]Forward Price Curve'!$D$1:$D$65536,FALSE),$D$250)</f>
        <v>3.4966458802919811</v>
      </c>
      <c r="E146" s="89">
        <f t="shared" si="31"/>
        <v>2029</v>
      </c>
      <c r="K146" s="16">
        <f t="shared" si="34"/>
        <v>7</v>
      </c>
      <c r="L146" s="110">
        <f t="shared" si="35"/>
        <v>2029</v>
      </c>
      <c r="M146" s="84">
        <f t="shared" si="32"/>
        <v>47300</v>
      </c>
      <c r="N146" s="85">
        <f>INDEX('[23]Forward Price Curve'!$A$1:$P$65536,MATCH($M146,'[23]Forward Price Curve'!$D$1:$D$65536,FALSE),N$250)</f>
        <v>65.826719999999995</v>
      </c>
      <c r="O146" s="85">
        <f>INDEX('[23]Forward Price Curve'!$A$1:$P$65536,MATCH($M146,'[23]Forward Price Curve'!$D$1:$D$65536,FALSE),O$250)</f>
        <v>83.412189999999995</v>
      </c>
      <c r="P146" s="85">
        <f>INDEX('[23]Forward Price Curve'!$A$1:$P$65536,MATCH($M146,'[23]Forward Price Curve'!$D$1:$D$65536,FALSE),P$250)</f>
        <v>31.320329999999998</v>
      </c>
      <c r="Q146" s="86">
        <f>INDEX('[23]Forward Price Curve'!$A$1:$P$65536,MATCH($M146,'[23]Forward Price Curve'!$D$1:$D$65536,FALSE),Q$250)</f>
        <v>52.319229999999997</v>
      </c>
      <c r="S146" s="107">
        <f>INDEX('[23]Forward Price Curve'!$V:$V,MATCH($M146,'[23]Forward Price Curve'!$D:$D,FALSE),1)</f>
        <v>69.035875161290321</v>
      </c>
      <c r="T146" s="109">
        <f t="shared" si="36"/>
        <v>1.2082441166295337</v>
      </c>
      <c r="U146" s="109">
        <f t="shared" si="37"/>
        <v>0.75785567833775136</v>
      </c>
      <c r="AD146" s="180" t="str">
        <f t="shared" si="27"/>
        <v>Winter</v>
      </c>
      <c r="AE146">
        <f t="shared" si="28"/>
        <v>1</v>
      </c>
      <c r="AF146" s="178">
        <v>47119</v>
      </c>
      <c r="AG146" s="179">
        <v>416</v>
      </c>
      <c r="AH146" s="179">
        <v>328</v>
      </c>
      <c r="AI146">
        <f t="shared" si="29"/>
        <v>26</v>
      </c>
      <c r="AJ146">
        <f t="shared" si="30"/>
        <v>5</v>
      </c>
    </row>
    <row r="147" spans="2:36" x14ac:dyDescent="0.25">
      <c r="B147" s="88">
        <f t="shared" si="33"/>
        <v>47331</v>
      </c>
      <c r="C147" s="81">
        <f>INDEX('[23]Forward Price Curve'!$A:$IV,MATCH(B147,'[23]Forward Price Curve'!$D$1:$D$65536,FALSE),$C$250)</f>
        <v>3.4093242196125662</v>
      </c>
      <c r="D147" s="81">
        <f>INDEX('[23]Forward Price Curve'!$A:$IV,MATCH(B147,'[23]Forward Price Curve'!$D$1:$D$65536,FALSE),$D$250)</f>
        <v>3.5328927010969413</v>
      </c>
      <c r="E147" s="89">
        <f t="shared" si="31"/>
        <v>2029</v>
      </c>
      <c r="K147" s="16">
        <f t="shared" si="34"/>
        <v>8</v>
      </c>
      <c r="L147" s="110">
        <f t="shared" si="35"/>
        <v>2029</v>
      </c>
      <c r="M147" s="84">
        <f t="shared" si="32"/>
        <v>47331</v>
      </c>
      <c r="N147" s="85">
        <f>INDEX('[23]Forward Price Curve'!$A$1:$P$65536,MATCH($M147,'[23]Forward Price Curve'!$D$1:$D$65536,FALSE),N$250)</f>
        <v>83.737880000000004</v>
      </c>
      <c r="O147" s="85">
        <f>INDEX('[23]Forward Price Curve'!$A$1:$P$65536,MATCH($M147,'[23]Forward Price Curve'!$D$1:$D$65536,FALSE),O$250)</f>
        <v>90.840050000000005</v>
      </c>
      <c r="P147" s="85">
        <f>INDEX('[23]Forward Price Curve'!$A$1:$P$65536,MATCH($M147,'[23]Forward Price Curve'!$D$1:$D$65536,FALSE),P$250)</f>
        <v>38.625210000000003</v>
      </c>
      <c r="Q147" s="86">
        <f>INDEX('[23]Forward Price Curve'!$A$1:$P$65536,MATCH($M147,'[23]Forward Price Curve'!$D$1:$D$65536,FALSE),Q$250)</f>
        <v>56.878079999999997</v>
      </c>
      <c r="S147" s="107">
        <f>INDEX('[23]Forward Price Curve'!$V:$V,MATCH($M147,'[23]Forward Price Curve'!$D:$D,FALSE),1)</f>
        <v>76.597933548387104</v>
      </c>
      <c r="T147" s="109">
        <f t="shared" si="36"/>
        <v>1.1859334291651109</v>
      </c>
      <c r="U147" s="109">
        <f t="shared" si="37"/>
        <v>0.74255371346369248</v>
      </c>
      <c r="AD147" s="180" t="str">
        <f t="shared" si="27"/>
        <v>Winter</v>
      </c>
      <c r="AE147">
        <f t="shared" si="28"/>
        <v>2</v>
      </c>
      <c r="AF147" s="178">
        <v>47150</v>
      </c>
      <c r="AG147" s="179">
        <v>384</v>
      </c>
      <c r="AH147" s="179">
        <v>288</v>
      </c>
      <c r="AI147">
        <f t="shared" si="29"/>
        <v>24</v>
      </c>
      <c r="AJ147">
        <f t="shared" si="30"/>
        <v>4</v>
      </c>
    </row>
    <row r="148" spans="2:36" x14ac:dyDescent="0.25">
      <c r="B148" s="88">
        <f t="shared" si="33"/>
        <v>47362</v>
      </c>
      <c r="C148" s="81">
        <f>INDEX('[23]Forward Price Curve'!$A:$IV,MATCH(B148,'[23]Forward Price Curve'!$D$1:$D$65536,FALSE),$C$250)</f>
        <v>3.5739332731105087</v>
      </c>
      <c r="D148" s="81">
        <f>INDEX('[23]Forward Price Curve'!$A:$IV,MATCH(B148,'[23]Forward Price Curve'!$D$1:$D$65536,FALSE),$D$250)</f>
        <v>3.4241522386820615</v>
      </c>
      <c r="E148" s="89">
        <f t="shared" si="31"/>
        <v>2029</v>
      </c>
      <c r="K148" s="16">
        <f t="shared" si="34"/>
        <v>9</v>
      </c>
      <c r="L148" s="110">
        <f t="shared" si="35"/>
        <v>2029</v>
      </c>
      <c r="M148" s="84">
        <f t="shared" si="32"/>
        <v>47362</v>
      </c>
      <c r="N148" s="85">
        <f>INDEX('[23]Forward Price Curve'!$A$1:$P$65536,MATCH($M148,'[23]Forward Price Curve'!$D$1:$D$65536,FALSE),N$250)</f>
        <v>34.837470000000003</v>
      </c>
      <c r="O148" s="85">
        <f>INDEX('[23]Forward Price Curve'!$A$1:$P$65536,MATCH($M148,'[23]Forward Price Curve'!$D$1:$D$65536,FALSE),O$250)</f>
        <v>47.572929999999999</v>
      </c>
      <c r="P148" s="85">
        <f>INDEX('[23]Forward Price Curve'!$A$1:$P$65536,MATCH($M148,'[23]Forward Price Curve'!$D$1:$D$65536,FALSE),P$250)</f>
        <v>30.49512</v>
      </c>
      <c r="Q148" s="86">
        <f>INDEX('[23]Forward Price Curve'!$A$1:$P$65536,MATCH($M148,'[23]Forward Price Curve'!$D$1:$D$65536,FALSE),Q$250)</f>
        <v>47.172229999999999</v>
      </c>
      <c r="S148" s="107">
        <f>INDEX('[23]Forward Price Curve'!$V:$V,MATCH($M148,'[23]Forward Price Curve'!$D:$D,FALSE),1)</f>
        <v>47.385936666666666</v>
      </c>
      <c r="T148" s="109">
        <f t="shared" si="36"/>
        <v>1.0039461778427792</v>
      </c>
      <c r="U148" s="109">
        <f t="shared" si="37"/>
        <v>0.99549008246539528</v>
      </c>
      <c r="AD148" s="180" t="str">
        <f t="shared" si="27"/>
        <v>Winter</v>
      </c>
      <c r="AE148">
        <f t="shared" si="28"/>
        <v>3</v>
      </c>
      <c r="AF148" s="178">
        <v>47178</v>
      </c>
      <c r="AG148" s="179">
        <v>432</v>
      </c>
      <c r="AH148" s="179">
        <v>312</v>
      </c>
      <c r="AI148">
        <f t="shared" si="29"/>
        <v>27</v>
      </c>
      <c r="AJ148">
        <f t="shared" si="30"/>
        <v>4</v>
      </c>
    </row>
    <row r="149" spans="2:36" x14ac:dyDescent="0.25">
      <c r="B149" s="88">
        <f t="shared" si="33"/>
        <v>47392</v>
      </c>
      <c r="C149" s="81">
        <f>INDEX('[23]Forward Price Curve'!$A:$IV,MATCH(B149,'[23]Forward Price Curve'!$D$1:$D$65536,FALSE),$C$250)</f>
        <v>3.8228542808391048</v>
      </c>
      <c r="D149" s="81">
        <f>INDEX('[23]Forward Price Curve'!$A:$IV,MATCH(B149,'[23]Forward Price Curve'!$D$1:$D$65536,FALSE),$D$250)</f>
        <v>3.6923787126387642</v>
      </c>
      <c r="E149" s="89">
        <f t="shared" si="31"/>
        <v>2029</v>
      </c>
      <c r="K149" s="16">
        <f t="shared" si="34"/>
        <v>10</v>
      </c>
      <c r="L149" s="110">
        <f t="shared" si="35"/>
        <v>2029</v>
      </c>
      <c r="M149" s="84">
        <f t="shared" si="32"/>
        <v>47392</v>
      </c>
      <c r="N149" s="85">
        <f>INDEX('[23]Forward Price Curve'!$A$1:$P$65536,MATCH($M149,'[23]Forward Price Curve'!$D$1:$D$65536,FALSE),N$250)</f>
        <v>42.627310000000001</v>
      </c>
      <c r="O149" s="85">
        <f>INDEX('[23]Forward Price Curve'!$A$1:$P$65536,MATCH($M149,'[23]Forward Price Curve'!$D$1:$D$65536,FALSE),O$250)</f>
        <v>44.181489999999997</v>
      </c>
      <c r="P149" s="85">
        <f>INDEX('[23]Forward Price Curve'!$A$1:$P$65536,MATCH($M149,'[23]Forward Price Curve'!$D$1:$D$65536,FALSE),P$250)</f>
        <v>26.697620000000001</v>
      </c>
      <c r="Q149" s="86">
        <f>INDEX('[23]Forward Price Curve'!$A$1:$P$65536,MATCH($M149,'[23]Forward Price Curve'!$D$1:$D$65536,FALSE),Q$250)</f>
        <v>40.008450000000003</v>
      </c>
      <c r="S149" s="107">
        <f>INDEX('[23]Forward Price Curve'!$V:$V,MATCH($M149,'[23]Forward Price Curve'!$D:$D,FALSE),1)</f>
        <v>42.431505483870971</v>
      </c>
      <c r="T149" s="109">
        <f t="shared" si="36"/>
        <v>1.0412425742658182</v>
      </c>
      <c r="U149" s="109">
        <f t="shared" si="37"/>
        <v>0.9428948971704052</v>
      </c>
      <c r="AD149" s="180" t="str">
        <f t="shared" si="27"/>
        <v>Winter</v>
      </c>
      <c r="AE149">
        <f t="shared" si="28"/>
        <v>4</v>
      </c>
      <c r="AF149" s="178">
        <v>47209</v>
      </c>
      <c r="AG149" s="179">
        <v>400</v>
      </c>
      <c r="AH149" s="179">
        <v>320</v>
      </c>
      <c r="AI149">
        <f t="shared" si="29"/>
        <v>25</v>
      </c>
      <c r="AJ149">
        <f t="shared" si="30"/>
        <v>5</v>
      </c>
    </row>
    <row r="150" spans="2:36" x14ac:dyDescent="0.25">
      <c r="B150" s="88">
        <f t="shared" si="33"/>
        <v>47423</v>
      </c>
      <c r="C150" s="81">
        <f>INDEX('[23]Forward Price Curve'!$A:$IV,MATCH(B150,'[23]Forward Price Curve'!$D$1:$D$65536,FALSE),$C$250)</f>
        <v>3.7812001605941985</v>
      </c>
      <c r="D150" s="81">
        <f>INDEX('[23]Forward Price Curve'!$A:$IV,MATCH(B150,'[23]Forward Price Curve'!$D$1:$D$65536,FALSE),$D$250)</f>
        <v>4.170836747264234</v>
      </c>
      <c r="E150" s="89">
        <f t="shared" si="31"/>
        <v>2029</v>
      </c>
      <c r="K150" s="16">
        <f t="shared" si="34"/>
        <v>11</v>
      </c>
      <c r="L150" s="110">
        <f t="shared" si="35"/>
        <v>2029</v>
      </c>
      <c r="M150" s="84">
        <f t="shared" si="32"/>
        <v>47423</v>
      </c>
      <c r="N150" s="85">
        <f>INDEX('[23]Forward Price Curve'!$A$1:$P$65536,MATCH($M150,'[23]Forward Price Curve'!$D$1:$D$65536,FALSE),N$250)</f>
        <v>39.364229999999999</v>
      </c>
      <c r="O150" s="85">
        <f>INDEX('[23]Forward Price Curve'!$A$1:$P$65536,MATCH($M150,'[23]Forward Price Curve'!$D$1:$D$65536,FALSE),O$250)</f>
        <v>44.201839999999997</v>
      </c>
      <c r="P150" s="85">
        <f>INDEX('[23]Forward Price Curve'!$A$1:$P$65536,MATCH($M150,'[23]Forward Price Curve'!$D$1:$D$65536,FALSE),P$250)</f>
        <v>26.63711</v>
      </c>
      <c r="Q150" s="86">
        <f>INDEX('[23]Forward Price Curve'!$A$1:$P$65536,MATCH($M150,'[23]Forward Price Curve'!$D$1:$D$65536,FALSE),Q$250)</f>
        <v>41.109200000000001</v>
      </c>
      <c r="S150" s="107">
        <f>INDEX('[23]Forward Price Curve'!$V:$V,MATCH($M150,'[23]Forward Price Curve'!$D:$D,FALSE),1)</f>
        <v>42.824950346740643</v>
      </c>
      <c r="T150" s="109">
        <f t="shared" si="36"/>
        <v>1.0321515761748956</v>
      </c>
      <c r="U150" s="109">
        <f t="shared" si="37"/>
        <v>0.95993573062318271</v>
      </c>
      <c r="AD150" s="180" t="str">
        <f t="shared" si="27"/>
        <v>Winter</v>
      </c>
      <c r="AE150">
        <f t="shared" si="28"/>
        <v>5</v>
      </c>
      <c r="AF150" s="178">
        <v>47239</v>
      </c>
      <c r="AG150" s="179">
        <v>416</v>
      </c>
      <c r="AH150" s="179">
        <v>328</v>
      </c>
      <c r="AI150">
        <f t="shared" si="29"/>
        <v>26</v>
      </c>
      <c r="AJ150">
        <f t="shared" si="30"/>
        <v>5</v>
      </c>
    </row>
    <row r="151" spans="2:36" x14ac:dyDescent="0.25">
      <c r="B151" s="90">
        <f t="shared" si="33"/>
        <v>47453</v>
      </c>
      <c r="C151" s="91">
        <f>INDEX('[23]Forward Price Curve'!$A:$IV,MATCH(B151,'[23]Forward Price Curve'!$D$1:$D$65536,FALSE),$C$250)</f>
        <v>3.9874633343370469</v>
      </c>
      <c r="D151" s="91">
        <f>INDEX('[23]Forward Price Curve'!$A:$IV,MATCH(B151,'[23]Forward Price Curve'!$D$1:$D$65536,FALSE),$D$250)</f>
        <v>4.6202455440731578</v>
      </c>
      <c r="E151" s="92">
        <f t="shared" si="31"/>
        <v>2029</v>
      </c>
      <c r="K151" s="16">
        <f t="shared" si="34"/>
        <v>12</v>
      </c>
      <c r="L151" s="110">
        <f t="shared" si="35"/>
        <v>2029</v>
      </c>
      <c r="M151" s="93">
        <f t="shared" si="32"/>
        <v>47453</v>
      </c>
      <c r="N151" s="94">
        <f>INDEX('[23]Forward Price Curve'!$A$1:$P$65536,MATCH($M151,'[23]Forward Price Curve'!$D$1:$D$65536,FALSE),N$250)</f>
        <v>52.056350000000002</v>
      </c>
      <c r="O151" s="94">
        <f>INDEX('[23]Forward Price Curve'!$A$1:$P$65536,MATCH($M151,'[23]Forward Price Curve'!$D$1:$D$65536,FALSE),O$250)</f>
        <v>45.153280000000002</v>
      </c>
      <c r="P151" s="94">
        <f>INDEX('[23]Forward Price Curve'!$A$1:$P$65536,MATCH($M151,'[23]Forward Price Curve'!$D$1:$D$65536,FALSE),P$250)</f>
        <v>33.285290000000003</v>
      </c>
      <c r="Q151" s="95">
        <f>INDEX('[23]Forward Price Curve'!$A$1:$P$65536,MATCH($M151,'[23]Forward Price Curve'!$D$1:$D$65536,FALSE),Q$250)</f>
        <v>42.340240000000001</v>
      </c>
      <c r="S151" s="107">
        <f>INDEX('[23]Forward Price Curve'!$V:$V,MATCH($M151,'[23]Forward Price Curve'!$D:$D,FALSE),1)</f>
        <v>43.852627096774192</v>
      </c>
      <c r="T151" s="109">
        <f t="shared" si="36"/>
        <v>1.0296596347661344</v>
      </c>
      <c r="U151" s="109">
        <f t="shared" si="37"/>
        <v>0.96551205259751838</v>
      </c>
      <c r="AD151" s="180" t="str">
        <f t="shared" si="27"/>
        <v>Summer</v>
      </c>
      <c r="AE151">
        <f t="shared" si="28"/>
        <v>6</v>
      </c>
      <c r="AF151" s="178">
        <v>47270</v>
      </c>
      <c r="AG151" s="179">
        <v>416</v>
      </c>
      <c r="AH151" s="179">
        <v>304</v>
      </c>
      <c r="AI151">
        <f t="shared" si="29"/>
        <v>26</v>
      </c>
      <c r="AJ151">
        <f t="shared" si="30"/>
        <v>4</v>
      </c>
    </row>
    <row r="152" spans="2:36" x14ac:dyDescent="0.25">
      <c r="B152" s="237">
        <f t="shared" si="33"/>
        <v>47484</v>
      </c>
      <c r="C152" s="81">
        <f>INDEX('[23]Forward Price Curve'!$A:$IV,MATCH(B152,'[23]Forward Price Curve'!$D$1:$D$65536,FALSE),$C$250)</f>
        <v>4.0935558767439524</v>
      </c>
      <c r="D152" s="81">
        <f>INDEX('[23]Forward Price Curve'!$A:$IV,MATCH(B152,'[23]Forward Price Curve'!$D$1:$D$65536,FALSE),$D$250)</f>
        <v>4.6698001262307969</v>
      </c>
      <c r="E152" s="236">
        <f t="shared" si="31"/>
        <v>2030</v>
      </c>
      <c r="K152" s="16">
        <f t="shared" si="34"/>
        <v>1</v>
      </c>
      <c r="L152" s="110">
        <f t="shared" si="35"/>
        <v>2030</v>
      </c>
      <c r="M152" s="84">
        <f t="shared" si="32"/>
        <v>47484</v>
      </c>
      <c r="N152" s="235">
        <f>INDEX('[23]Forward Price Curve'!$A$1:$P$65536,MATCH($M152,'[23]Forward Price Curve'!$D$1:$D$65536,FALSE),N$250)</f>
        <v>51.121099999999998</v>
      </c>
      <c r="O152" s="235">
        <f>INDEX('[23]Forward Price Curve'!$A$1:$P$65536,MATCH($M152,'[23]Forward Price Curve'!$D$1:$D$65536,FALSE),O$250)</f>
        <v>46.337940000000003</v>
      </c>
      <c r="P152" s="235">
        <f>INDEX('[23]Forward Price Curve'!$A$1:$P$65536,MATCH($M152,'[23]Forward Price Curve'!$D$1:$D$65536,FALSE),P$250)</f>
        <v>31.976590000000002</v>
      </c>
      <c r="Q152" s="234">
        <f>INDEX('[23]Forward Price Curve'!$A$1:$P$65536,MATCH($M152,'[23]Forward Price Curve'!$D$1:$D$65536,FALSE),Q$250)</f>
        <v>43.06382</v>
      </c>
      <c r="S152" s="107">
        <f>INDEX('[23]Forward Price Curve'!$V:$V,MATCH($M152,'[23]Forward Price Curve'!$D:$D,FALSE),1)</f>
        <v>44.894510752688177</v>
      </c>
      <c r="T152" s="109">
        <f t="shared" si="36"/>
        <v>1.0321515753955599</v>
      </c>
      <c r="U152" s="109">
        <f t="shared" si="37"/>
        <v>0.95922239218124106</v>
      </c>
      <c r="AD152" s="180" t="str">
        <f t="shared" si="27"/>
        <v>Summer</v>
      </c>
      <c r="AE152">
        <f t="shared" si="28"/>
        <v>7</v>
      </c>
      <c r="AF152" s="178">
        <v>47300</v>
      </c>
      <c r="AG152" s="179">
        <v>400</v>
      </c>
      <c r="AH152" s="179">
        <v>344</v>
      </c>
      <c r="AI152">
        <f t="shared" si="29"/>
        <v>25</v>
      </c>
      <c r="AJ152">
        <f t="shared" si="30"/>
        <v>6</v>
      </c>
    </row>
    <row r="153" spans="2:36" x14ac:dyDescent="0.25">
      <c r="B153" s="88">
        <f t="shared" si="33"/>
        <v>47515</v>
      </c>
      <c r="C153" s="81">
        <f>INDEX('[23]Forward Price Curve'!$A:$IV,MATCH(B153,'[23]Forward Price Curve'!$D$1:$D$65536,FALSE),$C$250)</f>
        <v>4.0810094549834384</v>
      </c>
      <c r="D153" s="81">
        <f>INDEX('[23]Forward Price Curve'!$A:$IV,MATCH(B153,'[23]Forward Price Curve'!$D$1:$D$65536,FALSE),$D$250)</f>
        <v>4.6623954185520686</v>
      </c>
      <c r="E153" s="89">
        <f t="shared" si="31"/>
        <v>2030</v>
      </c>
      <c r="K153" s="16">
        <f t="shared" si="34"/>
        <v>2</v>
      </c>
      <c r="L153" s="110">
        <f t="shared" si="35"/>
        <v>2030</v>
      </c>
      <c r="M153" s="84">
        <f t="shared" si="32"/>
        <v>47515</v>
      </c>
      <c r="N153" s="85">
        <f>INDEX('[23]Forward Price Curve'!$A$1:$P$65536,MATCH($M153,'[23]Forward Price Curve'!$D$1:$D$65536,FALSE),N$250)</f>
        <v>53.282550000000001</v>
      </c>
      <c r="O153" s="85">
        <f>INDEX('[23]Forward Price Curve'!$A$1:$P$65536,MATCH($M153,'[23]Forward Price Curve'!$D$1:$D$65536,FALSE),O$250)</f>
        <v>44.980519999999999</v>
      </c>
      <c r="P153" s="85">
        <f>INDEX('[23]Forward Price Curve'!$A$1:$P$65536,MATCH($M153,'[23]Forward Price Curve'!$D$1:$D$65536,FALSE),P$250)</f>
        <v>34.670349999999999</v>
      </c>
      <c r="Q153" s="86">
        <f>INDEX('[23]Forward Price Curve'!$A$1:$P$65536,MATCH($M153,'[23]Forward Price Curve'!$D$1:$D$65536,FALSE),Q$250)</f>
        <v>42.52393</v>
      </c>
      <c r="S153" s="107">
        <f>INDEX('[23]Forward Price Curve'!$V:$V,MATCH($M153,'[23]Forward Price Curve'!$D:$D,FALSE),1)</f>
        <v>43.927695714285711</v>
      </c>
      <c r="T153" s="109">
        <f t="shared" si="36"/>
        <v>1.0239672094926642</v>
      </c>
      <c r="U153" s="109">
        <f t="shared" si="37"/>
        <v>0.96804372067644806</v>
      </c>
      <c r="AD153" s="180" t="str">
        <f t="shared" si="27"/>
        <v>Summer</v>
      </c>
      <c r="AE153">
        <f t="shared" si="28"/>
        <v>8</v>
      </c>
      <c r="AF153" s="178">
        <v>47331</v>
      </c>
      <c r="AG153" s="179">
        <v>432</v>
      </c>
      <c r="AH153" s="179">
        <v>312</v>
      </c>
      <c r="AI153">
        <f t="shared" si="29"/>
        <v>27</v>
      </c>
      <c r="AJ153">
        <f t="shared" si="30"/>
        <v>4</v>
      </c>
    </row>
    <row r="154" spans="2:36" x14ac:dyDescent="0.25">
      <c r="B154" s="88">
        <f t="shared" si="33"/>
        <v>47543</v>
      </c>
      <c r="C154" s="81">
        <f>INDEX('[23]Forward Price Curve'!$A:$IV,MATCH(B154,'[23]Forward Price Curve'!$D$1:$D$65536,FALSE),$C$250)</f>
        <v>3.9057610358325805</v>
      </c>
      <c r="D154" s="81">
        <f>INDEX('[23]Forward Price Curve'!$A:$IV,MATCH(B154,'[23]Forward Price Curve'!$D$1:$D$65536,FALSE),$D$250)</f>
        <v>4.2030964177806496</v>
      </c>
      <c r="E154" s="89">
        <f t="shared" si="31"/>
        <v>2030</v>
      </c>
      <c r="K154" s="16">
        <f t="shared" si="34"/>
        <v>3</v>
      </c>
      <c r="L154" s="110">
        <f t="shared" si="35"/>
        <v>2030</v>
      </c>
      <c r="M154" s="84">
        <f t="shared" si="32"/>
        <v>47543</v>
      </c>
      <c r="N154" s="85">
        <f>INDEX('[23]Forward Price Curve'!$A$1:$P$65536,MATCH($M154,'[23]Forward Price Curve'!$D$1:$D$65536,FALSE),N$250)</f>
        <v>37.76079</v>
      </c>
      <c r="O154" s="85">
        <f>INDEX('[23]Forward Price Curve'!$A$1:$P$65536,MATCH($M154,'[23]Forward Price Curve'!$D$1:$D$65536,FALSE),O$250)</f>
        <v>40.963320000000003</v>
      </c>
      <c r="P154" s="85">
        <f>INDEX('[23]Forward Price Curve'!$A$1:$P$65536,MATCH($M154,'[23]Forward Price Curve'!$D$1:$D$65536,FALSE),P$250)</f>
        <v>27.172930000000001</v>
      </c>
      <c r="Q154" s="86">
        <f>INDEX('[23]Forward Price Curve'!$A$1:$P$65536,MATCH($M154,'[23]Forward Price Curve'!$D$1:$D$65536,FALSE),Q$250)</f>
        <v>39.952710000000003</v>
      </c>
      <c r="S154" s="107">
        <f>INDEX('[23]Forward Price Curve'!$V:$V,MATCH($M154,'[23]Forward Price Curve'!$D:$D,FALSE),1)</f>
        <v>40.518542786002698</v>
      </c>
      <c r="T154" s="109">
        <f t="shared" si="36"/>
        <v>1.0109771275918382</v>
      </c>
      <c r="U154" s="109">
        <f t="shared" si="37"/>
        <v>0.98603521382812009</v>
      </c>
      <c r="AD154" s="180" t="str">
        <f t="shared" si="27"/>
        <v>Summer</v>
      </c>
      <c r="AE154">
        <f t="shared" si="28"/>
        <v>9</v>
      </c>
      <c r="AF154" s="178">
        <v>47362</v>
      </c>
      <c r="AG154" s="179">
        <v>384</v>
      </c>
      <c r="AH154" s="179">
        <v>336</v>
      </c>
      <c r="AI154">
        <f t="shared" si="29"/>
        <v>24</v>
      </c>
      <c r="AJ154">
        <f t="shared" si="30"/>
        <v>6</v>
      </c>
    </row>
    <row r="155" spans="2:36" x14ac:dyDescent="0.25">
      <c r="B155" s="88">
        <f t="shared" si="33"/>
        <v>47574</v>
      </c>
      <c r="C155" s="81">
        <f>INDEX('[23]Forward Price Curve'!$A:$IV,MATCH(B155,'[23]Forward Price Curve'!$D$1:$D$65536,FALSE),$C$250)</f>
        <v>3.8027800060222825</v>
      </c>
      <c r="D155" s="81">
        <f>INDEX('[23]Forward Price Curve'!$A:$IV,MATCH(B155,'[23]Forward Price Curve'!$D$1:$D$65536,FALSE),$D$250)</f>
        <v>3.6696467778767969</v>
      </c>
      <c r="E155" s="89">
        <f t="shared" si="31"/>
        <v>2030</v>
      </c>
      <c r="K155" s="16">
        <f t="shared" si="34"/>
        <v>4</v>
      </c>
      <c r="L155" s="110">
        <f t="shared" si="35"/>
        <v>2030</v>
      </c>
      <c r="M155" s="84">
        <f t="shared" si="32"/>
        <v>47574</v>
      </c>
      <c r="N155" s="85">
        <f>INDEX('[23]Forward Price Curve'!$A$1:$P$65536,MATCH($M155,'[23]Forward Price Curve'!$D$1:$D$65536,FALSE),N$250)</f>
        <v>32.671729999999997</v>
      </c>
      <c r="O155" s="85">
        <f>INDEX('[23]Forward Price Curve'!$A$1:$P$65536,MATCH($M155,'[23]Forward Price Curve'!$D$1:$D$65536,FALSE),O$250)</f>
        <v>38.657969999999999</v>
      </c>
      <c r="P155" s="85">
        <f>INDEX('[23]Forward Price Curve'!$A$1:$P$65536,MATCH($M155,'[23]Forward Price Curve'!$D$1:$D$65536,FALSE),P$250)</f>
        <v>24.23265</v>
      </c>
      <c r="Q155" s="86">
        <f>INDEX('[23]Forward Price Curve'!$A$1:$P$65536,MATCH($M155,'[23]Forward Price Curve'!$D$1:$D$65536,FALSE),Q$250)</f>
        <v>37.859299999999998</v>
      </c>
      <c r="S155" s="107">
        <f>INDEX('[23]Forward Price Curve'!$V:$V,MATCH($M155,'[23]Forward Price Curve'!$D:$D,FALSE),1)</f>
        <v>38.320753777777782</v>
      </c>
      <c r="T155" s="109">
        <f t="shared" si="36"/>
        <v>1.0087998327010408</v>
      </c>
      <c r="U155" s="109">
        <f t="shared" si="37"/>
        <v>0.98795812367225977</v>
      </c>
      <c r="AD155" s="180" t="str">
        <f t="shared" si="27"/>
        <v>Winter</v>
      </c>
      <c r="AE155">
        <f t="shared" si="28"/>
        <v>10</v>
      </c>
      <c r="AF155" s="178">
        <v>47392</v>
      </c>
      <c r="AG155" s="179">
        <v>432</v>
      </c>
      <c r="AH155" s="179">
        <v>312</v>
      </c>
      <c r="AI155">
        <f t="shared" si="29"/>
        <v>27</v>
      </c>
      <c r="AJ155">
        <f t="shared" si="30"/>
        <v>4</v>
      </c>
    </row>
    <row r="156" spans="2:36" x14ac:dyDescent="0.25">
      <c r="B156" s="88">
        <f t="shared" si="33"/>
        <v>47604</v>
      </c>
      <c r="C156" s="81">
        <f>INDEX('[23]Forward Price Curve'!$A:$IV,MATCH(B156,'[23]Forward Price Curve'!$D$1:$D$65536,FALSE),$C$250)</f>
        <v>3.7644381411221519</v>
      </c>
      <c r="D156" s="81">
        <f>INDEX('[23]Forward Price Curve'!$A:$IV,MATCH(B156,'[23]Forward Price Curve'!$D$1:$D$65536,FALSE),$D$250)</f>
        <v>3.691860900912979</v>
      </c>
      <c r="E156" s="89">
        <f t="shared" si="31"/>
        <v>2030</v>
      </c>
      <c r="K156" s="16">
        <f t="shared" si="34"/>
        <v>5</v>
      </c>
      <c r="L156" s="110">
        <f t="shared" si="35"/>
        <v>2030</v>
      </c>
      <c r="M156" s="84">
        <f t="shared" si="32"/>
        <v>47604</v>
      </c>
      <c r="N156" s="85">
        <f>INDEX('[23]Forward Price Curve'!$A$1:$P$65536,MATCH($M156,'[23]Forward Price Curve'!$D$1:$D$65536,FALSE),N$250)</f>
        <v>24.24803</v>
      </c>
      <c r="O156" s="85">
        <f>INDEX('[23]Forward Price Curve'!$A$1:$P$65536,MATCH($M156,'[23]Forward Price Curve'!$D$1:$D$65536,FALSE),O$250)</f>
        <v>40.117559999999997</v>
      </c>
      <c r="P156" s="85">
        <f>INDEX('[23]Forward Price Curve'!$A$1:$P$65536,MATCH($M156,'[23]Forward Price Curve'!$D$1:$D$65536,FALSE),P$250)</f>
        <v>20.11468</v>
      </c>
      <c r="Q156" s="86">
        <f>INDEX('[23]Forward Price Curve'!$A$1:$P$65536,MATCH($M156,'[23]Forward Price Curve'!$D$1:$D$65536,FALSE),Q$250)</f>
        <v>38.72119</v>
      </c>
      <c r="S156" s="107">
        <f>INDEX('[23]Forward Price Curve'!$V:$V,MATCH($M156,'[23]Forward Price Curve'!$D:$D,FALSE),1)</f>
        <v>39.501956021505372</v>
      </c>
      <c r="T156" s="109">
        <f t="shared" si="36"/>
        <v>1.0155841391286924</v>
      </c>
      <c r="U156" s="109">
        <f t="shared" si="37"/>
        <v>0.98023475037336605</v>
      </c>
      <c r="AD156" s="180" t="str">
        <f t="shared" si="27"/>
        <v>Winter</v>
      </c>
      <c r="AE156">
        <f t="shared" si="28"/>
        <v>11</v>
      </c>
      <c r="AF156" s="178">
        <v>47423</v>
      </c>
      <c r="AG156" s="179">
        <v>400</v>
      </c>
      <c r="AH156" s="179">
        <v>320</v>
      </c>
      <c r="AI156">
        <f t="shared" si="29"/>
        <v>25</v>
      </c>
      <c r="AJ156">
        <f t="shared" si="30"/>
        <v>5</v>
      </c>
    </row>
    <row r="157" spans="2:36" x14ac:dyDescent="0.25">
      <c r="B157" s="88">
        <f t="shared" si="33"/>
        <v>47635</v>
      </c>
      <c r="C157" s="81">
        <f>INDEX('[23]Forward Price Curve'!$A:$IV,MATCH(B157,'[23]Forward Price Curve'!$D$1:$D$65536,FALSE),$C$250)</f>
        <v>3.8319880758807585</v>
      </c>
      <c r="D157" s="81">
        <f>INDEX('[23]Forward Price Curve'!$A:$IV,MATCH(B157,'[23]Forward Price Curve'!$D$1:$D$65536,FALSE),$D$250)</f>
        <v>3.8326539091539589</v>
      </c>
      <c r="E157" s="89">
        <f t="shared" si="31"/>
        <v>2030</v>
      </c>
      <c r="K157" s="16">
        <f t="shared" si="34"/>
        <v>6</v>
      </c>
      <c r="L157" s="110">
        <f t="shared" si="35"/>
        <v>2030</v>
      </c>
      <c r="M157" s="84">
        <f t="shared" si="32"/>
        <v>47635</v>
      </c>
      <c r="N157" s="85">
        <f>INDEX('[23]Forward Price Curve'!$A$1:$P$65536,MATCH($M157,'[23]Forward Price Curve'!$D$1:$D$65536,FALSE),N$250)</f>
        <v>31.054649999999999</v>
      </c>
      <c r="O157" s="85">
        <f>INDEX('[23]Forward Price Curve'!$A$1:$P$65536,MATCH($M157,'[23]Forward Price Curve'!$D$1:$D$65536,FALSE),O$250)</f>
        <v>55.605060000000002</v>
      </c>
      <c r="P157" s="85">
        <f>INDEX('[23]Forward Price Curve'!$A$1:$P$65536,MATCH($M157,'[23]Forward Price Curve'!$D$1:$D$65536,FALSE),P$250)</f>
        <v>23.66977</v>
      </c>
      <c r="Q157" s="86">
        <f>INDEX('[23]Forward Price Curve'!$A$1:$P$65536,MATCH($M157,'[23]Forward Price Curve'!$D$1:$D$65536,FALSE),Q$250)</f>
        <v>46.725029999999997</v>
      </c>
      <c r="S157" s="107">
        <f>INDEX('[23]Forward Price Curve'!$V:$V,MATCH($M157,'[23]Forward Price Curve'!$D:$D,FALSE),1)</f>
        <v>51.658380000000001</v>
      </c>
      <c r="T157" s="109">
        <f t="shared" si="36"/>
        <v>1.0763996083500877</v>
      </c>
      <c r="U157" s="109">
        <f t="shared" si="37"/>
        <v>0.90450048956239038</v>
      </c>
      <c r="AD157" s="180" t="str">
        <f t="shared" si="27"/>
        <v>Winter</v>
      </c>
      <c r="AE157">
        <f t="shared" si="28"/>
        <v>12</v>
      </c>
      <c r="AF157" s="178">
        <v>47453</v>
      </c>
      <c r="AG157" s="179">
        <v>400</v>
      </c>
      <c r="AH157" s="179">
        <v>344</v>
      </c>
      <c r="AI157">
        <f t="shared" si="29"/>
        <v>25</v>
      </c>
      <c r="AJ157">
        <f t="shared" si="30"/>
        <v>6</v>
      </c>
    </row>
    <row r="158" spans="2:36" x14ac:dyDescent="0.25">
      <c r="B158" s="88">
        <f t="shared" si="33"/>
        <v>47665</v>
      </c>
      <c r="C158" s="81">
        <f>INDEX('[23]Forward Price Curve'!$A:$IV,MATCH(B158,'[23]Forward Price Curve'!$D$1:$D$65536,FALSE),$C$250)</f>
        <v>3.9333631637057107</v>
      </c>
      <c r="D158" s="81">
        <f>INDEX('[23]Forward Price Curve'!$A:$IV,MATCH(B158,'[23]Forward Price Curve'!$D$1:$D$65536,FALSE),$D$250)</f>
        <v>3.9733951362223605</v>
      </c>
      <c r="E158" s="89">
        <f t="shared" si="31"/>
        <v>2030</v>
      </c>
      <c r="K158" s="16">
        <f t="shared" si="34"/>
        <v>7</v>
      </c>
      <c r="L158" s="110">
        <f t="shared" si="35"/>
        <v>2030</v>
      </c>
      <c r="M158" s="84">
        <f t="shared" si="32"/>
        <v>47665</v>
      </c>
      <c r="N158" s="85">
        <f>INDEX('[23]Forward Price Curve'!$A$1:$P$65536,MATCH($M158,'[23]Forward Price Curve'!$D$1:$D$65536,FALSE),N$250)</f>
        <v>71.369190000000003</v>
      </c>
      <c r="O158" s="85">
        <f>INDEX('[23]Forward Price Curve'!$A$1:$P$65536,MATCH($M158,'[23]Forward Price Curve'!$D$1:$D$65536,FALSE),O$250)</f>
        <v>89.557879999999997</v>
      </c>
      <c r="P158" s="85">
        <f>INDEX('[23]Forward Price Curve'!$A$1:$P$65536,MATCH($M158,'[23]Forward Price Curve'!$D$1:$D$65536,FALSE),P$250)</f>
        <v>33.741120000000002</v>
      </c>
      <c r="Q158" s="86">
        <f>INDEX('[23]Forward Price Curve'!$A$1:$P$65536,MATCH($M158,'[23]Forward Price Curve'!$D$1:$D$65536,FALSE),Q$250)</f>
        <v>56.425460000000001</v>
      </c>
      <c r="S158" s="107">
        <f>INDEX('[23]Forward Price Curve'!$V:$V,MATCH($M158,'[23]Forward Price Curve'!$D:$D,FALSE),1)</f>
        <v>74.951114193548378</v>
      </c>
      <c r="T158" s="109">
        <f t="shared" si="36"/>
        <v>1.1948839048440583</v>
      </c>
      <c r="U158" s="109">
        <f t="shared" si="37"/>
        <v>0.75283016946607284</v>
      </c>
      <c r="AD158" s="180" t="str">
        <f t="shared" si="27"/>
        <v>Winter</v>
      </c>
      <c r="AE158">
        <f t="shared" si="28"/>
        <v>1</v>
      </c>
      <c r="AF158" s="178">
        <v>47484</v>
      </c>
      <c r="AG158" s="179">
        <v>416</v>
      </c>
      <c r="AH158" s="179">
        <v>328</v>
      </c>
      <c r="AI158">
        <f t="shared" si="29"/>
        <v>26</v>
      </c>
      <c r="AJ158">
        <f t="shared" si="30"/>
        <v>5</v>
      </c>
    </row>
    <row r="159" spans="2:36" x14ac:dyDescent="0.25">
      <c r="B159" s="88">
        <f t="shared" si="33"/>
        <v>47696</v>
      </c>
      <c r="C159" s="81">
        <f>INDEX('[23]Forward Price Curve'!$A:$IV,MATCH(B159,'[23]Forward Price Curve'!$D$1:$D$65536,FALSE),$C$250)</f>
        <v>3.9907755896818227</v>
      </c>
      <c r="D159" s="81">
        <f>INDEX('[23]Forward Price Curve'!$A:$IV,MATCH(B159,'[23]Forward Price Curve'!$D$1:$D$65536,FALSE),$D$250)</f>
        <v>4.0697081172183971</v>
      </c>
      <c r="E159" s="89">
        <f t="shared" si="31"/>
        <v>2030</v>
      </c>
      <c r="K159" s="16">
        <f t="shared" si="34"/>
        <v>8</v>
      </c>
      <c r="L159" s="110">
        <f t="shared" si="35"/>
        <v>2030</v>
      </c>
      <c r="M159" s="84">
        <f t="shared" si="32"/>
        <v>47696</v>
      </c>
      <c r="N159" s="85">
        <f>INDEX('[23]Forward Price Curve'!$A$1:$P$65536,MATCH($M159,'[23]Forward Price Curve'!$D$1:$D$65536,FALSE),N$250)</f>
        <v>84.631649999999993</v>
      </c>
      <c r="O159" s="85">
        <f>INDEX('[23]Forward Price Curve'!$A$1:$P$65536,MATCH($M159,'[23]Forward Price Curve'!$D$1:$D$65536,FALSE),O$250)</f>
        <v>91.799930000000003</v>
      </c>
      <c r="P159" s="85">
        <f>INDEX('[23]Forward Price Curve'!$A$1:$P$65536,MATCH($M159,'[23]Forward Price Curve'!$D$1:$D$65536,FALSE),P$250)</f>
        <v>42.93806</v>
      </c>
      <c r="Q159" s="86">
        <f>INDEX('[23]Forward Price Curve'!$A$1:$P$65536,MATCH($M159,'[23]Forward Price Curve'!$D$1:$D$65536,FALSE),Q$250)</f>
        <v>62.570079999999997</v>
      </c>
      <c r="S159" s="107">
        <f>INDEX('[23]Forward Price Curve'!$V:$V,MATCH($M159,'[23]Forward Price Curve'!$D:$D,FALSE),1)</f>
        <v>79.542250967741936</v>
      </c>
      <c r="T159" s="109">
        <f t="shared" si="36"/>
        <v>1.1541027426697934</v>
      </c>
      <c r="U159" s="109">
        <f t="shared" si="37"/>
        <v>0.78662697168797824</v>
      </c>
      <c r="AD159" s="180" t="str">
        <f t="shared" si="27"/>
        <v>Winter</v>
      </c>
      <c r="AE159">
        <f t="shared" si="28"/>
        <v>2</v>
      </c>
      <c r="AF159" s="178">
        <v>47515</v>
      </c>
      <c r="AG159" s="179">
        <v>384</v>
      </c>
      <c r="AH159" s="179">
        <v>288</v>
      </c>
      <c r="AI159">
        <f t="shared" si="29"/>
        <v>24</v>
      </c>
      <c r="AJ159">
        <f t="shared" si="30"/>
        <v>4</v>
      </c>
    </row>
    <row r="160" spans="2:36" x14ac:dyDescent="0.25">
      <c r="B160" s="88">
        <f t="shared" si="33"/>
        <v>47727</v>
      </c>
      <c r="C160" s="81">
        <f>INDEX('[23]Forward Price Curve'!$A:$IV,MATCH(B160,'[23]Forward Price Curve'!$D$1:$D$65536,FALSE),$C$250)</f>
        <v>4.0008127270902341</v>
      </c>
      <c r="D160" s="81">
        <f>INDEX('[23]Forward Price Curve'!$A:$IV,MATCH(B160,'[23]Forward Price Curve'!$D$1:$D$65536,FALSE),$D$250)</f>
        <v>3.8844868629050513</v>
      </c>
      <c r="E160" s="89">
        <f t="shared" si="31"/>
        <v>2030</v>
      </c>
      <c r="K160" s="16">
        <f t="shared" si="34"/>
        <v>9</v>
      </c>
      <c r="L160" s="110">
        <f t="shared" si="35"/>
        <v>2030</v>
      </c>
      <c r="M160" s="84">
        <f t="shared" si="32"/>
        <v>47727</v>
      </c>
      <c r="N160" s="85">
        <f>INDEX('[23]Forward Price Curve'!$A$1:$P$65536,MATCH($M160,'[23]Forward Price Curve'!$D$1:$D$65536,FALSE),N$250)</f>
        <v>38.614559999999997</v>
      </c>
      <c r="O160" s="85">
        <f>INDEX('[23]Forward Price Curve'!$A$1:$P$65536,MATCH($M160,'[23]Forward Price Curve'!$D$1:$D$65536,FALSE),O$250)</f>
        <v>52.230820000000001</v>
      </c>
      <c r="P160" s="85">
        <f>INDEX('[23]Forward Price Curve'!$A$1:$P$65536,MATCH($M160,'[23]Forward Price Curve'!$D$1:$D$65536,FALSE),P$250)</f>
        <v>32.762819999999998</v>
      </c>
      <c r="Q160" s="86">
        <f>INDEX('[23]Forward Price Curve'!$A$1:$P$65536,MATCH($M160,'[23]Forward Price Curve'!$D$1:$D$65536,FALSE),Q$250)</f>
        <v>51.032719999999998</v>
      </c>
      <c r="S160" s="107">
        <f>INDEX('[23]Forward Price Curve'!$V:$V,MATCH($M160,'[23]Forward Price Curve'!$D:$D,FALSE),1)</f>
        <v>51.671706666666672</v>
      </c>
      <c r="T160" s="109">
        <f t="shared" si="36"/>
        <v>1.01082049286547</v>
      </c>
      <c r="U160" s="109">
        <f t="shared" si="37"/>
        <v>0.98763372243946257</v>
      </c>
      <c r="AD160" s="180" t="str">
        <f t="shared" si="27"/>
        <v>Winter</v>
      </c>
      <c r="AE160">
        <f t="shared" si="28"/>
        <v>3</v>
      </c>
      <c r="AF160" s="178">
        <v>47543</v>
      </c>
      <c r="AG160" s="179">
        <v>416</v>
      </c>
      <c r="AH160" s="179">
        <v>328</v>
      </c>
      <c r="AI160">
        <f t="shared" si="29"/>
        <v>26</v>
      </c>
      <c r="AJ160">
        <f t="shared" si="30"/>
        <v>5</v>
      </c>
    </row>
    <row r="161" spans="2:36" x14ac:dyDescent="0.25">
      <c r="B161" s="88">
        <f t="shared" si="33"/>
        <v>47757</v>
      </c>
      <c r="C161" s="81">
        <f>INDEX('[23]Forward Price Curve'!$A:$IV,MATCH(B161,'[23]Forward Price Curve'!$D$1:$D$65536,FALSE),$C$250)</f>
        <v>4.0811098263575225</v>
      </c>
      <c r="D161" s="81">
        <f>INDEX('[23]Forward Price Curve'!$A:$IV,MATCH(B161,'[23]Forward Price Curve'!$D$1:$D$65536,FALSE),$D$250)</f>
        <v>3.9363715978287228</v>
      </c>
      <c r="E161" s="89">
        <f t="shared" si="31"/>
        <v>2030</v>
      </c>
      <c r="K161" s="16">
        <f t="shared" si="34"/>
        <v>10</v>
      </c>
      <c r="L161" s="110">
        <f t="shared" si="35"/>
        <v>2030</v>
      </c>
      <c r="M161" s="84">
        <f t="shared" si="32"/>
        <v>47757</v>
      </c>
      <c r="N161" s="85">
        <f>INDEX('[23]Forward Price Curve'!$A$1:$P$65536,MATCH($M161,'[23]Forward Price Curve'!$D$1:$D$65536,FALSE),N$250)</f>
        <v>58.299799999999998</v>
      </c>
      <c r="O161" s="85">
        <f>INDEX('[23]Forward Price Curve'!$A$1:$P$65536,MATCH($M161,'[23]Forward Price Curve'!$D$1:$D$65536,FALSE),O$250)</f>
        <v>48.294620000000002</v>
      </c>
      <c r="P161" s="85">
        <f>INDEX('[23]Forward Price Curve'!$A$1:$P$65536,MATCH($M161,'[23]Forward Price Curve'!$D$1:$D$65536,FALSE),P$250)</f>
        <v>31.422650000000001</v>
      </c>
      <c r="Q161" s="86">
        <f>INDEX('[23]Forward Price Curve'!$A$1:$P$65536,MATCH($M161,'[23]Forward Price Curve'!$D$1:$D$65536,FALSE),Q$250)</f>
        <v>44.51361</v>
      </c>
      <c r="S161" s="107">
        <f>INDEX('[23]Forward Price Curve'!$V:$V,MATCH($M161,'[23]Forward Price Curve'!$D:$D,FALSE),1)</f>
        <v>46.709035161290323</v>
      </c>
      <c r="T161" s="109">
        <f t="shared" si="36"/>
        <v>1.0339459985254356</v>
      </c>
      <c r="U161" s="109">
        <f t="shared" si="37"/>
        <v>0.95299784819555078</v>
      </c>
      <c r="AD161" s="180" t="str">
        <f t="shared" si="27"/>
        <v>Winter</v>
      </c>
      <c r="AE161">
        <f t="shared" si="28"/>
        <v>4</v>
      </c>
      <c r="AF161" s="178">
        <v>47574</v>
      </c>
      <c r="AG161" s="179">
        <v>416</v>
      </c>
      <c r="AH161" s="179">
        <v>304</v>
      </c>
      <c r="AI161">
        <f t="shared" si="29"/>
        <v>26</v>
      </c>
      <c r="AJ161">
        <f t="shared" si="30"/>
        <v>4</v>
      </c>
    </row>
    <row r="162" spans="2:36" x14ac:dyDescent="0.25">
      <c r="B162" s="88">
        <f t="shared" si="33"/>
        <v>47788</v>
      </c>
      <c r="C162" s="81">
        <f>INDEX('[23]Forward Price Curve'!$A:$IV,MATCH(B162,'[23]Forward Price Curve'!$D$1:$D$65536,FALSE),$C$250)</f>
        <v>3.9991064137308037</v>
      </c>
      <c r="D162" s="81">
        <f>INDEX('[23]Forward Price Curve'!$A:$IV,MATCH(B162,'[23]Forward Price Curve'!$D$1:$D$65536,FALSE),$D$250)</f>
        <v>4.4994400684474849</v>
      </c>
      <c r="E162" s="89">
        <f t="shared" si="31"/>
        <v>2030</v>
      </c>
      <c r="K162" s="16">
        <f t="shared" si="34"/>
        <v>11</v>
      </c>
      <c r="L162" s="110">
        <f t="shared" si="35"/>
        <v>2030</v>
      </c>
      <c r="M162" s="84">
        <f t="shared" si="32"/>
        <v>47788</v>
      </c>
      <c r="N162" s="85">
        <f>INDEX('[23]Forward Price Curve'!$A$1:$P$65536,MATCH($M162,'[23]Forward Price Curve'!$D$1:$D$65536,FALSE),N$250)</f>
        <v>42.812530000000002</v>
      </c>
      <c r="O162" s="85">
        <f>INDEX('[23]Forward Price Curve'!$A$1:$P$65536,MATCH($M162,'[23]Forward Price Curve'!$D$1:$D$65536,FALSE),O$250)</f>
        <v>44.871450000000003</v>
      </c>
      <c r="P162" s="85">
        <f>INDEX('[23]Forward Price Curve'!$A$1:$P$65536,MATCH($M162,'[23]Forward Price Curve'!$D$1:$D$65536,FALSE),P$250)</f>
        <v>28.801359999999999</v>
      </c>
      <c r="Q162" s="86">
        <f>INDEX('[23]Forward Price Curve'!$A$1:$P$65536,MATCH($M162,'[23]Forward Price Curve'!$D$1:$D$65536,FALSE),Q$250)</f>
        <v>41.297400000000003</v>
      </c>
      <c r="S162" s="107">
        <f>INDEX('[23]Forward Price Curve'!$V:$V,MATCH($M162,'[23]Forward Price Curve'!$D:$D,FALSE),1)</f>
        <v>43.280229403606107</v>
      </c>
      <c r="T162" s="109">
        <f t="shared" si="36"/>
        <v>1.0367655305510306</v>
      </c>
      <c r="U162" s="109">
        <f t="shared" si="37"/>
        <v>0.9541862547650708</v>
      </c>
      <c r="AD162" s="180" t="str">
        <f t="shared" si="27"/>
        <v>Winter</v>
      </c>
      <c r="AE162">
        <f t="shared" si="28"/>
        <v>5</v>
      </c>
      <c r="AF162" s="178">
        <v>47604</v>
      </c>
      <c r="AG162" s="179">
        <v>416</v>
      </c>
      <c r="AH162" s="179">
        <v>328</v>
      </c>
      <c r="AI162">
        <f t="shared" si="29"/>
        <v>26</v>
      </c>
      <c r="AJ162">
        <f t="shared" si="30"/>
        <v>5</v>
      </c>
    </row>
    <row r="163" spans="2:36" x14ac:dyDescent="0.25">
      <c r="B163" s="90">
        <f t="shared" si="33"/>
        <v>47818</v>
      </c>
      <c r="C163" s="91">
        <f>INDEX('[23]Forward Price Curve'!$A:$IV,MATCH(B163,'[23]Forward Price Curve'!$D$1:$D$65536,FALSE),$C$250)</f>
        <v>4.2250423767941383</v>
      </c>
      <c r="D163" s="91">
        <f>INDEX('[23]Forward Price Curve'!$A:$IV,MATCH(B163,'[23]Forward Price Curve'!$D$1:$D$65536,FALSE),$D$250)</f>
        <v>5.1439603235322497</v>
      </c>
      <c r="E163" s="92">
        <f t="shared" si="31"/>
        <v>2030</v>
      </c>
      <c r="K163" s="16">
        <f t="shared" si="34"/>
        <v>12</v>
      </c>
      <c r="L163" s="110">
        <f t="shared" si="35"/>
        <v>2030</v>
      </c>
      <c r="M163" s="93">
        <f t="shared" si="32"/>
        <v>47818</v>
      </c>
      <c r="N163" s="94">
        <f>INDEX('[23]Forward Price Curve'!$A$1:$P$65536,MATCH($M163,'[23]Forward Price Curve'!$D$1:$D$65536,FALSE),N$250)</f>
        <v>58.939430000000002</v>
      </c>
      <c r="O163" s="94">
        <f>INDEX('[23]Forward Price Curve'!$A$1:$P$65536,MATCH($M163,'[23]Forward Price Curve'!$D$1:$D$65536,FALSE),O$250)</f>
        <v>47.33325</v>
      </c>
      <c r="P163" s="94">
        <f>INDEX('[23]Forward Price Curve'!$A$1:$P$65536,MATCH($M163,'[23]Forward Price Curve'!$D$1:$D$65536,FALSE),P$250)</f>
        <v>36.455039999999997</v>
      </c>
      <c r="Q163" s="95">
        <f>INDEX('[23]Forward Price Curve'!$A$1:$P$65536,MATCH($M163,'[23]Forward Price Curve'!$D$1:$D$65536,FALSE),Q$250)</f>
        <v>44.5441</v>
      </c>
      <c r="S163" s="107">
        <f>INDEX('[23]Forward Price Curve'!$V:$V,MATCH($M163,'[23]Forward Price Curve'!$D:$D,FALSE),1)</f>
        <v>46.043643010752689</v>
      </c>
      <c r="T163" s="109">
        <f t="shared" si="36"/>
        <v>1.0280083613050806</v>
      </c>
      <c r="U163" s="109">
        <f t="shared" si="37"/>
        <v>0.96743213801734806</v>
      </c>
      <c r="AD163" s="180" t="str">
        <f t="shared" si="27"/>
        <v>Summer</v>
      </c>
      <c r="AE163">
        <f t="shared" si="28"/>
        <v>6</v>
      </c>
      <c r="AF163" s="178">
        <v>47635</v>
      </c>
      <c r="AG163" s="179">
        <v>400</v>
      </c>
      <c r="AH163" s="179">
        <v>320</v>
      </c>
      <c r="AI163">
        <f t="shared" si="29"/>
        <v>25</v>
      </c>
      <c r="AJ163">
        <f t="shared" si="30"/>
        <v>5</v>
      </c>
    </row>
    <row r="164" spans="2:36" x14ac:dyDescent="0.25">
      <c r="B164" s="237">
        <f t="shared" si="33"/>
        <v>47849</v>
      </c>
      <c r="C164" s="81">
        <f>INDEX('[23]Forward Price Curve'!$A:$IV,MATCH(B164,'[23]Forward Price Curve'!$D$1:$D$65536,FALSE),$C$250)</f>
        <v>4.3353505169125759</v>
      </c>
      <c r="D164" s="81">
        <f>INDEX('[23]Forward Price Curve'!$A:$IV,MATCH(B164,'[23]Forward Price Curve'!$D$1:$D$65536,FALSE),$D$250)</f>
        <v>5.188751037812664</v>
      </c>
      <c r="E164" s="236">
        <f t="shared" si="31"/>
        <v>2031</v>
      </c>
      <c r="K164" s="16">
        <f t="shared" si="34"/>
        <v>1</v>
      </c>
      <c r="L164" s="110">
        <f t="shared" si="35"/>
        <v>2031</v>
      </c>
      <c r="M164" s="84">
        <f t="shared" si="32"/>
        <v>47849</v>
      </c>
      <c r="N164" s="235">
        <f>INDEX('[23]Forward Price Curve'!$A$1:$P$65536,MATCH($M164,'[23]Forward Price Curve'!$D$1:$D$65536,FALSE),N$250)</f>
        <v>54.387729999999998</v>
      </c>
      <c r="O164" s="235">
        <f>INDEX('[23]Forward Price Curve'!$A$1:$P$65536,MATCH($M164,'[23]Forward Price Curve'!$D$1:$D$65536,FALSE),O$250)</f>
        <v>48.459949999999999</v>
      </c>
      <c r="P164" s="235">
        <f>INDEX('[23]Forward Price Curve'!$A$1:$P$65536,MATCH($M164,'[23]Forward Price Curve'!$D$1:$D$65536,FALSE),P$250)</f>
        <v>33.929189999999998</v>
      </c>
      <c r="Q164" s="234">
        <f>INDEX('[23]Forward Price Curve'!$A$1:$P$65536,MATCH($M164,'[23]Forward Price Curve'!$D$1:$D$65536,FALSE),Q$250)</f>
        <v>45.395359999999997</v>
      </c>
      <c r="S164" s="107">
        <f>INDEX('[23]Forward Price Curve'!$V:$V,MATCH($M164,'[23]Forward Price Curve'!$D:$D,FALSE),1)</f>
        <v>47.108894193548387</v>
      </c>
      <c r="T164" s="109">
        <f t="shared" si="36"/>
        <v>1.0286794209369627</v>
      </c>
      <c r="U164" s="109">
        <f t="shared" si="37"/>
        <v>0.96362610027507156</v>
      </c>
      <c r="AD164" s="180" t="str">
        <f t="shared" si="27"/>
        <v>Summer</v>
      </c>
      <c r="AE164">
        <f t="shared" si="28"/>
        <v>7</v>
      </c>
      <c r="AF164" s="178">
        <v>47665</v>
      </c>
      <c r="AG164" s="179">
        <v>416</v>
      </c>
      <c r="AH164" s="179">
        <v>328</v>
      </c>
      <c r="AI164">
        <f t="shared" si="29"/>
        <v>26</v>
      </c>
      <c r="AJ164">
        <f t="shared" si="30"/>
        <v>5</v>
      </c>
    </row>
    <row r="165" spans="2:36" x14ac:dyDescent="0.25">
      <c r="B165" s="88">
        <f t="shared" si="33"/>
        <v>47880</v>
      </c>
      <c r="C165" s="81">
        <f>INDEX('[23]Forward Price Curve'!$A:$IV,MATCH(B165,'[23]Forward Price Curve'!$D$1:$D$65536,FALSE),$C$250)</f>
        <v>4.2934956539195026</v>
      </c>
      <c r="D165" s="81">
        <f>INDEX('[23]Forward Price Curve'!$A:$IV,MATCH(B165,'[23]Forward Price Curve'!$D$1:$D$65536,FALSE),$D$250)</f>
        <v>5.143390730633886</v>
      </c>
      <c r="E165" s="89">
        <f t="shared" si="31"/>
        <v>2031</v>
      </c>
      <c r="K165" s="16">
        <f t="shared" si="34"/>
        <v>2</v>
      </c>
      <c r="L165" s="110">
        <f t="shared" si="35"/>
        <v>2031</v>
      </c>
      <c r="M165" s="84">
        <f t="shared" si="32"/>
        <v>47880</v>
      </c>
      <c r="N165" s="85">
        <f>INDEX('[23]Forward Price Curve'!$A$1:$P$65536,MATCH($M165,'[23]Forward Price Curve'!$D$1:$D$65536,FALSE),N$250)</f>
        <v>55.791249999999998</v>
      </c>
      <c r="O165" s="85">
        <f>INDEX('[23]Forward Price Curve'!$A$1:$P$65536,MATCH($M165,'[23]Forward Price Curve'!$D$1:$D$65536,FALSE),O$250)</f>
        <v>48.358699999999999</v>
      </c>
      <c r="P165" s="85">
        <f>INDEX('[23]Forward Price Curve'!$A$1:$P$65536,MATCH($M165,'[23]Forward Price Curve'!$D$1:$D$65536,FALSE),P$250)</f>
        <v>36.901009999999999</v>
      </c>
      <c r="Q165" s="86">
        <f>INDEX('[23]Forward Price Curve'!$A$1:$P$65536,MATCH($M165,'[23]Forward Price Curve'!$D$1:$D$65536,FALSE),Q$250)</f>
        <v>47.556150000000002</v>
      </c>
      <c r="S165" s="107">
        <f>INDEX('[23]Forward Price Curve'!$V:$V,MATCH($M165,'[23]Forward Price Curve'!$D:$D,FALSE),1)</f>
        <v>48.014749999999999</v>
      </c>
      <c r="T165" s="109">
        <f t="shared" si="36"/>
        <v>1.0071634237395801</v>
      </c>
      <c r="U165" s="109">
        <f t="shared" si="37"/>
        <v>0.99044876834722673</v>
      </c>
      <c r="AD165" s="180" t="str">
        <f t="shared" si="27"/>
        <v>Summer</v>
      </c>
      <c r="AE165">
        <f t="shared" si="28"/>
        <v>8</v>
      </c>
      <c r="AF165" s="178">
        <v>47696</v>
      </c>
      <c r="AG165" s="179">
        <v>432</v>
      </c>
      <c r="AH165" s="179">
        <v>312</v>
      </c>
      <c r="AI165">
        <f t="shared" si="29"/>
        <v>27</v>
      </c>
      <c r="AJ165">
        <f t="shared" si="30"/>
        <v>4</v>
      </c>
    </row>
    <row r="166" spans="2:36" x14ac:dyDescent="0.25">
      <c r="B166" s="88">
        <f t="shared" si="33"/>
        <v>47908</v>
      </c>
      <c r="C166" s="81">
        <f>INDEX('[23]Forward Price Curve'!$A:$IV,MATCH(B166,'[23]Forward Price Curve'!$D$1:$D$65536,FALSE),$C$250)</f>
        <v>4.1281840008029702</v>
      </c>
      <c r="D166" s="81">
        <f>INDEX('[23]Forward Price Curve'!$A:$IV,MATCH(B166,'[23]Forward Price Curve'!$D$1:$D$65536,FALSE),$D$250)</f>
        <v>4.4694587695245254</v>
      </c>
      <c r="E166" s="89">
        <f t="shared" si="31"/>
        <v>2031</v>
      </c>
      <c r="K166" s="16">
        <f t="shared" si="34"/>
        <v>3</v>
      </c>
      <c r="L166" s="110">
        <f t="shared" si="35"/>
        <v>2031</v>
      </c>
      <c r="M166" s="84">
        <f t="shared" si="32"/>
        <v>47908</v>
      </c>
      <c r="N166" s="85">
        <f>INDEX('[23]Forward Price Curve'!$A$1:$P$65536,MATCH($M166,'[23]Forward Price Curve'!$D$1:$D$65536,FALSE),N$250)</f>
        <v>39.635800000000003</v>
      </c>
      <c r="O166" s="85">
        <f>INDEX('[23]Forward Price Curve'!$A$1:$P$65536,MATCH($M166,'[23]Forward Price Curve'!$D$1:$D$65536,FALSE),O$250)</f>
        <v>43.996980000000001</v>
      </c>
      <c r="P166" s="85">
        <f>INDEX('[23]Forward Price Curve'!$A$1:$P$65536,MATCH($M166,'[23]Forward Price Curve'!$D$1:$D$65536,FALSE),P$250)</f>
        <v>28.884720000000002</v>
      </c>
      <c r="Q166" s="86">
        <f>INDEX('[23]Forward Price Curve'!$A$1:$P$65536,MATCH($M166,'[23]Forward Price Curve'!$D$1:$D$65536,FALSE),Q$250)</f>
        <v>43.891579999999998</v>
      </c>
      <c r="S166" s="107">
        <f>INDEX('[23]Forward Price Curve'!$V:$V,MATCH($M166,'[23]Forward Price Curve'!$D:$D,FALSE),1)</f>
        <v>43.950592651413189</v>
      </c>
      <c r="T166" s="109">
        <f t="shared" si="36"/>
        <v>1.001055443073424</v>
      </c>
      <c r="U166" s="109">
        <f t="shared" si="37"/>
        <v>0.99865729566194383</v>
      </c>
      <c r="AD166" s="180" t="str">
        <f t="shared" si="27"/>
        <v>Summer</v>
      </c>
      <c r="AE166">
        <f t="shared" si="28"/>
        <v>9</v>
      </c>
      <c r="AF166" s="178">
        <v>47727</v>
      </c>
      <c r="AG166" s="179">
        <v>384</v>
      </c>
      <c r="AH166" s="179">
        <v>336</v>
      </c>
      <c r="AI166">
        <f t="shared" si="29"/>
        <v>24</v>
      </c>
      <c r="AJ166">
        <f t="shared" si="30"/>
        <v>6</v>
      </c>
    </row>
    <row r="167" spans="2:36" x14ac:dyDescent="0.25">
      <c r="B167" s="88">
        <f t="shared" si="33"/>
        <v>47939</v>
      </c>
      <c r="C167" s="81">
        <f>INDEX('[23]Forward Price Curve'!$A:$IV,MATCH(B167,'[23]Forward Price Curve'!$D$1:$D$65536,FALSE),$C$250)</f>
        <v>4.0049279534276829</v>
      </c>
      <c r="D167" s="81">
        <f>INDEX('[23]Forward Price Curve'!$A:$IV,MATCH(B167,'[23]Forward Price Curve'!$D$1:$D$65536,FALSE),$D$250)</f>
        <v>3.8864545474630345</v>
      </c>
      <c r="E167" s="89">
        <f t="shared" si="31"/>
        <v>2031</v>
      </c>
      <c r="K167" s="16">
        <f t="shared" si="34"/>
        <v>4</v>
      </c>
      <c r="L167" s="110">
        <f t="shared" si="35"/>
        <v>2031</v>
      </c>
      <c r="M167" s="84">
        <f t="shared" si="32"/>
        <v>47939</v>
      </c>
      <c r="N167" s="85">
        <f>INDEX('[23]Forward Price Curve'!$A$1:$P$65536,MATCH($M167,'[23]Forward Price Curve'!$D$1:$D$65536,FALSE),N$250)</f>
        <v>34.5503</v>
      </c>
      <c r="O167" s="85">
        <f>INDEX('[23]Forward Price Curve'!$A$1:$P$65536,MATCH($M167,'[23]Forward Price Curve'!$D$1:$D$65536,FALSE),O$250)</f>
        <v>41.71913</v>
      </c>
      <c r="P167" s="85">
        <f>INDEX('[23]Forward Price Curve'!$A$1:$P$65536,MATCH($M167,'[23]Forward Price Curve'!$D$1:$D$65536,FALSE),P$250)</f>
        <v>25.74727</v>
      </c>
      <c r="Q167" s="86">
        <f>INDEX('[23]Forward Price Curve'!$A$1:$P$65536,MATCH($M167,'[23]Forward Price Curve'!$D$1:$D$65536,FALSE),Q$250)</f>
        <v>42.522820000000003</v>
      </c>
      <c r="S167" s="107">
        <f>INDEX('[23]Forward Price Curve'!$V:$V,MATCH($M167,'[23]Forward Price Curve'!$D:$D,FALSE),1)</f>
        <v>42.058465777777784</v>
      </c>
      <c r="T167" s="109">
        <f t="shared" si="36"/>
        <v>0.99193180798437308</v>
      </c>
      <c r="U167" s="109">
        <f t="shared" si="37"/>
        <v>1.0110406838108577</v>
      </c>
      <c r="AD167" s="180" t="str">
        <f t="shared" si="27"/>
        <v>Winter</v>
      </c>
      <c r="AE167">
        <f t="shared" si="28"/>
        <v>10</v>
      </c>
      <c r="AF167" s="178">
        <v>47757</v>
      </c>
      <c r="AG167" s="179">
        <v>432</v>
      </c>
      <c r="AH167" s="179">
        <v>312</v>
      </c>
      <c r="AI167">
        <f t="shared" si="29"/>
        <v>27</v>
      </c>
      <c r="AJ167">
        <f t="shared" si="30"/>
        <v>4</v>
      </c>
    </row>
    <row r="168" spans="2:36" x14ac:dyDescent="0.25">
      <c r="B168" s="88">
        <f t="shared" si="33"/>
        <v>47969</v>
      </c>
      <c r="C168" s="81">
        <f>INDEX('[23]Forward Price Curve'!$A:$IV,MATCH(B168,'[23]Forward Price Curve'!$D$1:$D$65536,FALSE),$C$250)</f>
        <v>4.0695671183378499</v>
      </c>
      <c r="D168" s="81">
        <f>INDEX('[23]Forward Price Curve'!$A:$IV,MATCH(B168,'[23]Forward Price Curve'!$D$1:$D$65536,FALSE),$D$250)</f>
        <v>3.8788944962665721</v>
      </c>
      <c r="E168" s="89">
        <f t="shared" si="31"/>
        <v>2031</v>
      </c>
      <c r="K168" s="16">
        <f t="shared" si="34"/>
        <v>5</v>
      </c>
      <c r="L168" s="110">
        <f t="shared" si="35"/>
        <v>2031</v>
      </c>
      <c r="M168" s="84">
        <f t="shared" si="32"/>
        <v>47969</v>
      </c>
      <c r="N168" s="85">
        <f>INDEX('[23]Forward Price Curve'!$A$1:$P$65536,MATCH($M168,'[23]Forward Price Curve'!$D$1:$D$65536,FALSE),N$250)</f>
        <v>25.521650000000001</v>
      </c>
      <c r="O168" s="85">
        <f>INDEX('[23]Forward Price Curve'!$A$1:$P$65536,MATCH($M168,'[23]Forward Price Curve'!$D$1:$D$65536,FALSE),O$250)</f>
        <v>45.247439999999997</v>
      </c>
      <c r="P168" s="85">
        <f>INDEX('[23]Forward Price Curve'!$A$1:$P$65536,MATCH($M168,'[23]Forward Price Curve'!$D$1:$D$65536,FALSE),P$250)</f>
        <v>20.961539999999999</v>
      </c>
      <c r="Q168" s="86">
        <f>INDEX('[23]Forward Price Curve'!$A$1:$P$65536,MATCH($M168,'[23]Forward Price Curve'!$D$1:$D$65536,FALSE),Q$250)</f>
        <v>46.936630000000001</v>
      </c>
      <c r="S168" s="107">
        <f>INDEX('[23]Forward Price Curve'!$V:$V,MATCH($M168,'[23]Forward Price Curve'!$D:$D,FALSE),1)</f>
        <v>45.992136666666667</v>
      </c>
      <c r="T168" s="109">
        <f t="shared" si="36"/>
        <v>0.98380817416542432</v>
      </c>
      <c r="U168" s="109">
        <f t="shared" si="37"/>
        <v>1.0205359742292179</v>
      </c>
      <c r="AD168" s="180" t="str">
        <f t="shared" si="27"/>
        <v>Winter</v>
      </c>
      <c r="AE168">
        <f t="shared" si="28"/>
        <v>11</v>
      </c>
      <c r="AF168" s="178">
        <v>47788</v>
      </c>
      <c r="AG168" s="179">
        <v>400</v>
      </c>
      <c r="AH168" s="179">
        <v>320</v>
      </c>
      <c r="AI168">
        <f t="shared" si="29"/>
        <v>25</v>
      </c>
      <c r="AJ168">
        <f t="shared" si="30"/>
        <v>5</v>
      </c>
    </row>
    <row r="169" spans="2:36" x14ac:dyDescent="0.25">
      <c r="B169" s="88">
        <f t="shared" si="33"/>
        <v>48000</v>
      </c>
      <c r="C169" s="81">
        <f>INDEX('[23]Forward Price Curve'!$A:$IV,MATCH(B169,'[23]Forward Price Curve'!$D$1:$D$65536,FALSE),$C$250)</f>
        <v>4.1090130683529056</v>
      </c>
      <c r="D169" s="81">
        <f>INDEX('[23]Forward Price Curve'!$A:$IV,MATCH(B169,'[23]Forward Price Curve'!$D$1:$D$65536,FALSE),$D$250)</f>
        <v>4.0000624401002947</v>
      </c>
      <c r="E169" s="89">
        <f t="shared" si="31"/>
        <v>2031</v>
      </c>
      <c r="K169" s="16">
        <f t="shared" si="34"/>
        <v>6</v>
      </c>
      <c r="L169" s="110">
        <f t="shared" si="35"/>
        <v>2031</v>
      </c>
      <c r="M169" s="84">
        <f t="shared" si="32"/>
        <v>48000</v>
      </c>
      <c r="N169" s="85">
        <f>INDEX('[23]Forward Price Curve'!$A$1:$P$65536,MATCH($M169,'[23]Forward Price Curve'!$D$1:$D$65536,FALSE),N$250)</f>
        <v>33.619509999999998</v>
      </c>
      <c r="O169" s="85">
        <f>INDEX('[23]Forward Price Curve'!$A$1:$P$65536,MATCH($M169,'[23]Forward Price Curve'!$D$1:$D$65536,FALSE),O$250)</f>
        <v>60.975250000000003</v>
      </c>
      <c r="P169" s="85">
        <f>INDEX('[23]Forward Price Curve'!$A$1:$P$65536,MATCH($M169,'[23]Forward Price Curve'!$D$1:$D$65536,FALSE),P$250)</f>
        <v>24.568539999999999</v>
      </c>
      <c r="Q169" s="86">
        <f>INDEX('[23]Forward Price Curve'!$A$1:$P$65536,MATCH($M169,'[23]Forward Price Curve'!$D$1:$D$65536,FALSE),Q$250)</f>
        <v>52.449339999999999</v>
      </c>
      <c r="S169" s="107">
        <f>INDEX('[23]Forward Price Curve'!$V:$V,MATCH($M169,'[23]Forward Price Curve'!$D:$D,FALSE),1)</f>
        <v>57.185956666666669</v>
      </c>
      <c r="T169" s="109">
        <f t="shared" si="36"/>
        <v>1.0662626552777787</v>
      </c>
      <c r="U169" s="109">
        <f t="shared" si="37"/>
        <v>0.91717168090277634</v>
      </c>
      <c r="AD169" s="180" t="str">
        <f t="shared" si="27"/>
        <v>Winter</v>
      </c>
      <c r="AE169">
        <f t="shared" si="28"/>
        <v>12</v>
      </c>
      <c r="AF169" s="178">
        <v>47818</v>
      </c>
      <c r="AG169" s="179">
        <v>400</v>
      </c>
      <c r="AH169" s="179">
        <v>344</v>
      </c>
      <c r="AI169">
        <f t="shared" si="29"/>
        <v>25</v>
      </c>
      <c r="AJ169">
        <f t="shared" si="30"/>
        <v>6</v>
      </c>
    </row>
    <row r="170" spans="2:36" x14ac:dyDescent="0.25">
      <c r="B170" s="88">
        <f t="shared" si="33"/>
        <v>48030</v>
      </c>
      <c r="C170" s="81">
        <f>INDEX('[23]Forward Price Curve'!$A:$IV,MATCH(B170,'[23]Forward Price Curve'!$D$1:$D$65536,FALSE),$C$250)</f>
        <v>4.2732206363545115</v>
      </c>
      <c r="D170" s="81">
        <f>INDEX('[23]Forward Price Curve'!$A:$IV,MATCH(B170,'[23]Forward Price Curve'!$D$1:$D$65536,FALSE),$D$250)</f>
        <v>4.1893226258747633</v>
      </c>
      <c r="E170" s="89">
        <f t="shared" si="31"/>
        <v>2031</v>
      </c>
      <c r="K170" s="16">
        <f t="shared" si="34"/>
        <v>7</v>
      </c>
      <c r="L170" s="110">
        <f t="shared" si="35"/>
        <v>2031</v>
      </c>
      <c r="M170" s="84">
        <f t="shared" si="32"/>
        <v>48030</v>
      </c>
      <c r="N170" s="85">
        <f>INDEX('[23]Forward Price Curve'!$A$1:$P$65536,MATCH($M170,'[23]Forward Price Curve'!$D$1:$D$65536,FALSE),N$250)</f>
        <v>74.775049999999993</v>
      </c>
      <c r="O170" s="85">
        <f>INDEX('[23]Forward Price Curve'!$A$1:$P$65536,MATCH($M170,'[23]Forward Price Curve'!$D$1:$D$65536,FALSE),O$250)</f>
        <v>95.792699999999996</v>
      </c>
      <c r="P170" s="85">
        <f>INDEX('[23]Forward Price Curve'!$A$1:$P$65536,MATCH($M170,'[23]Forward Price Curve'!$D$1:$D$65536,FALSE),P$250)</f>
        <v>35.290759999999999</v>
      </c>
      <c r="Q170" s="86">
        <f>INDEX('[23]Forward Price Curve'!$A$1:$P$65536,MATCH($M170,'[23]Forward Price Curve'!$D$1:$D$65536,FALSE),Q$250)</f>
        <v>61.558639999999997</v>
      </c>
      <c r="S170" s="107">
        <f>INDEX('[23]Forward Price Curve'!$V:$V,MATCH($M170,'[23]Forward Price Curve'!$D:$D,FALSE),1)</f>
        <v>80.700264946236544</v>
      </c>
      <c r="T170" s="109">
        <f t="shared" si="36"/>
        <v>1.1870184077316004</v>
      </c>
      <c r="U170" s="109">
        <f t="shared" si="37"/>
        <v>0.76280592190138508</v>
      </c>
      <c r="AD170" s="180" t="str">
        <f t="shared" si="27"/>
        <v>Winter</v>
      </c>
      <c r="AE170">
        <f t="shared" si="28"/>
        <v>1</v>
      </c>
      <c r="AF170" s="178">
        <v>47849</v>
      </c>
      <c r="AG170" s="179">
        <v>416</v>
      </c>
      <c r="AH170" s="179">
        <v>328</v>
      </c>
      <c r="AI170">
        <f t="shared" si="29"/>
        <v>26</v>
      </c>
      <c r="AJ170">
        <f t="shared" si="30"/>
        <v>5</v>
      </c>
    </row>
    <row r="171" spans="2:36" x14ac:dyDescent="0.25">
      <c r="B171" s="88">
        <f t="shared" si="33"/>
        <v>48061</v>
      </c>
      <c r="C171" s="81">
        <f>INDEX('[23]Forward Price Curve'!$A:$IV,MATCH(B171,'[23]Forward Price Curve'!$D$1:$D$65536,FALSE),$C$250)</f>
        <v>4.361246331426277</v>
      </c>
      <c r="D171" s="81">
        <f>INDEX('[23]Forward Price Curve'!$A:$IV,MATCH(B171,'[23]Forward Price Curve'!$D$1:$D$65536,FALSE),$D$250)</f>
        <v>4.325610672101412</v>
      </c>
      <c r="E171" s="89">
        <f t="shared" si="31"/>
        <v>2031</v>
      </c>
      <c r="K171" s="16">
        <f t="shared" si="34"/>
        <v>8</v>
      </c>
      <c r="L171" s="110">
        <f t="shared" si="35"/>
        <v>2031</v>
      </c>
      <c r="M171" s="84">
        <f t="shared" si="32"/>
        <v>48061</v>
      </c>
      <c r="N171" s="85">
        <f>INDEX('[23]Forward Price Curve'!$A$1:$P$65536,MATCH($M171,'[23]Forward Price Curve'!$D$1:$D$65536,FALSE),N$250)</f>
        <v>81.471109999999996</v>
      </c>
      <c r="O171" s="85">
        <f>INDEX('[23]Forward Price Curve'!$A$1:$P$65536,MATCH($M171,'[23]Forward Price Curve'!$D$1:$D$65536,FALSE),O$250)</f>
        <v>92.721620000000001</v>
      </c>
      <c r="P171" s="85">
        <f>INDEX('[23]Forward Price Curve'!$A$1:$P$65536,MATCH($M171,'[23]Forward Price Curve'!$D$1:$D$65536,FALSE),P$250)</f>
        <v>44.736499999999999</v>
      </c>
      <c r="Q171" s="86">
        <f>INDEX('[23]Forward Price Curve'!$A$1:$P$65536,MATCH($M171,'[23]Forward Price Curve'!$D$1:$D$65536,FALSE),Q$250)</f>
        <v>68.054569999999998</v>
      </c>
      <c r="S171" s="107">
        <f>INDEX('[23]Forward Price Curve'!$V:$V,MATCH($M171,'[23]Forward Price Curve'!$D:$D,FALSE),1)</f>
        <v>81.846899032258065</v>
      </c>
      <c r="T171" s="109">
        <f t="shared" si="36"/>
        <v>1.1328666216597396</v>
      </c>
      <c r="U171" s="109">
        <f t="shared" si="37"/>
        <v>0.83148623594374493</v>
      </c>
      <c r="AD171" s="180" t="str">
        <f t="shared" si="27"/>
        <v>Winter</v>
      </c>
      <c r="AE171">
        <f t="shared" si="28"/>
        <v>2</v>
      </c>
      <c r="AF171" s="178">
        <v>47880</v>
      </c>
      <c r="AG171" s="179">
        <v>384</v>
      </c>
      <c r="AH171" s="179">
        <v>288</v>
      </c>
      <c r="AI171">
        <f t="shared" si="29"/>
        <v>24</v>
      </c>
      <c r="AJ171">
        <f t="shared" si="30"/>
        <v>4</v>
      </c>
    </row>
    <row r="172" spans="2:36" x14ac:dyDescent="0.25">
      <c r="B172" s="88">
        <f t="shared" si="33"/>
        <v>48092</v>
      </c>
      <c r="C172" s="81">
        <f>INDEX('[23]Forward Price Curve'!$A:$IV,MATCH(B172,'[23]Forward Price Curve'!$D$1:$D$65536,FALSE),$C$250)</f>
        <v>4.312566214995484</v>
      </c>
      <c r="D172" s="81">
        <f>INDEX('[23]Forward Price Curve'!$A:$IV,MATCH(B172,'[23]Forward Price Curve'!$D$1:$D$65536,FALSE),$D$250)</f>
        <v>4.090938397975588</v>
      </c>
      <c r="E172" s="89">
        <f t="shared" si="31"/>
        <v>2031</v>
      </c>
      <c r="K172" s="16">
        <f t="shared" si="34"/>
        <v>9</v>
      </c>
      <c r="L172" s="110">
        <f t="shared" si="35"/>
        <v>2031</v>
      </c>
      <c r="M172" s="84">
        <f t="shared" si="32"/>
        <v>48092</v>
      </c>
      <c r="N172" s="85">
        <f>INDEX('[23]Forward Price Curve'!$A$1:$P$65536,MATCH($M172,'[23]Forward Price Curve'!$D$1:$D$65536,FALSE),N$250)</f>
        <v>39.5672</v>
      </c>
      <c r="O172" s="85">
        <f>INDEX('[23]Forward Price Curve'!$A$1:$P$65536,MATCH($M172,'[23]Forward Price Curve'!$D$1:$D$65536,FALSE),O$250)</f>
        <v>55.418050000000001</v>
      </c>
      <c r="P172" s="85">
        <f>INDEX('[23]Forward Price Curve'!$A$1:$P$65536,MATCH($M172,'[23]Forward Price Curve'!$D$1:$D$65536,FALSE),P$250)</f>
        <v>33.265500000000003</v>
      </c>
      <c r="Q172" s="86">
        <f>INDEX('[23]Forward Price Curve'!$A$1:$P$65536,MATCH($M172,'[23]Forward Price Curve'!$D$1:$D$65536,FALSE),Q$250)</f>
        <v>54.276739999999997</v>
      </c>
      <c r="S172" s="107">
        <f>INDEX('[23]Forward Price Curve'!$V:$V,MATCH($M172,'[23]Forward Price Curve'!$D:$D,FALSE),1)</f>
        <v>54.910801111111113</v>
      </c>
      <c r="T172" s="109">
        <f t="shared" si="36"/>
        <v>1.0092376887356365</v>
      </c>
      <c r="U172" s="109">
        <f t="shared" si="37"/>
        <v>0.98845288908045426</v>
      </c>
      <c r="AD172" s="180" t="str">
        <f t="shared" si="27"/>
        <v>Winter</v>
      </c>
      <c r="AE172">
        <f t="shared" si="28"/>
        <v>3</v>
      </c>
      <c r="AF172" s="178">
        <v>47908</v>
      </c>
      <c r="AG172" s="179">
        <v>416</v>
      </c>
      <c r="AH172" s="179">
        <v>328</v>
      </c>
      <c r="AI172">
        <f t="shared" si="29"/>
        <v>26</v>
      </c>
      <c r="AJ172">
        <f t="shared" si="30"/>
        <v>5</v>
      </c>
    </row>
    <row r="173" spans="2:36" x14ac:dyDescent="0.25">
      <c r="B173" s="88">
        <f t="shared" si="33"/>
        <v>48122</v>
      </c>
      <c r="C173" s="81">
        <f>INDEX('[23]Forward Price Curve'!$A:$IV,MATCH(B173,'[23]Forward Price Curve'!$D$1:$D$65536,FALSE),$C$250)</f>
        <v>4.3341460604235671</v>
      </c>
      <c r="D173" s="81">
        <f>INDEX('[23]Forward Price Curve'!$A:$IV,MATCH(B173,'[23]Forward Price Curve'!$D$1:$D$65536,FALSE),$D$250)</f>
        <v>4.1969344582438053</v>
      </c>
      <c r="E173" s="89">
        <f t="shared" si="31"/>
        <v>2031</v>
      </c>
      <c r="K173" s="16">
        <f t="shared" si="34"/>
        <v>10</v>
      </c>
      <c r="L173" s="110">
        <f t="shared" si="35"/>
        <v>2031</v>
      </c>
      <c r="M173" s="84">
        <f t="shared" si="32"/>
        <v>48122</v>
      </c>
      <c r="N173" s="85">
        <f>INDEX('[23]Forward Price Curve'!$A$1:$P$65536,MATCH($M173,'[23]Forward Price Curve'!$D$1:$D$65536,FALSE),N$250)</f>
        <v>49.03237</v>
      </c>
      <c r="O173" s="85">
        <f>INDEX('[23]Forward Price Curve'!$A$1:$P$65536,MATCH($M173,'[23]Forward Price Curve'!$D$1:$D$65536,FALSE),O$250)</f>
        <v>50.138179999999998</v>
      </c>
      <c r="P173" s="85">
        <f>INDEX('[23]Forward Price Curve'!$A$1:$P$65536,MATCH($M173,'[23]Forward Price Curve'!$D$1:$D$65536,FALSE),P$250)</f>
        <v>30.16048</v>
      </c>
      <c r="Q173" s="86">
        <f>INDEX('[23]Forward Price Curve'!$A$1:$P$65536,MATCH($M173,'[23]Forward Price Curve'!$D$1:$D$65536,FALSE),Q$250)</f>
        <v>47.505009999999999</v>
      </c>
      <c r="S173" s="107">
        <f>INDEX('[23]Forward Price Curve'!$V:$V,MATCH($M173,'[23]Forward Price Curve'!$D:$D,FALSE),1)</f>
        <v>49.033947419354838</v>
      </c>
      <c r="T173" s="109">
        <f t="shared" si="36"/>
        <v>1.0225197570002145</v>
      </c>
      <c r="U173" s="109">
        <f t="shared" si="37"/>
        <v>0.96881879799970316</v>
      </c>
      <c r="AD173" s="180" t="str">
        <f t="shared" si="27"/>
        <v>Winter</v>
      </c>
      <c r="AE173">
        <f t="shared" si="28"/>
        <v>4</v>
      </c>
      <c r="AF173" s="178">
        <v>47939</v>
      </c>
      <c r="AG173" s="179">
        <v>416</v>
      </c>
      <c r="AH173" s="179">
        <v>304</v>
      </c>
      <c r="AI173">
        <f t="shared" si="29"/>
        <v>26</v>
      </c>
      <c r="AJ173">
        <f t="shared" si="30"/>
        <v>4</v>
      </c>
    </row>
    <row r="174" spans="2:36" x14ac:dyDescent="0.25">
      <c r="B174" s="88">
        <f t="shared" si="33"/>
        <v>48153</v>
      </c>
      <c r="C174" s="81">
        <f>INDEX('[23]Forward Price Curve'!$A:$IV,MATCH(B174,'[23]Forward Price Curve'!$D$1:$D$65536,FALSE),$C$250)</f>
        <v>4.3568299909665757</v>
      </c>
      <c r="D174" s="81">
        <f>INDEX('[23]Forward Price Curve'!$A:$IV,MATCH(B174,'[23]Forward Price Curve'!$D$1:$D$65536,FALSE),$D$250)</f>
        <v>4.8555909734425038</v>
      </c>
      <c r="E174" s="89">
        <f t="shared" si="31"/>
        <v>2031</v>
      </c>
      <c r="K174" s="16">
        <f t="shared" si="34"/>
        <v>11</v>
      </c>
      <c r="L174" s="110">
        <f t="shared" si="35"/>
        <v>2031</v>
      </c>
      <c r="M174" s="84">
        <f t="shared" si="32"/>
        <v>48153</v>
      </c>
      <c r="N174" s="85">
        <f>INDEX('[23]Forward Price Curve'!$A$1:$P$65536,MATCH($M174,'[23]Forward Price Curve'!$D$1:$D$65536,FALSE),N$250)</f>
        <v>46.381839999999997</v>
      </c>
      <c r="O174" s="85">
        <f>INDEX('[23]Forward Price Curve'!$A$1:$P$65536,MATCH($M174,'[23]Forward Price Curve'!$D$1:$D$65536,FALSE),O$250)</f>
        <v>49.410879999999999</v>
      </c>
      <c r="P174" s="85">
        <f>INDEX('[23]Forward Price Curve'!$A$1:$P$65536,MATCH($M174,'[23]Forward Price Curve'!$D$1:$D$65536,FALSE),P$250)</f>
        <v>32.014699999999998</v>
      </c>
      <c r="Q174" s="86">
        <f>INDEX('[23]Forward Price Curve'!$A$1:$P$65536,MATCH($M174,'[23]Forward Price Curve'!$D$1:$D$65536,FALSE),Q$250)</f>
        <v>47.90354</v>
      </c>
      <c r="S174" s="107">
        <f>INDEX('[23]Forward Price Curve'!$V:$V,MATCH($M174,'[23]Forward Price Curve'!$D:$D,FALSE),1)</f>
        <v>48.706339667128987</v>
      </c>
      <c r="T174" s="109">
        <f t="shared" si="36"/>
        <v>1.0144650642541815</v>
      </c>
      <c r="U174" s="109">
        <f t="shared" si="37"/>
        <v>0.98351755289731246</v>
      </c>
      <c r="AD174" s="180" t="str">
        <f t="shared" si="27"/>
        <v>Winter</v>
      </c>
      <c r="AE174">
        <f t="shared" si="28"/>
        <v>5</v>
      </c>
      <c r="AF174" s="178">
        <v>47969</v>
      </c>
      <c r="AG174" s="179">
        <v>416</v>
      </c>
      <c r="AH174" s="179">
        <v>328</v>
      </c>
      <c r="AI174">
        <f t="shared" si="29"/>
        <v>26</v>
      </c>
      <c r="AJ174">
        <f t="shared" si="30"/>
        <v>5</v>
      </c>
    </row>
    <row r="175" spans="2:36" x14ac:dyDescent="0.25">
      <c r="B175" s="90">
        <f t="shared" si="33"/>
        <v>48183</v>
      </c>
      <c r="C175" s="91">
        <f>INDEX('[23]Forward Price Curve'!$A:$IV,MATCH(B175,'[23]Forward Price Curve'!$D$1:$D$65536,FALSE),$C$250)</f>
        <v>4.5737325303623404</v>
      </c>
      <c r="D175" s="91">
        <f>INDEX('[23]Forward Price Curve'!$A:$IV,MATCH(B175,'[23]Forward Price Curve'!$D$1:$D$65536,FALSE),$D$250)</f>
        <v>5.2493867909021041</v>
      </c>
      <c r="E175" s="92">
        <f t="shared" si="31"/>
        <v>2031</v>
      </c>
      <c r="K175" s="16">
        <f t="shared" si="34"/>
        <v>12</v>
      </c>
      <c r="L175" s="110">
        <f t="shared" si="35"/>
        <v>2031</v>
      </c>
      <c r="M175" s="93">
        <f t="shared" si="32"/>
        <v>48183</v>
      </c>
      <c r="N175" s="94">
        <f>INDEX('[23]Forward Price Curve'!$A$1:$P$65536,MATCH($M175,'[23]Forward Price Curve'!$D$1:$D$65536,FALSE),N$250)</f>
        <v>63.387509999999999</v>
      </c>
      <c r="O175" s="94">
        <f>INDEX('[23]Forward Price Curve'!$A$1:$P$65536,MATCH($M175,'[23]Forward Price Curve'!$D$1:$D$65536,FALSE),O$250)</f>
        <v>52.602400000000003</v>
      </c>
      <c r="P175" s="94">
        <f>INDEX('[23]Forward Price Curve'!$A$1:$P$65536,MATCH($M175,'[23]Forward Price Curve'!$D$1:$D$65536,FALSE),P$250)</f>
        <v>37.995040000000003</v>
      </c>
      <c r="Q175" s="95">
        <f>INDEX('[23]Forward Price Curve'!$A$1:$P$65536,MATCH($M175,'[23]Forward Price Curve'!$D$1:$D$65536,FALSE),Q$250)</f>
        <v>52.302990000000001</v>
      </c>
      <c r="S175" s="107">
        <f>INDEX('[23]Forward Price Curve'!$V:$V,MATCH($M175,'[23]Forward Price Curve'!$D:$D,FALSE),1)</f>
        <v>52.470402043010751</v>
      </c>
      <c r="T175" s="109">
        <f t="shared" si="36"/>
        <v>1.0025156650578178</v>
      </c>
      <c r="U175" s="109">
        <f t="shared" si="37"/>
        <v>0.99680940041447519</v>
      </c>
      <c r="AD175" s="180" t="str">
        <f t="shared" si="27"/>
        <v>Summer</v>
      </c>
      <c r="AE175">
        <f t="shared" si="28"/>
        <v>6</v>
      </c>
      <c r="AF175" s="178">
        <v>48000</v>
      </c>
      <c r="AG175" s="179">
        <v>400</v>
      </c>
      <c r="AH175" s="179">
        <v>320</v>
      </c>
      <c r="AI175">
        <f t="shared" si="29"/>
        <v>25</v>
      </c>
      <c r="AJ175">
        <f t="shared" si="30"/>
        <v>5</v>
      </c>
    </row>
    <row r="176" spans="2:36" x14ac:dyDescent="0.25">
      <c r="B176" s="237">
        <f t="shared" si="33"/>
        <v>48214</v>
      </c>
      <c r="C176" s="81">
        <f>INDEX('[23]Forward Price Curve'!$A:$IV,MATCH(B176,'[23]Forward Price Curve'!$D$1:$D$65536,FALSE),$C$250)</f>
        <v>4.6607545116932654</v>
      </c>
      <c r="D176" s="81">
        <f>INDEX('[23]Forward Price Curve'!$A:$IV,MATCH(B176,'[23]Forward Price Curve'!$D$1:$D$65536,FALSE),$D$250)</f>
        <v>5.3027213986579733</v>
      </c>
      <c r="E176" s="236">
        <f t="shared" si="31"/>
        <v>2032</v>
      </c>
      <c r="K176" s="16">
        <f t="shared" si="34"/>
        <v>1</v>
      </c>
      <c r="L176" s="110">
        <f t="shared" si="35"/>
        <v>2032</v>
      </c>
      <c r="M176" s="84">
        <f t="shared" si="32"/>
        <v>48214</v>
      </c>
      <c r="N176" s="235">
        <f>INDEX('[23]Forward Price Curve'!$A$1:$P$65536,MATCH($M176,'[23]Forward Price Curve'!$D$1:$D$65536,FALSE),N$250)</f>
        <v>55.888449999999999</v>
      </c>
      <c r="O176" s="235">
        <f>INDEX('[23]Forward Price Curve'!$A$1:$P$65536,MATCH($M176,'[23]Forward Price Curve'!$D$1:$D$65536,FALSE),O$250)</f>
        <v>53.312980000000003</v>
      </c>
      <c r="P176" s="235">
        <f>INDEX('[23]Forward Price Curve'!$A$1:$P$65536,MATCH($M176,'[23]Forward Price Curve'!$D$1:$D$65536,FALSE),P$250)</f>
        <v>36.344729999999998</v>
      </c>
      <c r="Q176" s="234">
        <f>INDEX('[23]Forward Price Curve'!$A$1:$P$65536,MATCH($M176,'[23]Forward Price Curve'!$D$1:$D$65536,FALSE),Q$250)</f>
        <v>51.530149999999999</v>
      </c>
      <c r="S176" s="107">
        <f>INDEX('[23]Forward Price Curve'!$V:$V,MATCH($M176,'[23]Forward Price Curve'!$D:$D,FALSE),1)</f>
        <v>52.527001182795701</v>
      </c>
      <c r="T176" s="109">
        <f t="shared" si="36"/>
        <v>1.0149633293259799</v>
      </c>
      <c r="U176" s="109">
        <f t="shared" si="37"/>
        <v>0.98102211890363533</v>
      </c>
      <c r="AD176" s="180" t="str">
        <f t="shared" si="27"/>
        <v>Summer</v>
      </c>
      <c r="AE176">
        <f t="shared" si="28"/>
        <v>7</v>
      </c>
      <c r="AF176" s="178">
        <v>48030</v>
      </c>
      <c r="AG176" s="179">
        <v>416</v>
      </c>
      <c r="AH176" s="179">
        <v>328</v>
      </c>
      <c r="AI176">
        <f t="shared" si="29"/>
        <v>26</v>
      </c>
      <c r="AJ176">
        <f t="shared" si="30"/>
        <v>5</v>
      </c>
    </row>
    <row r="177" spans="2:36" x14ac:dyDescent="0.25">
      <c r="B177" s="88">
        <f t="shared" si="33"/>
        <v>48245</v>
      </c>
      <c r="C177" s="81">
        <f>INDEX('[23]Forward Price Curve'!$A:$IV,MATCH(B177,'[23]Forward Price Curve'!$D$1:$D$65536,FALSE),$C$250)</f>
        <v>4.5732306734919197</v>
      </c>
      <c r="D177" s="81">
        <f>INDEX('[23]Forward Price Curve'!$A:$IV,MATCH(B177,'[23]Forward Price Curve'!$D$1:$D$65536,FALSE),$D$250)</f>
        <v>5.1943951856237227</v>
      </c>
      <c r="E177" s="89">
        <f t="shared" si="31"/>
        <v>2032</v>
      </c>
      <c r="K177" s="16">
        <f t="shared" si="34"/>
        <v>2</v>
      </c>
      <c r="L177" s="110">
        <f t="shared" si="35"/>
        <v>2032</v>
      </c>
      <c r="M177" s="84">
        <f t="shared" si="32"/>
        <v>48245</v>
      </c>
      <c r="N177" s="85">
        <f>INDEX('[23]Forward Price Curve'!$A$1:$P$65536,MATCH($M177,'[23]Forward Price Curve'!$D$1:$D$65536,FALSE),N$250)</f>
        <v>57.385660000000001</v>
      </c>
      <c r="O177" s="85">
        <f>INDEX('[23]Forward Price Curve'!$A$1:$P$65536,MATCH($M177,'[23]Forward Price Curve'!$D$1:$D$65536,FALSE),O$250)</f>
        <v>50.555390000000003</v>
      </c>
      <c r="P177" s="85">
        <f>INDEX('[23]Forward Price Curve'!$A$1:$P$65536,MATCH($M177,'[23]Forward Price Curve'!$D$1:$D$65536,FALSE),P$250)</f>
        <v>38.303330000000003</v>
      </c>
      <c r="Q177" s="86">
        <f>INDEX('[23]Forward Price Curve'!$A$1:$P$65536,MATCH($M177,'[23]Forward Price Curve'!$D$1:$D$65536,FALSE),Q$250)</f>
        <v>48.418080000000003</v>
      </c>
      <c r="S177" s="107">
        <f>INDEX('[23]Forward Price Curve'!$V:$V,MATCH($M177,'[23]Forward Price Curve'!$D:$D,FALSE),1)</f>
        <v>49.597285517241382</v>
      </c>
      <c r="T177" s="109">
        <f t="shared" si="36"/>
        <v>1.0193176798441028</v>
      </c>
      <c r="U177" s="109">
        <f t="shared" si="37"/>
        <v>0.97622439403802752</v>
      </c>
      <c r="AD177" s="180" t="str">
        <f t="shared" si="27"/>
        <v>Summer</v>
      </c>
      <c r="AE177">
        <f t="shared" si="28"/>
        <v>8</v>
      </c>
      <c r="AF177" s="178">
        <v>48061</v>
      </c>
      <c r="AG177" s="179">
        <v>416</v>
      </c>
      <c r="AH177" s="179">
        <v>328</v>
      </c>
      <c r="AI177">
        <f t="shared" si="29"/>
        <v>26</v>
      </c>
      <c r="AJ177">
        <f t="shared" si="30"/>
        <v>5</v>
      </c>
    </row>
    <row r="178" spans="2:36" x14ac:dyDescent="0.25">
      <c r="B178" s="88">
        <f t="shared" si="33"/>
        <v>48274</v>
      </c>
      <c r="C178" s="81">
        <f>INDEX('[23]Forward Price Curve'!$A:$IV,MATCH(B178,'[23]Forward Price Curve'!$D$1:$D$65536,FALSE),$C$250)</f>
        <v>4.4934354310950511</v>
      </c>
      <c r="D178" s="81">
        <f>INDEX('[23]Forward Price Curve'!$A:$IV,MATCH(B178,'[23]Forward Price Curve'!$D$1:$D$65536,FALSE),$D$250)</f>
        <v>4.8306842294322401</v>
      </c>
      <c r="E178" s="89">
        <f t="shared" si="31"/>
        <v>2032</v>
      </c>
      <c r="K178" s="16">
        <f t="shared" si="34"/>
        <v>3</v>
      </c>
      <c r="L178" s="110">
        <f t="shared" si="35"/>
        <v>2032</v>
      </c>
      <c r="M178" s="84">
        <f t="shared" si="32"/>
        <v>48274</v>
      </c>
      <c r="N178" s="85">
        <f>INDEX('[23]Forward Price Curve'!$A$1:$P$65536,MATCH($M178,'[23]Forward Price Curve'!$D$1:$D$65536,FALSE),N$250)</f>
        <v>41.936050000000002</v>
      </c>
      <c r="O178" s="85">
        <f>INDEX('[23]Forward Price Curve'!$A$1:$P$65536,MATCH($M178,'[23]Forward Price Curve'!$D$1:$D$65536,FALSE),O$250)</f>
        <v>48.549729999999997</v>
      </c>
      <c r="P178" s="85">
        <f>INDEX('[23]Forward Price Curve'!$A$1:$P$65536,MATCH($M178,'[23]Forward Price Curve'!$D$1:$D$65536,FALSE),P$250)</f>
        <v>30.936319999999998</v>
      </c>
      <c r="Q178" s="86">
        <f>INDEX('[23]Forward Price Curve'!$A$1:$P$65536,MATCH($M178,'[23]Forward Price Curve'!$D$1:$D$65536,FALSE),Q$250)</f>
        <v>49.839170000000003</v>
      </c>
      <c r="S178" s="107">
        <f>INDEX('[23]Forward Price Curve'!$V:$V,MATCH($M178,'[23]Forward Price Curve'!$D:$D,FALSE),1)</f>
        <v>49.089455222072679</v>
      </c>
      <c r="T178" s="109">
        <f t="shared" si="36"/>
        <v>0.98900527170996189</v>
      </c>
      <c r="U178" s="109">
        <f t="shared" si="37"/>
        <v>1.0152724200041687</v>
      </c>
      <c r="AD178" s="180" t="str">
        <f t="shared" si="27"/>
        <v>Summer</v>
      </c>
      <c r="AE178">
        <f t="shared" si="28"/>
        <v>9</v>
      </c>
      <c r="AF178" s="178">
        <v>48092</v>
      </c>
      <c r="AG178" s="179">
        <v>400</v>
      </c>
      <c r="AH178" s="179">
        <v>320</v>
      </c>
      <c r="AI178">
        <f t="shared" si="29"/>
        <v>25</v>
      </c>
      <c r="AJ178">
        <f t="shared" si="30"/>
        <v>5</v>
      </c>
    </row>
    <row r="179" spans="2:36" x14ac:dyDescent="0.25">
      <c r="B179" s="88">
        <f t="shared" si="33"/>
        <v>48305</v>
      </c>
      <c r="C179" s="81">
        <f>INDEX('[23]Forward Price Curve'!$A:$IV,MATCH(B179,'[23]Forward Price Curve'!$D$1:$D$65536,FALSE),$C$250)</f>
        <v>4.3040346481983338</v>
      </c>
      <c r="D179" s="81">
        <f>INDEX('[23]Forward Price Curve'!$A:$IV,MATCH(B179,'[23]Forward Price Curve'!$D$1:$D$65536,FALSE),$D$250)</f>
        <v>4.1497618100247795</v>
      </c>
      <c r="E179" s="89">
        <f t="shared" si="31"/>
        <v>2032</v>
      </c>
      <c r="K179" s="16">
        <f t="shared" si="34"/>
        <v>4</v>
      </c>
      <c r="L179" s="110">
        <f t="shared" si="35"/>
        <v>2032</v>
      </c>
      <c r="M179" s="84">
        <f t="shared" si="32"/>
        <v>48305</v>
      </c>
      <c r="N179" s="85">
        <f>INDEX('[23]Forward Price Curve'!$A$1:$P$65536,MATCH($M179,'[23]Forward Price Curve'!$D$1:$D$65536,FALSE),N$250)</f>
        <v>42.598979999999997</v>
      </c>
      <c r="O179" s="85">
        <f>INDEX('[23]Forward Price Curve'!$A$1:$P$65536,MATCH($M179,'[23]Forward Price Curve'!$D$1:$D$65536,FALSE),O$250)</f>
        <v>46.486980000000003</v>
      </c>
      <c r="P179" s="85">
        <f>INDEX('[23]Forward Price Curve'!$A$1:$P$65536,MATCH($M179,'[23]Forward Price Curve'!$D$1:$D$65536,FALSE),P$250)</f>
        <v>29.58916</v>
      </c>
      <c r="Q179" s="86">
        <f>INDEX('[23]Forward Price Curve'!$A$1:$P$65536,MATCH($M179,'[23]Forward Price Curve'!$D$1:$D$65536,FALSE),Q$250)</f>
        <v>48.625149999999998</v>
      </c>
      <c r="S179" s="107">
        <f>INDEX('[23]Forward Price Curve'!$V:$V,MATCH($M179,'[23]Forward Price Curve'!$D:$D,FALSE),1)</f>
        <v>47.389762888888896</v>
      </c>
      <c r="T179" s="109">
        <f t="shared" si="36"/>
        <v>0.98094983317376838</v>
      </c>
      <c r="U179" s="109">
        <f t="shared" si="37"/>
        <v>1.0260686493411588</v>
      </c>
      <c r="AD179" s="180" t="str">
        <f t="shared" si="27"/>
        <v>Winter</v>
      </c>
      <c r="AE179">
        <f t="shared" si="28"/>
        <v>10</v>
      </c>
      <c r="AF179" s="178">
        <v>48122</v>
      </c>
      <c r="AG179" s="179">
        <v>432</v>
      </c>
      <c r="AH179" s="179">
        <v>312</v>
      </c>
      <c r="AI179">
        <f t="shared" si="29"/>
        <v>27</v>
      </c>
      <c r="AJ179">
        <f t="shared" si="30"/>
        <v>4</v>
      </c>
    </row>
    <row r="180" spans="2:36" x14ac:dyDescent="0.25">
      <c r="B180" s="88">
        <f t="shared" si="33"/>
        <v>48335</v>
      </c>
      <c r="C180" s="81">
        <f>INDEX('[23]Forward Price Curve'!$A:$IV,MATCH(B180,'[23]Forward Price Curve'!$D$1:$D$65536,FALSE),$C$250)</f>
        <v>4.2662950115427085</v>
      </c>
      <c r="D180" s="81">
        <f>INDEX('[23]Forward Price Curve'!$A:$IV,MATCH(B180,'[23]Forward Price Curve'!$D$1:$D$65536,FALSE),$D$250)</f>
        <v>4.1497100288522004</v>
      </c>
      <c r="E180" s="89">
        <f t="shared" si="31"/>
        <v>2032</v>
      </c>
      <c r="K180" s="16">
        <f t="shared" si="34"/>
        <v>5</v>
      </c>
      <c r="L180" s="110">
        <f t="shared" si="35"/>
        <v>2032</v>
      </c>
      <c r="M180" s="84">
        <f t="shared" si="32"/>
        <v>48335</v>
      </c>
      <c r="N180" s="85">
        <f>INDEX('[23]Forward Price Curve'!$A$1:$P$65536,MATCH($M180,'[23]Forward Price Curve'!$D$1:$D$65536,FALSE),N$250)</f>
        <v>26.677430000000001</v>
      </c>
      <c r="O180" s="85">
        <f>INDEX('[23]Forward Price Curve'!$A$1:$P$65536,MATCH($M180,'[23]Forward Price Curve'!$D$1:$D$65536,FALSE),O$250)</f>
        <v>45.7819</v>
      </c>
      <c r="P180" s="85">
        <f>INDEX('[23]Forward Price Curve'!$A$1:$P$65536,MATCH($M180,'[23]Forward Price Curve'!$D$1:$D$65536,FALSE),P$250)</f>
        <v>22.478760000000001</v>
      </c>
      <c r="Q180" s="86">
        <f>INDEX('[23]Forward Price Curve'!$A$1:$P$65536,MATCH($M180,'[23]Forward Price Curve'!$D$1:$D$65536,FALSE),Q$250)</f>
        <v>45.54927</v>
      </c>
      <c r="S180" s="107">
        <f>INDEX('[23]Forward Price Curve'!$V:$V,MATCH($M180,'[23]Forward Price Curve'!$D:$D,FALSE),1)</f>
        <v>45.674339892473121</v>
      </c>
      <c r="T180" s="109">
        <f t="shared" si="36"/>
        <v>1.0023549351294425</v>
      </c>
      <c r="U180" s="109">
        <f t="shared" si="37"/>
        <v>0.99726170333785746</v>
      </c>
      <c r="AD180" s="180" t="str">
        <f t="shared" si="27"/>
        <v>Winter</v>
      </c>
      <c r="AE180">
        <f t="shared" si="28"/>
        <v>11</v>
      </c>
      <c r="AF180" s="178">
        <v>48153</v>
      </c>
      <c r="AG180" s="179">
        <v>384</v>
      </c>
      <c r="AH180" s="179">
        <v>336</v>
      </c>
      <c r="AI180">
        <f t="shared" si="29"/>
        <v>24</v>
      </c>
      <c r="AJ180">
        <f t="shared" si="30"/>
        <v>6</v>
      </c>
    </row>
    <row r="181" spans="2:36" x14ac:dyDescent="0.25">
      <c r="B181" s="88">
        <f t="shared" si="33"/>
        <v>48366</v>
      </c>
      <c r="C181" s="81">
        <f>INDEX('[23]Forward Price Curve'!$A:$IV,MATCH(B181,'[23]Forward Price Curve'!$D$1:$D$65536,FALSE),$C$250)</f>
        <v>4.3063431898022682</v>
      </c>
      <c r="D181" s="81">
        <f>INDEX('[23]Forward Price Curve'!$A:$IV,MATCH(B181,'[23]Forward Price Curve'!$D$1:$D$65536,FALSE),$D$250)</f>
        <v>4.2812859883742052</v>
      </c>
      <c r="E181" s="89">
        <f t="shared" si="31"/>
        <v>2032</v>
      </c>
      <c r="K181" s="16">
        <f t="shared" si="34"/>
        <v>6</v>
      </c>
      <c r="L181" s="110">
        <f t="shared" si="35"/>
        <v>2032</v>
      </c>
      <c r="M181" s="84">
        <f t="shared" si="32"/>
        <v>48366</v>
      </c>
      <c r="N181" s="85">
        <f>INDEX('[23]Forward Price Curve'!$A$1:$P$65536,MATCH($M181,'[23]Forward Price Curve'!$D$1:$D$65536,FALSE),N$250)</f>
        <v>36.787509999999997</v>
      </c>
      <c r="O181" s="85">
        <f>INDEX('[23]Forward Price Curve'!$A$1:$P$65536,MATCH($M181,'[23]Forward Price Curve'!$D$1:$D$65536,FALSE),O$250)</f>
        <v>65.440119999999993</v>
      </c>
      <c r="P181" s="85">
        <f>INDEX('[23]Forward Price Curve'!$A$1:$P$65536,MATCH($M181,'[23]Forward Price Curve'!$D$1:$D$65536,FALSE),P$250)</f>
        <v>26.41319</v>
      </c>
      <c r="Q181" s="86">
        <f>INDEX('[23]Forward Price Curve'!$A$1:$P$65536,MATCH($M181,'[23]Forward Price Curve'!$D$1:$D$65536,FALSE),Q$250)</f>
        <v>55.923389999999998</v>
      </c>
      <c r="S181" s="107">
        <f>INDEX('[23]Forward Price Curve'!$V:$V,MATCH($M181,'[23]Forward Price Curve'!$D:$D,FALSE),1)</f>
        <v>61.421945111111107</v>
      </c>
      <c r="T181" s="109">
        <f t="shared" si="36"/>
        <v>1.0654192061423664</v>
      </c>
      <c r="U181" s="109">
        <f t="shared" si="37"/>
        <v>0.9104789810683408</v>
      </c>
      <c r="AD181" s="180" t="str">
        <f t="shared" si="27"/>
        <v>Winter</v>
      </c>
      <c r="AE181">
        <f t="shared" si="28"/>
        <v>12</v>
      </c>
      <c r="AF181" s="178">
        <v>48183</v>
      </c>
      <c r="AG181" s="179">
        <v>416</v>
      </c>
      <c r="AH181" s="179">
        <v>328</v>
      </c>
      <c r="AI181">
        <f t="shared" si="29"/>
        <v>26</v>
      </c>
      <c r="AJ181">
        <f t="shared" si="30"/>
        <v>5</v>
      </c>
    </row>
    <row r="182" spans="2:36" x14ac:dyDescent="0.25">
      <c r="B182" s="88">
        <f t="shared" si="33"/>
        <v>48396</v>
      </c>
      <c r="C182" s="81">
        <f>INDEX('[23]Forward Price Curve'!$A:$IV,MATCH(B182,'[23]Forward Price Curve'!$D$1:$D$65536,FALSE),$C$250)</f>
        <v>4.4310044364147343</v>
      </c>
      <c r="D182" s="81">
        <f>INDEX('[23]Forward Price Curve'!$A:$IV,MATCH(B182,'[23]Forward Price Curve'!$D$1:$D$65536,FALSE),$D$250)</f>
        <v>4.4438270890981597</v>
      </c>
      <c r="E182" s="89">
        <f t="shared" si="31"/>
        <v>2032</v>
      </c>
      <c r="K182" s="16">
        <f t="shared" si="34"/>
        <v>7</v>
      </c>
      <c r="L182" s="110">
        <f t="shared" si="35"/>
        <v>2032</v>
      </c>
      <c r="M182" s="84">
        <f t="shared" si="32"/>
        <v>48396</v>
      </c>
      <c r="N182" s="85">
        <f>INDEX('[23]Forward Price Curve'!$A$1:$P$65536,MATCH($M182,'[23]Forward Price Curve'!$D$1:$D$65536,FALSE),N$250)</f>
        <v>70.567930000000004</v>
      </c>
      <c r="O182" s="85">
        <f>INDEX('[23]Forward Price Curve'!$A$1:$P$65536,MATCH($M182,'[23]Forward Price Curve'!$D$1:$D$65536,FALSE),O$250)</f>
        <v>93.780649999999994</v>
      </c>
      <c r="P182" s="85">
        <f>INDEX('[23]Forward Price Curve'!$A$1:$P$65536,MATCH($M182,'[23]Forward Price Curve'!$D$1:$D$65536,FALSE),P$250)</f>
        <v>35.966290000000001</v>
      </c>
      <c r="Q182" s="86">
        <f>INDEX('[23]Forward Price Curve'!$A$1:$P$65536,MATCH($M182,'[23]Forward Price Curve'!$D$1:$D$65536,FALSE),Q$250)</f>
        <v>63.366239999999998</v>
      </c>
      <c r="S182" s="107">
        <f>INDEX('[23]Forward Price Curve'!$V:$V,MATCH($M182,'[23]Forward Price Curve'!$D:$D,FALSE),1)</f>
        <v>80.372146666666666</v>
      </c>
      <c r="T182" s="109">
        <f t="shared" si="36"/>
        <v>1.166830225263777</v>
      </c>
      <c r="U182" s="109">
        <f t="shared" si="37"/>
        <v>0.78841044600691679</v>
      </c>
      <c r="AD182" s="180" t="str">
        <f t="shared" si="27"/>
        <v>Winter</v>
      </c>
      <c r="AE182">
        <f t="shared" si="28"/>
        <v>1</v>
      </c>
      <c r="AF182" s="178">
        <v>48214</v>
      </c>
      <c r="AG182" s="177">
        <v>416</v>
      </c>
      <c r="AH182" s="177">
        <v>328</v>
      </c>
      <c r="AI182">
        <f t="shared" si="29"/>
        <v>26</v>
      </c>
      <c r="AJ182">
        <f t="shared" si="30"/>
        <v>5</v>
      </c>
    </row>
    <row r="183" spans="2:36" x14ac:dyDescent="0.25">
      <c r="B183" s="88">
        <f t="shared" si="33"/>
        <v>48427</v>
      </c>
      <c r="C183" s="81">
        <f>INDEX('[23]Forward Price Curve'!$A:$IV,MATCH(B183,'[23]Forward Price Curve'!$D$1:$D$65536,FALSE),$C$250)</f>
        <v>4.5059818528555651</v>
      </c>
      <c r="D183" s="81">
        <f>INDEX('[23]Forward Price Curve'!$A:$IV,MATCH(B183,'[23]Forward Price Curve'!$D$1:$D$65536,FALSE),$D$250)</f>
        <v>4.4824558438417315</v>
      </c>
      <c r="E183" s="89">
        <f t="shared" si="31"/>
        <v>2032</v>
      </c>
      <c r="K183" s="16">
        <f t="shared" si="34"/>
        <v>8</v>
      </c>
      <c r="L183" s="110">
        <f t="shared" si="35"/>
        <v>2032</v>
      </c>
      <c r="M183" s="84">
        <f t="shared" si="32"/>
        <v>48427</v>
      </c>
      <c r="N183" s="85">
        <f>INDEX('[23]Forward Price Curve'!$A$1:$P$65536,MATCH($M183,'[23]Forward Price Curve'!$D$1:$D$65536,FALSE),N$250)</f>
        <v>77.577619999999996</v>
      </c>
      <c r="O183" s="85">
        <f>INDEX('[23]Forward Price Curve'!$A$1:$P$65536,MATCH($M183,'[23]Forward Price Curve'!$D$1:$D$65536,FALSE),O$250)</f>
        <v>90.967740000000006</v>
      </c>
      <c r="P183" s="85">
        <f>INDEX('[23]Forward Price Curve'!$A$1:$P$65536,MATCH($M183,'[23]Forward Price Curve'!$D$1:$D$65536,FALSE),P$250)</f>
        <v>43.546619999999997</v>
      </c>
      <c r="Q183" s="86">
        <f>INDEX('[23]Forward Price Curve'!$A$1:$P$65536,MATCH($M183,'[23]Forward Price Curve'!$D$1:$D$65536,FALSE),Q$250)</f>
        <v>68.556780000000003</v>
      </c>
      <c r="S183" s="107">
        <f>INDEX('[23]Forward Price Curve'!$V:$V,MATCH($M183,'[23]Forward Price Curve'!$D:$D,FALSE),1)</f>
        <v>81.087639354838714</v>
      </c>
      <c r="T183" s="109">
        <f t="shared" si="36"/>
        <v>1.1218447191676906</v>
      </c>
      <c r="U183" s="109">
        <f t="shared" si="37"/>
        <v>0.84546523422634379</v>
      </c>
      <c r="AD183" s="180" t="str">
        <f t="shared" si="27"/>
        <v>Winter</v>
      </c>
      <c r="AE183">
        <f t="shared" si="28"/>
        <v>2</v>
      </c>
      <c r="AF183" s="178">
        <v>48245</v>
      </c>
      <c r="AG183" s="177">
        <v>384</v>
      </c>
      <c r="AH183" s="177">
        <v>312</v>
      </c>
      <c r="AI183">
        <f t="shared" si="29"/>
        <v>24</v>
      </c>
      <c r="AJ183">
        <f t="shared" si="30"/>
        <v>5</v>
      </c>
    </row>
    <row r="184" spans="2:36" x14ac:dyDescent="0.25">
      <c r="B184" s="88">
        <f t="shared" si="33"/>
        <v>48458</v>
      </c>
      <c r="C184" s="81">
        <f>INDEX('[23]Forward Price Curve'!$A:$IV,MATCH(B184,'[23]Forward Price Curve'!$D$1:$D$65536,FALSE),$C$250)</f>
        <v>4.5460300311151256</v>
      </c>
      <c r="D184" s="81">
        <f>INDEX('[23]Forward Price Curve'!$A:$IV,MATCH(B184,'[23]Forward Price Curve'!$D$1:$D$65536,FALSE),$D$250)</f>
        <v>4.3973275961226541</v>
      </c>
      <c r="E184" s="89">
        <f t="shared" si="31"/>
        <v>2032</v>
      </c>
      <c r="K184" s="16">
        <f t="shared" si="34"/>
        <v>9</v>
      </c>
      <c r="L184" s="110">
        <f t="shared" si="35"/>
        <v>2032</v>
      </c>
      <c r="M184" s="84">
        <f t="shared" si="32"/>
        <v>48458</v>
      </c>
      <c r="N184" s="85">
        <f>INDEX('[23]Forward Price Curve'!$A$1:$P$65536,MATCH($M184,'[23]Forward Price Curve'!$D$1:$D$65536,FALSE),N$250)</f>
        <v>39.944659999999999</v>
      </c>
      <c r="O184" s="85">
        <f>INDEX('[23]Forward Price Curve'!$A$1:$P$65536,MATCH($M184,'[23]Forward Price Curve'!$D$1:$D$65536,FALSE),O$250)</f>
        <v>57.294930000000001</v>
      </c>
      <c r="P184" s="85">
        <f>INDEX('[23]Forward Price Curve'!$A$1:$P$65536,MATCH($M184,'[23]Forward Price Curve'!$D$1:$D$65536,FALSE),P$250)</f>
        <v>33.644359999999999</v>
      </c>
      <c r="Q184" s="86">
        <f>INDEX('[23]Forward Price Curve'!$A$1:$P$65536,MATCH($M184,'[23]Forward Price Curve'!$D$1:$D$65536,FALSE),Q$250)</f>
        <v>55.835729999999998</v>
      </c>
      <c r="S184" s="107">
        <f>INDEX('[23]Forward Price Curve'!$V:$V,MATCH($M184,'[23]Forward Price Curve'!$D:$D,FALSE),1)</f>
        <v>56.646396666666668</v>
      </c>
      <c r="T184" s="109">
        <f t="shared" si="36"/>
        <v>1.0114488011858831</v>
      </c>
      <c r="U184" s="109">
        <f t="shared" si="37"/>
        <v>0.98568899851764613</v>
      </c>
      <c r="AD184" s="180" t="str">
        <f t="shared" si="27"/>
        <v>Winter</v>
      </c>
      <c r="AE184">
        <f t="shared" si="28"/>
        <v>3</v>
      </c>
      <c r="AF184" s="178">
        <v>48274</v>
      </c>
      <c r="AG184" s="177">
        <v>432</v>
      </c>
      <c r="AH184" s="177">
        <v>312</v>
      </c>
      <c r="AI184">
        <f t="shared" si="29"/>
        <v>27</v>
      </c>
      <c r="AJ184">
        <f t="shared" si="30"/>
        <v>4</v>
      </c>
    </row>
    <row r="185" spans="2:36" x14ac:dyDescent="0.25">
      <c r="B185" s="88">
        <f t="shared" si="33"/>
        <v>48488</v>
      </c>
      <c r="C185" s="81">
        <f>INDEX('[23]Forward Price Curve'!$A:$IV,MATCH(B185,'[23]Forward Price Curve'!$D$1:$D$65536,FALSE),$C$250)</f>
        <v>4.6563381712335641</v>
      </c>
      <c r="D185" s="81">
        <f>INDEX('[23]Forward Price Curve'!$A:$IV,MATCH(B185,'[23]Forward Price Curve'!$D$1:$D$65536,FALSE),$D$250)</f>
        <v>4.474740449127534</v>
      </c>
      <c r="E185" s="89">
        <f t="shared" si="31"/>
        <v>2032</v>
      </c>
      <c r="K185" s="16">
        <f t="shared" si="34"/>
        <v>10</v>
      </c>
      <c r="L185" s="110">
        <f t="shared" si="35"/>
        <v>2032</v>
      </c>
      <c r="M185" s="84">
        <f t="shared" si="32"/>
        <v>48488</v>
      </c>
      <c r="N185" s="85">
        <f>INDEX('[23]Forward Price Curve'!$A$1:$P$65536,MATCH($M185,'[23]Forward Price Curve'!$D$1:$D$65536,FALSE),N$250)</f>
        <v>52.037089999999999</v>
      </c>
      <c r="O185" s="85">
        <f>INDEX('[23]Forward Price Curve'!$A$1:$P$65536,MATCH($M185,'[23]Forward Price Curve'!$D$1:$D$65536,FALSE),O$250)</f>
        <v>53.320419999999999</v>
      </c>
      <c r="P185" s="85">
        <f>INDEX('[23]Forward Price Curve'!$A$1:$P$65536,MATCH($M185,'[23]Forward Price Curve'!$D$1:$D$65536,FALSE),P$250)</f>
        <v>32.162529999999997</v>
      </c>
      <c r="Q185" s="86">
        <f>INDEX('[23]Forward Price Curve'!$A$1:$P$65536,MATCH($M185,'[23]Forward Price Curve'!$D$1:$D$65536,FALSE),Q$250)</f>
        <v>50.647390000000001</v>
      </c>
      <c r="S185" s="107">
        <f>INDEX('[23]Forward Price Curve'!$V:$V,MATCH($M185,'[23]Forward Price Curve'!$D:$D,FALSE),1)</f>
        <v>52.141987419354834</v>
      </c>
      <c r="T185" s="109">
        <f t="shared" si="36"/>
        <v>1.0226004538562667</v>
      </c>
      <c r="U185" s="109">
        <f t="shared" si="37"/>
        <v>0.97133600974327183</v>
      </c>
      <c r="AD185" s="180" t="str">
        <f t="shared" si="27"/>
        <v>Winter</v>
      </c>
      <c r="AE185">
        <f t="shared" si="28"/>
        <v>4</v>
      </c>
      <c r="AF185" s="178">
        <v>48305</v>
      </c>
      <c r="AG185" s="177">
        <v>416</v>
      </c>
      <c r="AH185" s="177">
        <v>304</v>
      </c>
      <c r="AI185">
        <f t="shared" si="29"/>
        <v>26</v>
      </c>
      <c r="AJ185">
        <f t="shared" si="30"/>
        <v>4</v>
      </c>
    </row>
    <row r="186" spans="2:36" x14ac:dyDescent="0.25">
      <c r="B186" s="88">
        <f t="shared" si="33"/>
        <v>48519</v>
      </c>
      <c r="C186" s="81">
        <f>INDEX('[23]Forward Price Curve'!$A:$IV,MATCH(B186,'[23]Forward Price Curve'!$D$1:$D$65536,FALSE),$C$250)</f>
        <v>4.6832376994881066</v>
      </c>
      <c r="D186" s="81">
        <f>INDEX('[23]Forward Price Curve'!$A:$IV,MATCH(B186,'[23]Forward Price Curve'!$D$1:$D$65536,FALSE),$D$250)</f>
        <v>5.1402320791065961</v>
      </c>
      <c r="E186" s="89">
        <f t="shared" si="31"/>
        <v>2032</v>
      </c>
      <c r="K186" s="16">
        <f t="shared" si="34"/>
        <v>11</v>
      </c>
      <c r="L186" s="110">
        <f t="shared" si="35"/>
        <v>2032</v>
      </c>
      <c r="M186" s="84">
        <f t="shared" si="32"/>
        <v>48519</v>
      </c>
      <c r="N186" s="85">
        <f>INDEX('[23]Forward Price Curve'!$A$1:$P$65536,MATCH($M186,'[23]Forward Price Curve'!$D$1:$D$65536,FALSE),N$250)</f>
        <v>51.23019</v>
      </c>
      <c r="O186" s="85">
        <f>INDEX('[23]Forward Price Curve'!$A$1:$P$65536,MATCH($M186,'[23]Forward Price Curve'!$D$1:$D$65536,FALSE),O$250)</f>
        <v>53.571339999999999</v>
      </c>
      <c r="P186" s="85">
        <f>INDEX('[23]Forward Price Curve'!$A$1:$P$65536,MATCH($M186,'[23]Forward Price Curve'!$D$1:$D$65536,FALSE),P$250)</f>
        <v>34.236699999999999</v>
      </c>
      <c r="Q186" s="86">
        <f>INDEX('[23]Forward Price Curve'!$A$1:$P$65536,MATCH($M186,'[23]Forward Price Curve'!$D$1:$D$65536,FALSE),Q$250)</f>
        <v>52.303249999999998</v>
      </c>
      <c r="S186" s="107">
        <f>INDEX('[23]Forward Price Curve'!$V:$V,MATCH($M186,'[23]Forward Price Curve'!$D:$D,FALSE),1)</f>
        <v>53.006767337031903</v>
      </c>
      <c r="T186" s="109">
        <f t="shared" si="36"/>
        <v>1.0106509544220719</v>
      </c>
      <c r="U186" s="109">
        <f t="shared" si="37"/>
        <v>0.98672778265162364</v>
      </c>
      <c r="AD186" s="180" t="str">
        <f t="shared" si="27"/>
        <v>Winter</v>
      </c>
      <c r="AE186">
        <f t="shared" si="28"/>
        <v>5</v>
      </c>
      <c r="AF186" s="178">
        <v>48335</v>
      </c>
      <c r="AG186" s="177">
        <v>400</v>
      </c>
      <c r="AH186" s="177">
        <v>344</v>
      </c>
      <c r="AI186">
        <f t="shared" si="29"/>
        <v>25</v>
      </c>
      <c r="AJ186">
        <f t="shared" si="30"/>
        <v>6</v>
      </c>
    </row>
    <row r="187" spans="2:36" x14ac:dyDescent="0.25">
      <c r="B187" s="90">
        <f t="shared" si="33"/>
        <v>48549</v>
      </c>
      <c r="C187" s="91">
        <f>INDEX('[23]Forward Price Curve'!$A:$IV,MATCH(B187,'[23]Forward Price Curve'!$D$1:$D$65536,FALSE),$C$250)</f>
        <v>4.8156275419050489</v>
      </c>
      <c r="D187" s="91">
        <f>INDEX('[23]Forward Price Curve'!$A:$IV,MATCH(B187,'[23]Forward Price Curve'!$D$1:$D$65536,FALSE),$D$250)</f>
        <v>5.4420127528941764</v>
      </c>
      <c r="E187" s="92">
        <f t="shared" si="31"/>
        <v>2032</v>
      </c>
      <c r="K187" s="16">
        <f t="shared" si="34"/>
        <v>12</v>
      </c>
      <c r="L187" s="110">
        <f t="shared" si="35"/>
        <v>2032</v>
      </c>
      <c r="M187" s="93">
        <f t="shared" si="32"/>
        <v>48549</v>
      </c>
      <c r="N187" s="94">
        <f>INDEX('[23]Forward Price Curve'!$A$1:$P$65536,MATCH($M187,'[23]Forward Price Curve'!$D$1:$D$65536,FALSE),N$250)</f>
        <v>66.486149999999995</v>
      </c>
      <c r="O187" s="94">
        <f>INDEX('[23]Forward Price Curve'!$A$1:$P$65536,MATCH($M187,'[23]Forward Price Curve'!$D$1:$D$65536,FALSE),O$250)</f>
        <v>54.833970000000001</v>
      </c>
      <c r="P187" s="94">
        <f>INDEX('[23]Forward Price Curve'!$A$1:$P$65536,MATCH($M187,'[23]Forward Price Curve'!$D$1:$D$65536,FALSE),P$250)</f>
        <v>39.901820000000001</v>
      </c>
      <c r="Q187" s="95">
        <f>INDEX('[23]Forward Price Curve'!$A$1:$P$65536,MATCH($M187,'[23]Forward Price Curve'!$D$1:$D$65536,FALSE),Q$250)</f>
        <v>53.827750000000002</v>
      </c>
      <c r="S187" s="107">
        <f>INDEX('[23]Forward Price Curve'!$V:$V,MATCH($M187,'[23]Forward Price Curve'!$D:$D,FALSE),1)</f>
        <v>54.390367634408598</v>
      </c>
      <c r="T187" s="109">
        <f t="shared" si="36"/>
        <v>1.0081558993786019</v>
      </c>
      <c r="U187" s="109">
        <f t="shared" si="37"/>
        <v>0.98965593249543193</v>
      </c>
      <c r="AD187" s="180" t="str">
        <f t="shared" si="27"/>
        <v>Summer</v>
      </c>
      <c r="AE187">
        <f t="shared" si="28"/>
        <v>6</v>
      </c>
      <c r="AF187" s="178">
        <v>48366</v>
      </c>
      <c r="AG187" s="177">
        <v>416</v>
      </c>
      <c r="AH187" s="177">
        <v>304</v>
      </c>
      <c r="AI187">
        <f t="shared" si="29"/>
        <v>26</v>
      </c>
      <c r="AJ187">
        <f t="shared" si="30"/>
        <v>4</v>
      </c>
    </row>
    <row r="188" spans="2:36" x14ac:dyDescent="0.25">
      <c r="B188" s="237">
        <f t="shared" si="33"/>
        <v>48580</v>
      </c>
      <c r="C188" s="81">
        <f>INDEX('[23]Forward Price Curve'!$A:$IV,MATCH(B188,'[23]Forward Price Curve'!$D$1:$D$65536,FALSE),$C$250)</f>
        <v>4.625624530763826</v>
      </c>
      <c r="D188" s="81">
        <f>INDEX('[23]Forward Price Curve'!$A:$IV,MATCH(B188,'[23]Forward Price Curve'!$D$1:$D$65536,FALSE),$D$250)</f>
        <v>5.1768413681196064</v>
      </c>
      <c r="E188" s="236">
        <f t="shared" si="31"/>
        <v>2033</v>
      </c>
      <c r="K188" s="16">
        <f t="shared" si="34"/>
        <v>1</v>
      </c>
      <c r="L188" s="110">
        <f t="shared" si="35"/>
        <v>2033</v>
      </c>
      <c r="M188" s="84">
        <f t="shared" si="32"/>
        <v>48580</v>
      </c>
      <c r="N188" s="235">
        <f>INDEX('[23]Forward Price Curve'!$A$1:$P$65536,MATCH($M188,'[23]Forward Price Curve'!$D$1:$D$65536,FALSE),N$250)</f>
        <v>54.027509999999999</v>
      </c>
      <c r="O188" s="235">
        <f>INDEX('[23]Forward Price Curve'!$A$1:$P$65536,MATCH($M188,'[23]Forward Price Curve'!$D$1:$D$65536,FALSE),O$250)</f>
        <v>53.337000000000003</v>
      </c>
      <c r="P188" s="235">
        <f>INDEX('[23]Forward Price Curve'!$A$1:$P$65536,MATCH($M188,'[23]Forward Price Curve'!$D$1:$D$65536,FALSE),P$250)</f>
        <v>36.191609999999997</v>
      </c>
      <c r="Q188" s="234">
        <f>INDEX('[23]Forward Price Curve'!$A$1:$P$65536,MATCH($M188,'[23]Forward Price Curve'!$D$1:$D$65536,FALSE),Q$250)</f>
        <v>51.24747</v>
      </c>
      <c r="S188" s="107">
        <f>INDEX('[23]Forward Price Curve'!$V:$V,MATCH($M188,'[23]Forward Price Curve'!$D:$D,FALSE),1)</f>
        <v>52.370873225806449</v>
      </c>
      <c r="T188" s="109">
        <f t="shared" si="36"/>
        <v>1.0184477881441449</v>
      </c>
      <c r="U188" s="109">
        <f t="shared" si="37"/>
        <v>0.97854908355331993</v>
      </c>
      <c r="AD188" s="180" t="str">
        <f t="shared" si="27"/>
        <v>Summer</v>
      </c>
      <c r="AE188">
        <f t="shared" si="28"/>
        <v>7</v>
      </c>
      <c r="AF188" s="178">
        <v>48396</v>
      </c>
      <c r="AG188" s="177">
        <v>416</v>
      </c>
      <c r="AH188" s="177">
        <v>328</v>
      </c>
      <c r="AI188">
        <f t="shared" si="29"/>
        <v>26</v>
      </c>
      <c r="AJ188">
        <f t="shared" si="30"/>
        <v>5</v>
      </c>
    </row>
    <row r="189" spans="2:36" x14ac:dyDescent="0.25">
      <c r="B189" s="88">
        <f t="shared" si="33"/>
        <v>48611</v>
      </c>
      <c r="C189" s="81">
        <f>INDEX('[23]Forward Price Curve'!$A:$IV,MATCH(B189,'[23]Forward Price Curve'!$D$1:$D$65536,FALSE),$C$250)</f>
        <v>4.567208391046873</v>
      </c>
      <c r="D189" s="81">
        <f>INDEX('[23]Forward Price Curve'!$A:$IV,MATCH(B189,'[23]Forward Price Curve'!$D$1:$D$65536,FALSE),$D$250)</f>
        <v>5.0978232987647933</v>
      </c>
      <c r="E189" s="89">
        <f t="shared" si="31"/>
        <v>2033</v>
      </c>
      <c r="K189" s="16">
        <f t="shared" si="34"/>
        <v>2</v>
      </c>
      <c r="L189" s="110">
        <f t="shared" si="35"/>
        <v>2033</v>
      </c>
      <c r="M189" s="84">
        <f t="shared" si="32"/>
        <v>48611</v>
      </c>
      <c r="N189" s="85">
        <f>INDEX('[23]Forward Price Curve'!$A$1:$P$65536,MATCH($M189,'[23]Forward Price Curve'!$D$1:$D$65536,FALSE),N$250)</f>
        <v>56.443269999999998</v>
      </c>
      <c r="O189" s="85">
        <f>INDEX('[23]Forward Price Curve'!$A$1:$P$65536,MATCH($M189,'[23]Forward Price Curve'!$D$1:$D$65536,FALSE),O$250)</f>
        <v>51.255580000000002</v>
      </c>
      <c r="P189" s="85">
        <f>INDEX('[23]Forward Price Curve'!$A$1:$P$65536,MATCH($M189,'[23]Forward Price Curve'!$D$1:$D$65536,FALSE),P$250)</f>
        <v>38.083260000000003</v>
      </c>
      <c r="Q189" s="86">
        <f>INDEX('[23]Forward Price Curve'!$A$1:$P$65536,MATCH($M189,'[23]Forward Price Curve'!$D$1:$D$65536,FALSE),Q$250)</f>
        <v>49.607520000000001</v>
      </c>
      <c r="S189" s="107">
        <f>INDEX('[23]Forward Price Curve'!$V:$V,MATCH($M189,'[23]Forward Price Curve'!$D:$D,FALSE),1)</f>
        <v>50.54926857142857</v>
      </c>
      <c r="T189" s="109">
        <f t="shared" si="36"/>
        <v>1.0139727329105341</v>
      </c>
      <c r="U189" s="109">
        <f t="shared" si="37"/>
        <v>0.98136968945262126</v>
      </c>
      <c r="AD189" s="180" t="str">
        <f t="shared" si="27"/>
        <v>Summer</v>
      </c>
      <c r="AE189">
        <f t="shared" si="28"/>
        <v>8</v>
      </c>
      <c r="AF189" s="178">
        <v>48427</v>
      </c>
      <c r="AG189" s="177">
        <v>416</v>
      </c>
      <c r="AH189" s="177">
        <v>328</v>
      </c>
      <c r="AI189">
        <f t="shared" si="29"/>
        <v>26</v>
      </c>
      <c r="AJ189">
        <f t="shared" si="30"/>
        <v>5</v>
      </c>
    </row>
    <row r="190" spans="2:36" x14ac:dyDescent="0.25">
      <c r="B190" s="88">
        <f t="shared" si="33"/>
        <v>48639</v>
      </c>
      <c r="C190" s="81">
        <f>INDEX('[23]Forward Price Curve'!$A:$IV,MATCH(B190,'[23]Forward Price Curve'!$D$1:$D$65536,FALSE),$C$250)</f>
        <v>4.4082201344976415</v>
      </c>
      <c r="D190" s="81">
        <f>INDEX('[23]Forward Price Curve'!$A:$IV,MATCH(B190,'[23]Forward Price Curve'!$D$1:$D$65536,FALSE),$D$250)</f>
        <v>4.7265005102042696</v>
      </c>
      <c r="E190" s="89">
        <f t="shared" si="31"/>
        <v>2033</v>
      </c>
      <c r="K190" s="16">
        <f t="shared" si="34"/>
        <v>3</v>
      </c>
      <c r="L190" s="110">
        <f t="shared" si="35"/>
        <v>2033</v>
      </c>
      <c r="M190" s="84">
        <f t="shared" si="32"/>
        <v>48639</v>
      </c>
      <c r="N190" s="85">
        <f>INDEX('[23]Forward Price Curve'!$A$1:$P$65536,MATCH($M190,'[23]Forward Price Curve'!$D$1:$D$65536,FALSE),N$250)</f>
        <v>40.911360000000002</v>
      </c>
      <c r="O190" s="85">
        <f>INDEX('[23]Forward Price Curve'!$A$1:$P$65536,MATCH($M190,'[23]Forward Price Curve'!$D$1:$D$65536,FALSE),O$250)</f>
        <v>46.714129999999997</v>
      </c>
      <c r="P190" s="85">
        <f>INDEX('[23]Forward Price Curve'!$A$1:$P$65536,MATCH($M190,'[23]Forward Price Curve'!$D$1:$D$65536,FALSE),P$250)</f>
        <v>30.0166</v>
      </c>
      <c r="Q190" s="86">
        <f>INDEX('[23]Forward Price Curve'!$A$1:$P$65536,MATCH($M190,'[23]Forward Price Curve'!$D$1:$D$65536,FALSE),Q$250)</f>
        <v>46.7361</v>
      </c>
      <c r="S190" s="107">
        <f>INDEX('[23]Forward Price Curve'!$V:$V,MATCH($M190,'[23]Forward Price Curve'!$D:$D,FALSE),1)</f>
        <v>46.72332605652759</v>
      </c>
      <c r="T190" s="109">
        <f t="shared" si="36"/>
        <v>0.99980318061012041</v>
      </c>
      <c r="U190" s="109">
        <f t="shared" si="37"/>
        <v>1.000273395422598</v>
      </c>
      <c r="AD190" s="180" t="str">
        <f t="shared" si="27"/>
        <v>Summer</v>
      </c>
      <c r="AE190">
        <f t="shared" si="28"/>
        <v>9</v>
      </c>
      <c r="AF190" s="178">
        <v>48458</v>
      </c>
      <c r="AG190" s="177">
        <v>400</v>
      </c>
      <c r="AH190" s="177">
        <v>320</v>
      </c>
      <c r="AI190">
        <f t="shared" si="29"/>
        <v>25</v>
      </c>
      <c r="AJ190">
        <f t="shared" si="30"/>
        <v>5</v>
      </c>
    </row>
    <row r="191" spans="2:36" x14ac:dyDescent="0.25">
      <c r="B191" s="88">
        <f t="shared" si="33"/>
        <v>48670</v>
      </c>
      <c r="C191" s="81">
        <f>INDEX('[23]Forward Price Curve'!$A:$IV,MATCH(B191,'[23]Forward Price Curve'!$D$1:$D$65536,FALSE),$C$250)</f>
        <v>4.334045689049483</v>
      </c>
      <c r="D191" s="81">
        <f>INDEX('[23]Forward Price Curve'!$A:$IV,MATCH(B191,'[23]Forward Price Curve'!$D$1:$D$65536,FALSE),$D$250)</f>
        <v>4.284082171693445</v>
      </c>
      <c r="E191" s="89">
        <f t="shared" si="31"/>
        <v>2033</v>
      </c>
      <c r="K191" s="16">
        <f t="shared" si="34"/>
        <v>4</v>
      </c>
      <c r="L191" s="110">
        <f t="shared" si="35"/>
        <v>2033</v>
      </c>
      <c r="M191" s="84">
        <f t="shared" si="32"/>
        <v>48670</v>
      </c>
      <c r="N191" s="85">
        <f>INDEX('[23]Forward Price Curve'!$A$1:$P$65536,MATCH($M191,'[23]Forward Price Curve'!$D$1:$D$65536,FALSE),N$250)</f>
        <v>36.869729999999997</v>
      </c>
      <c r="O191" s="85">
        <f>INDEX('[23]Forward Price Curve'!$A$1:$P$65536,MATCH($M191,'[23]Forward Price Curve'!$D$1:$D$65536,FALSE),O$250)</f>
        <v>43.9099</v>
      </c>
      <c r="P191" s="85">
        <f>INDEX('[23]Forward Price Curve'!$A$1:$P$65536,MATCH($M191,'[23]Forward Price Curve'!$D$1:$D$65536,FALSE),P$250)</f>
        <v>27.882560000000002</v>
      </c>
      <c r="Q191" s="86">
        <f>INDEX('[23]Forward Price Curve'!$A$1:$P$65536,MATCH($M191,'[23]Forward Price Curve'!$D$1:$D$65536,FALSE),Q$250)</f>
        <v>44.552300000000002</v>
      </c>
      <c r="S191" s="107">
        <f>INDEX('[23]Forward Price Curve'!$V:$V,MATCH($M191,'[23]Forward Price Curve'!$D:$D,FALSE),1)</f>
        <v>44.181135555555556</v>
      </c>
      <c r="T191" s="109">
        <f t="shared" si="36"/>
        <v>0.9938608287871078</v>
      </c>
      <c r="U191" s="109">
        <f t="shared" si="37"/>
        <v>1.0084009711334314</v>
      </c>
      <c r="AD191" s="180" t="str">
        <f t="shared" si="27"/>
        <v>Winter</v>
      </c>
      <c r="AE191">
        <f t="shared" si="28"/>
        <v>10</v>
      </c>
      <c r="AF191" s="178">
        <v>48488</v>
      </c>
      <c r="AG191" s="177">
        <v>416</v>
      </c>
      <c r="AH191" s="177">
        <v>328</v>
      </c>
      <c r="AI191">
        <f t="shared" si="29"/>
        <v>26</v>
      </c>
      <c r="AJ191">
        <f t="shared" si="30"/>
        <v>5</v>
      </c>
    </row>
    <row r="192" spans="2:36" x14ac:dyDescent="0.25">
      <c r="B192" s="88">
        <f t="shared" si="33"/>
        <v>48700</v>
      </c>
      <c r="C192" s="81">
        <f>INDEX('[23]Forward Price Curve'!$A:$IV,MATCH(B192,'[23]Forward Price Curve'!$D$1:$D$65536,FALSE),$C$250)</f>
        <v>4.3119639867509783</v>
      </c>
      <c r="D192" s="81">
        <f>INDEX('[23]Forward Price Curve'!$A:$IV,MATCH(B192,'[23]Forward Price Curve'!$D$1:$D$65536,FALSE),$D$250)</f>
        <v>4.276159652288932</v>
      </c>
      <c r="E192" s="89">
        <f t="shared" si="31"/>
        <v>2033</v>
      </c>
      <c r="K192" s="16">
        <f t="shared" si="34"/>
        <v>5</v>
      </c>
      <c r="L192" s="110">
        <f t="shared" si="35"/>
        <v>2033</v>
      </c>
      <c r="M192" s="84">
        <f t="shared" si="32"/>
        <v>48700</v>
      </c>
      <c r="N192" s="85">
        <f>INDEX('[23]Forward Price Curve'!$A$1:$P$65536,MATCH($M192,'[23]Forward Price Curve'!$D$1:$D$65536,FALSE),N$250)</f>
        <v>27.407070000000001</v>
      </c>
      <c r="O192" s="85">
        <f>INDEX('[23]Forward Price Curve'!$A$1:$P$65536,MATCH($M192,'[23]Forward Price Curve'!$D$1:$D$65536,FALSE),O$250)</f>
        <v>46.86336</v>
      </c>
      <c r="P192" s="85">
        <f>INDEX('[23]Forward Price Curve'!$A$1:$P$65536,MATCH($M192,'[23]Forward Price Curve'!$D$1:$D$65536,FALSE),P$250)</f>
        <v>22.471679999999999</v>
      </c>
      <c r="Q192" s="86">
        <f>INDEX('[23]Forward Price Curve'!$A$1:$P$65536,MATCH($M192,'[23]Forward Price Curve'!$D$1:$D$65536,FALSE),Q$250)</f>
        <v>46.598610000000001</v>
      </c>
      <c r="S192" s="107">
        <f>INDEX('[23]Forward Price Curve'!$V:$V,MATCH($M192,'[23]Forward Price Curve'!$D:$D,FALSE),1)</f>
        <v>46.740948709677419</v>
      </c>
      <c r="T192" s="109">
        <f t="shared" si="36"/>
        <v>1.0026189303747965</v>
      </c>
      <c r="U192" s="109">
        <f t="shared" si="37"/>
        <v>0.99695473212232966</v>
      </c>
      <c r="AD192" s="180" t="str">
        <f t="shared" si="27"/>
        <v>Winter</v>
      </c>
      <c r="AE192">
        <f t="shared" si="28"/>
        <v>11</v>
      </c>
      <c r="AF192" s="178">
        <v>48519</v>
      </c>
      <c r="AG192" s="177">
        <v>400</v>
      </c>
      <c r="AH192" s="177">
        <v>320</v>
      </c>
      <c r="AI192">
        <f t="shared" si="29"/>
        <v>25</v>
      </c>
      <c r="AJ192">
        <f t="shared" si="30"/>
        <v>5</v>
      </c>
    </row>
    <row r="193" spans="2:36" x14ac:dyDescent="0.25">
      <c r="B193" s="88">
        <f t="shared" si="33"/>
        <v>48731</v>
      </c>
      <c r="C193" s="81">
        <f>INDEX('[23]Forward Price Curve'!$A:$IV,MATCH(B193,'[23]Forward Price Curve'!$D$1:$D$65536,FALSE),$C$250)</f>
        <v>4.3527147646291269</v>
      </c>
      <c r="D193" s="81">
        <f>INDEX('[23]Forward Price Curve'!$A:$IV,MATCH(B193,'[23]Forward Price Curve'!$D$1:$D$65536,FALSE),$D$250)</f>
        <v>4.3235912063708506</v>
      </c>
      <c r="E193" s="89">
        <f t="shared" si="31"/>
        <v>2033</v>
      </c>
      <c r="K193" s="16">
        <f t="shared" si="34"/>
        <v>6</v>
      </c>
      <c r="L193" s="110">
        <f t="shared" si="35"/>
        <v>2033</v>
      </c>
      <c r="M193" s="84">
        <f t="shared" si="32"/>
        <v>48731</v>
      </c>
      <c r="N193" s="85">
        <f>INDEX('[23]Forward Price Curve'!$A$1:$P$65536,MATCH($M193,'[23]Forward Price Curve'!$D$1:$D$65536,FALSE),N$250)</f>
        <v>37.764389999999999</v>
      </c>
      <c r="O193" s="85">
        <f>INDEX('[23]Forward Price Curve'!$A$1:$P$65536,MATCH($M193,'[23]Forward Price Curve'!$D$1:$D$65536,FALSE),O$250)</f>
        <v>66.6935</v>
      </c>
      <c r="P193" s="85">
        <f>INDEX('[23]Forward Price Curve'!$A$1:$P$65536,MATCH($M193,'[23]Forward Price Curve'!$D$1:$D$65536,FALSE),P$250)</f>
        <v>26.722840000000001</v>
      </c>
      <c r="Q193" s="86">
        <f>INDEX('[23]Forward Price Curve'!$A$1:$P$65536,MATCH($M193,'[23]Forward Price Curve'!$D$1:$D$65536,FALSE),Q$250)</f>
        <v>56.971519999999998</v>
      </c>
      <c r="S193" s="107">
        <f>INDEX('[23]Forward Price Curve'!$V:$V,MATCH($M193,'[23]Forward Price Curve'!$D:$D,FALSE),1)</f>
        <v>62.588664000000001</v>
      </c>
      <c r="T193" s="109">
        <f t="shared" si="36"/>
        <v>1.0655843364862365</v>
      </c>
      <c r="U193" s="109">
        <f t="shared" si="37"/>
        <v>0.91025301322936047</v>
      </c>
      <c r="AD193" s="180" t="str">
        <f t="shared" si="27"/>
        <v>Winter</v>
      </c>
      <c r="AE193">
        <f t="shared" si="28"/>
        <v>12</v>
      </c>
      <c r="AF193" s="178">
        <v>48549</v>
      </c>
      <c r="AG193" s="177">
        <v>416</v>
      </c>
      <c r="AH193" s="177">
        <v>328</v>
      </c>
      <c r="AI193">
        <f t="shared" si="29"/>
        <v>26</v>
      </c>
      <c r="AJ193">
        <f t="shared" si="30"/>
        <v>5</v>
      </c>
    </row>
    <row r="194" spans="2:36" x14ac:dyDescent="0.25">
      <c r="B194" s="88">
        <f t="shared" si="33"/>
        <v>48761</v>
      </c>
      <c r="C194" s="81">
        <f>INDEX('[23]Forward Price Curve'!$A:$IV,MATCH(B194,'[23]Forward Price Curve'!$D$1:$D$65536,FALSE),$C$250)</f>
        <v>4.4817923517012943</v>
      </c>
      <c r="D194" s="81">
        <f>INDEX('[23]Forward Price Curve'!$A:$IV,MATCH(B194,'[23]Forward Price Curve'!$D$1:$D$65536,FALSE),$D$250)</f>
        <v>4.4894980833124105</v>
      </c>
      <c r="E194" s="89">
        <f t="shared" si="31"/>
        <v>2033</v>
      </c>
      <c r="K194" s="16">
        <f t="shared" si="34"/>
        <v>7</v>
      </c>
      <c r="L194" s="110">
        <f t="shared" si="35"/>
        <v>2033</v>
      </c>
      <c r="M194" s="84">
        <f t="shared" si="32"/>
        <v>48761</v>
      </c>
      <c r="N194" s="85">
        <f>INDEX('[23]Forward Price Curve'!$A$1:$P$65536,MATCH($M194,'[23]Forward Price Curve'!$D$1:$D$65536,FALSE),N$250)</f>
        <v>69.88852</v>
      </c>
      <c r="O194" s="85">
        <f>INDEX('[23]Forward Price Curve'!$A$1:$P$65536,MATCH($M194,'[23]Forward Price Curve'!$D$1:$D$65536,FALSE),O$250)</f>
        <v>93.300359999999998</v>
      </c>
      <c r="P194" s="85">
        <f>INDEX('[23]Forward Price Curve'!$A$1:$P$65536,MATCH($M194,'[23]Forward Price Curve'!$D$1:$D$65536,FALSE),P$250)</f>
        <v>37.015090000000001</v>
      </c>
      <c r="Q194" s="86">
        <f>INDEX('[23]Forward Price Curve'!$A$1:$P$65536,MATCH($M194,'[23]Forward Price Curve'!$D$1:$D$65536,FALSE),Q$250)</f>
        <v>64.861379999999997</v>
      </c>
      <c r="S194" s="107">
        <f>INDEX('[23]Forward Price Curve'!$V:$V,MATCH($M194,'[23]Forward Price Curve'!$D:$D,FALSE),1)</f>
        <v>80.151154193548393</v>
      </c>
      <c r="T194" s="109">
        <f t="shared" si="36"/>
        <v>1.1640551023719385</v>
      </c>
      <c r="U194" s="109">
        <f t="shared" si="37"/>
        <v>0.80923825305588526</v>
      </c>
      <c r="AD194" s="180" t="str">
        <f t="shared" ref="AD194:AD253" si="38">IF(AND(AE194&gt;=6,AE194&lt;=9),"Summer","Winter")</f>
        <v>Winter</v>
      </c>
      <c r="AE194">
        <f t="shared" ref="AE194:AE253" si="39">MONTH(AF194)</f>
        <v>1</v>
      </c>
      <c r="AF194" s="178">
        <v>48580</v>
      </c>
      <c r="AG194" s="177">
        <v>400</v>
      </c>
      <c r="AH194" s="177">
        <v>344</v>
      </c>
      <c r="AI194">
        <f t="shared" ref="AI194:AI253" si="40">AG194/16</f>
        <v>25</v>
      </c>
      <c r="AJ194">
        <f t="shared" ref="AJ194:AJ253" si="41">EDATE(AF194,1)-AF194-AI194</f>
        <v>6</v>
      </c>
    </row>
    <row r="195" spans="2:36" x14ac:dyDescent="0.25">
      <c r="B195" s="88">
        <f t="shared" si="33"/>
        <v>48792</v>
      </c>
      <c r="C195" s="81">
        <f>INDEX('[23]Forward Price Curve'!$A:$IV,MATCH(B195,'[23]Forward Price Curve'!$D$1:$D$65536,FALSE),$C$250)</f>
        <v>4.5430188898926023</v>
      </c>
      <c r="D195" s="81">
        <f>INDEX('[23]Forward Price Curve'!$A:$IV,MATCH(B195,'[23]Forward Price Curve'!$D$1:$D$65536,FALSE),$D$250)</f>
        <v>4.5131620791807912</v>
      </c>
      <c r="E195" s="89">
        <f t="shared" si="31"/>
        <v>2033</v>
      </c>
      <c r="K195" s="16">
        <f t="shared" si="34"/>
        <v>8</v>
      </c>
      <c r="L195" s="110">
        <f t="shared" si="35"/>
        <v>2033</v>
      </c>
      <c r="M195" s="84">
        <f t="shared" si="32"/>
        <v>48792</v>
      </c>
      <c r="N195" s="85">
        <f>INDEX('[23]Forward Price Curve'!$A$1:$P$65536,MATCH($M195,'[23]Forward Price Curve'!$D$1:$D$65536,FALSE),N$250)</f>
        <v>76.788120000000006</v>
      </c>
      <c r="O195" s="85">
        <f>INDEX('[23]Forward Price Curve'!$A$1:$P$65536,MATCH($M195,'[23]Forward Price Curve'!$D$1:$D$65536,FALSE),O$250)</f>
        <v>89.969560000000001</v>
      </c>
      <c r="P195" s="85">
        <f>INDEX('[23]Forward Price Curve'!$A$1:$P$65536,MATCH($M195,'[23]Forward Price Curve'!$D$1:$D$65536,FALSE),P$250)</f>
        <v>43.135590000000001</v>
      </c>
      <c r="Q195" s="86">
        <f>INDEX('[23]Forward Price Curve'!$A$1:$P$65536,MATCH($M195,'[23]Forward Price Curve'!$D$1:$D$65536,FALSE),Q$250)</f>
        <v>68.50506</v>
      </c>
      <c r="S195" s="107">
        <f>INDEX('[23]Forward Price Curve'!$V:$V,MATCH($M195,'[23]Forward Price Curve'!$D:$D,FALSE),1)</f>
        <v>80.96831806451614</v>
      </c>
      <c r="T195" s="109">
        <f t="shared" si="36"/>
        <v>1.1111699260976573</v>
      </c>
      <c r="U195" s="109">
        <f t="shared" si="37"/>
        <v>0.84607241001862821</v>
      </c>
      <c r="AD195" s="180" t="str">
        <f t="shared" si="38"/>
        <v>Winter</v>
      </c>
      <c r="AE195">
        <f t="shared" si="39"/>
        <v>2</v>
      </c>
      <c r="AF195" s="178">
        <v>48611</v>
      </c>
      <c r="AG195" s="177">
        <v>384</v>
      </c>
      <c r="AH195" s="177">
        <v>288</v>
      </c>
      <c r="AI195">
        <f t="shared" si="40"/>
        <v>24</v>
      </c>
      <c r="AJ195">
        <f t="shared" si="41"/>
        <v>4</v>
      </c>
    </row>
    <row r="196" spans="2:36" x14ac:dyDescent="0.25">
      <c r="B196" s="88">
        <f t="shared" si="33"/>
        <v>48823</v>
      </c>
      <c r="C196" s="81">
        <f>INDEX('[23]Forward Price Curve'!$A:$IV,MATCH(B196,'[23]Forward Price Curve'!$D$1:$D$65536,FALSE),$C$250)</f>
        <v>4.5836692963966676</v>
      </c>
      <c r="D196" s="81">
        <f>INDEX('[23]Forward Price Curve'!$A:$IV,MATCH(B196,'[23]Forward Price Curve'!$D$1:$D$65536,FALSE),$D$250)</f>
        <v>4.4262732715940443</v>
      </c>
      <c r="E196" s="89">
        <f t="shared" si="31"/>
        <v>2033</v>
      </c>
      <c r="K196" s="16">
        <f t="shared" si="34"/>
        <v>9</v>
      </c>
      <c r="L196" s="110">
        <f t="shared" si="35"/>
        <v>2033</v>
      </c>
      <c r="M196" s="84">
        <f t="shared" si="32"/>
        <v>48823</v>
      </c>
      <c r="N196" s="85">
        <f>INDEX('[23]Forward Price Curve'!$A$1:$P$65536,MATCH($M196,'[23]Forward Price Curve'!$D$1:$D$65536,FALSE),N$250)</f>
        <v>39.487630000000003</v>
      </c>
      <c r="O196" s="85">
        <f>INDEX('[23]Forward Price Curve'!$A$1:$P$65536,MATCH($M196,'[23]Forward Price Curve'!$D$1:$D$65536,FALSE),O$250)</f>
        <v>58.87688</v>
      </c>
      <c r="P196" s="85">
        <f>INDEX('[23]Forward Price Curve'!$A$1:$P$65536,MATCH($M196,'[23]Forward Price Curve'!$D$1:$D$65536,FALSE),P$250)</f>
        <v>33.722769999999997</v>
      </c>
      <c r="Q196" s="86">
        <f>INDEX('[23]Forward Price Curve'!$A$1:$P$65536,MATCH($M196,'[23]Forward Price Curve'!$D$1:$D$65536,FALSE),Q$250)</f>
        <v>57.42953</v>
      </c>
      <c r="S196" s="107">
        <f>INDEX('[23]Forward Price Curve'!$V:$V,MATCH($M196,'[23]Forward Price Curve'!$D:$D,FALSE),1)</f>
        <v>58.233613333333331</v>
      </c>
      <c r="T196" s="109">
        <f t="shared" si="36"/>
        <v>1.011046312084132</v>
      </c>
      <c r="U196" s="109">
        <f t="shared" si="37"/>
        <v>0.98619210989483508</v>
      </c>
      <c r="AD196" s="180" t="str">
        <f t="shared" si="38"/>
        <v>Winter</v>
      </c>
      <c r="AE196">
        <f t="shared" si="39"/>
        <v>3</v>
      </c>
      <c r="AF196" s="178">
        <v>48639</v>
      </c>
      <c r="AG196" s="177">
        <v>432</v>
      </c>
      <c r="AH196" s="177">
        <v>312</v>
      </c>
      <c r="AI196">
        <f t="shared" si="40"/>
        <v>27</v>
      </c>
      <c r="AJ196">
        <f t="shared" si="41"/>
        <v>4</v>
      </c>
    </row>
    <row r="197" spans="2:36" x14ac:dyDescent="0.25">
      <c r="B197" s="88">
        <f t="shared" si="33"/>
        <v>48853</v>
      </c>
      <c r="C197" s="81">
        <f>INDEX('[23]Forward Price Curve'!$A:$IV,MATCH(B197,'[23]Forward Price Curve'!$D$1:$D$65536,FALSE),$C$250)</f>
        <v>4.6793232158988252</v>
      </c>
      <c r="D197" s="81">
        <f>INDEX('[23]Forward Price Curve'!$A:$IV,MATCH(B197,'[23]Forward Price Curve'!$D$1:$D$65536,FALSE),$D$250)</f>
        <v>4.4737048256759628</v>
      </c>
      <c r="E197" s="89">
        <f t="shared" si="31"/>
        <v>2033</v>
      </c>
      <c r="K197" s="16">
        <f t="shared" si="34"/>
        <v>10</v>
      </c>
      <c r="L197" s="110">
        <f t="shared" si="35"/>
        <v>2033</v>
      </c>
      <c r="M197" s="84">
        <f t="shared" si="32"/>
        <v>48853</v>
      </c>
      <c r="N197" s="85">
        <f>INDEX('[23]Forward Price Curve'!$A$1:$P$65536,MATCH($M197,'[23]Forward Price Curve'!$D$1:$D$65536,FALSE),N$250)</f>
        <v>68.320980000000006</v>
      </c>
      <c r="O197" s="85">
        <f>INDEX('[23]Forward Price Curve'!$A$1:$P$65536,MATCH($M197,'[23]Forward Price Curve'!$D$1:$D$65536,FALSE),O$250)</f>
        <v>55.938079999999999</v>
      </c>
      <c r="P197" s="85">
        <f>INDEX('[23]Forward Price Curve'!$A$1:$P$65536,MATCH($M197,'[23]Forward Price Curve'!$D$1:$D$65536,FALSE),P$250)</f>
        <v>36.734459999999999</v>
      </c>
      <c r="Q197" s="86">
        <f>INDEX('[23]Forward Price Curve'!$A$1:$P$65536,MATCH($M197,'[23]Forward Price Curve'!$D$1:$D$65536,FALSE),Q$250)</f>
        <v>53.812150000000003</v>
      </c>
      <c r="S197" s="107">
        <f>INDEX('[23]Forward Price Curve'!$V:$V,MATCH($M197,'[23]Forward Price Curve'!$D:$D,FALSE),1)</f>
        <v>55.000842043010749</v>
      </c>
      <c r="T197" s="109">
        <f t="shared" si="36"/>
        <v>1.017040429240271</v>
      </c>
      <c r="U197" s="109">
        <f t="shared" si="37"/>
        <v>0.97838774828063202</v>
      </c>
      <c r="AD197" s="180" t="str">
        <f t="shared" si="38"/>
        <v>Winter</v>
      </c>
      <c r="AE197">
        <f t="shared" si="39"/>
        <v>4</v>
      </c>
      <c r="AF197" s="178">
        <v>48670</v>
      </c>
      <c r="AG197" s="177">
        <v>416</v>
      </c>
      <c r="AH197" s="177">
        <v>304</v>
      </c>
      <c r="AI197">
        <f t="shared" si="40"/>
        <v>26</v>
      </c>
      <c r="AJ197">
        <f t="shared" si="41"/>
        <v>4</v>
      </c>
    </row>
    <row r="198" spans="2:36" x14ac:dyDescent="0.25">
      <c r="B198" s="88">
        <f t="shared" si="33"/>
        <v>48884</v>
      </c>
      <c r="C198" s="81">
        <f>INDEX('[23]Forward Price Curve'!$A:$IV,MATCH(B198,'[23]Forward Price Curve'!$D$1:$D$65536,FALSE),$C$250)</f>
        <v>4.8174342266385626</v>
      </c>
      <c r="D198" s="81">
        <f>INDEX('[23]Forward Price Curve'!$A:$IV,MATCH(B198,'[23]Forward Price Curve'!$D$1:$D$65536,FALSE),$D$250)</f>
        <v>5.2637819568789315</v>
      </c>
      <c r="E198" s="89">
        <f t="shared" si="31"/>
        <v>2033</v>
      </c>
      <c r="K198" s="16">
        <f t="shared" si="34"/>
        <v>11</v>
      </c>
      <c r="L198" s="110">
        <f t="shared" si="35"/>
        <v>2033</v>
      </c>
      <c r="M198" s="84">
        <f t="shared" si="32"/>
        <v>48884</v>
      </c>
      <c r="N198" s="85">
        <f>INDEX('[23]Forward Price Curve'!$A$1:$P$65536,MATCH($M198,'[23]Forward Price Curve'!$D$1:$D$65536,FALSE),N$250)</f>
        <v>54.704470000000001</v>
      </c>
      <c r="O198" s="85">
        <f>INDEX('[23]Forward Price Curve'!$A$1:$P$65536,MATCH($M198,'[23]Forward Price Curve'!$D$1:$D$65536,FALSE),O$250)</f>
        <v>54.109789999999997</v>
      </c>
      <c r="P198" s="85">
        <f>INDEX('[23]Forward Price Curve'!$A$1:$P$65536,MATCH($M198,'[23]Forward Price Curve'!$D$1:$D$65536,FALSE),P$250)</f>
        <v>36.090960000000003</v>
      </c>
      <c r="Q198" s="86">
        <f>INDEX('[23]Forward Price Curve'!$A$1:$P$65536,MATCH($M198,'[23]Forward Price Curve'!$D$1:$D$65536,FALSE),Q$250)</f>
        <v>50.925350000000002</v>
      </c>
      <c r="S198" s="107">
        <f>INDEX('[23]Forward Price Curve'!$V:$V,MATCH($M198,'[23]Forward Price Curve'!$D:$D,FALSE),1)</f>
        <v>52.69202961165049</v>
      </c>
      <c r="T198" s="109">
        <f t="shared" si="36"/>
        <v>1.0269065435284739</v>
      </c>
      <c r="U198" s="109">
        <f t="shared" si="37"/>
        <v>0.96647159684925354</v>
      </c>
      <c r="AD198" s="180" t="str">
        <f t="shared" si="38"/>
        <v>Winter</v>
      </c>
      <c r="AE198">
        <f t="shared" si="39"/>
        <v>5</v>
      </c>
      <c r="AF198" s="178">
        <v>48700</v>
      </c>
      <c r="AG198" s="177">
        <v>400</v>
      </c>
      <c r="AH198" s="177">
        <v>344</v>
      </c>
      <c r="AI198">
        <f t="shared" si="40"/>
        <v>25</v>
      </c>
      <c r="AJ198">
        <f t="shared" si="41"/>
        <v>6</v>
      </c>
    </row>
    <row r="199" spans="2:36" x14ac:dyDescent="0.25">
      <c r="B199" s="90">
        <f t="shared" si="33"/>
        <v>48914</v>
      </c>
      <c r="C199" s="91">
        <f>INDEX('[23]Forward Price Curve'!$A:$IV,MATCH(B199,'[23]Forward Price Curve'!$D$1:$D$65536,FALSE),$C$250)</f>
        <v>5.2443136806182871</v>
      </c>
      <c r="D199" s="91">
        <f>INDEX('[23]Forward Price Curve'!$A:$IV,MATCH(B199,'[23]Forward Price Curve'!$D$1:$D$65536,FALSE),$D$250)</f>
        <v>5.8879004299677611</v>
      </c>
      <c r="E199" s="92">
        <f t="shared" si="31"/>
        <v>2033</v>
      </c>
      <c r="K199" s="16">
        <f t="shared" si="34"/>
        <v>12</v>
      </c>
      <c r="L199" s="110">
        <f t="shared" si="35"/>
        <v>2033</v>
      </c>
      <c r="M199" s="93">
        <f t="shared" si="32"/>
        <v>48914</v>
      </c>
      <c r="N199" s="94">
        <f>INDEX('[23]Forward Price Curve'!$A$1:$P$65536,MATCH($M199,'[23]Forward Price Curve'!$D$1:$D$65536,FALSE),N$250)</f>
        <v>70.503870000000006</v>
      </c>
      <c r="O199" s="94">
        <f>INDEX('[23]Forward Price Curve'!$A$1:$P$65536,MATCH($M199,'[23]Forward Price Curve'!$D$1:$D$65536,FALSE),O$250)</f>
        <v>57.968200000000003</v>
      </c>
      <c r="P199" s="94">
        <f>INDEX('[23]Forward Price Curve'!$A$1:$P$65536,MATCH($M199,'[23]Forward Price Curve'!$D$1:$D$65536,FALSE),P$250)</f>
        <v>43.356720000000003</v>
      </c>
      <c r="Q199" s="95">
        <f>INDEX('[23]Forward Price Curve'!$A$1:$P$65536,MATCH($M199,'[23]Forward Price Curve'!$D$1:$D$65536,FALSE),Q$250)</f>
        <v>57.142650000000003</v>
      </c>
      <c r="S199" s="107">
        <f>INDEX('[23]Forward Price Curve'!$V:$V,MATCH($M199,'[23]Forward Price Curve'!$D:$D,FALSE),1)</f>
        <v>57.604247849462368</v>
      </c>
      <c r="T199" s="109">
        <f t="shared" si="36"/>
        <v>1.0063181477777257</v>
      </c>
      <c r="U199" s="109">
        <f t="shared" si="37"/>
        <v>0.99198673940386028</v>
      </c>
      <c r="AD199" s="180" t="str">
        <f t="shared" si="38"/>
        <v>Summer</v>
      </c>
      <c r="AE199">
        <f t="shared" si="39"/>
        <v>6</v>
      </c>
      <c r="AF199" s="178">
        <v>48731</v>
      </c>
      <c r="AG199" s="177">
        <v>416</v>
      </c>
      <c r="AH199" s="177">
        <v>304</v>
      </c>
      <c r="AI199">
        <f t="shared" si="40"/>
        <v>26</v>
      </c>
      <c r="AJ199">
        <f t="shared" si="41"/>
        <v>4</v>
      </c>
    </row>
    <row r="200" spans="2:36" x14ac:dyDescent="0.25">
      <c r="B200" s="237">
        <f t="shared" si="33"/>
        <v>48945</v>
      </c>
      <c r="C200" s="81">
        <f>INDEX('[23]Forward Price Curve'!$A:$IV,MATCH(B200,'[23]Forward Price Curve'!$D$1:$D$65536,FALSE),$C$250)</f>
        <v>5.3218003814112214</v>
      </c>
      <c r="D200" s="81">
        <f>INDEX('[23]Forward Price Curve'!$A:$IV,MATCH(B200,'[23]Forward Price Curve'!$D$1:$D$65536,FALSE),$D$250)</f>
        <v>5.9467756231895326</v>
      </c>
      <c r="E200" s="236">
        <f t="shared" ref="E200:E247" si="42">YEAR(B200)</f>
        <v>2034</v>
      </c>
      <c r="K200" s="16">
        <f t="shared" si="34"/>
        <v>1</v>
      </c>
      <c r="L200" s="110">
        <f t="shared" si="35"/>
        <v>2034</v>
      </c>
      <c r="M200" s="84">
        <f t="shared" ref="M200:M247" si="43">B200</f>
        <v>48945</v>
      </c>
      <c r="N200" s="235">
        <f>INDEX('[23]Forward Price Curve'!$A$1:$P$65536,MATCH($M200,'[23]Forward Price Curve'!$D$1:$D$65536,FALSE),N$250)</f>
        <v>59.848610000000001</v>
      </c>
      <c r="O200" s="235">
        <f>INDEX('[23]Forward Price Curve'!$A$1:$P$65536,MATCH($M200,'[23]Forward Price Curve'!$D$1:$D$65536,FALSE),O$250)</f>
        <v>58.304070000000003</v>
      </c>
      <c r="P200" s="235">
        <f>INDEX('[23]Forward Price Curve'!$A$1:$P$65536,MATCH($M200,'[23]Forward Price Curve'!$D$1:$D$65536,FALSE),P$250)</f>
        <v>41.0032</v>
      </c>
      <c r="Q200" s="234">
        <f>INDEX('[23]Forward Price Curve'!$A$1:$P$65536,MATCH($M200,'[23]Forward Price Curve'!$D$1:$D$65536,FALSE),Q$250)</f>
        <v>56.47128</v>
      </c>
      <c r="S200" s="107">
        <f>INDEX('[23]Forward Price Curve'!$V:$V,MATCH($M200,'[23]Forward Price Curve'!$D:$D,FALSE),1)</f>
        <v>57.456650967741936</v>
      </c>
      <c r="T200" s="109">
        <f t="shared" si="36"/>
        <v>1.0147488413958174</v>
      </c>
      <c r="U200" s="109">
        <f t="shared" si="37"/>
        <v>0.98285018442346817</v>
      </c>
      <c r="AD200" s="180" t="str">
        <f t="shared" si="38"/>
        <v>Summer</v>
      </c>
      <c r="AE200">
        <f t="shared" si="39"/>
        <v>7</v>
      </c>
      <c r="AF200" s="178">
        <v>48761</v>
      </c>
      <c r="AG200" s="177">
        <v>400</v>
      </c>
      <c r="AH200" s="177">
        <v>344</v>
      </c>
      <c r="AI200">
        <f t="shared" si="40"/>
        <v>25</v>
      </c>
      <c r="AJ200">
        <f t="shared" si="41"/>
        <v>6</v>
      </c>
    </row>
    <row r="201" spans="2:36" x14ac:dyDescent="0.25">
      <c r="B201" s="88">
        <f t="shared" ref="B201:B247" si="44">EDATE(B200,1)</f>
        <v>48976</v>
      </c>
      <c r="C201" s="81">
        <f>INDEX('[23]Forward Price Curve'!$A:$IV,MATCH(B201,'[23]Forward Price Curve'!$D$1:$D$65536,FALSE),$C$250)</f>
        <v>5.0433701897018972</v>
      </c>
      <c r="D201" s="81">
        <f>INDEX('[23]Forward Price Curve'!$A:$IV,MATCH(B201,'[23]Forward Price Curve'!$D$1:$D$65536,FALSE),$D$250)</f>
        <v>5.6886464778856389</v>
      </c>
      <c r="E201" s="89">
        <f t="shared" si="42"/>
        <v>2034</v>
      </c>
      <c r="K201" s="16">
        <f t="shared" ref="K201:K247" si="45">MONTH(M201)</f>
        <v>2</v>
      </c>
      <c r="L201" s="110">
        <f t="shared" ref="L201:L247" si="46">YEAR(M201)</f>
        <v>2034</v>
      </c>
      <c r="M201" s="84">
        <f t="shared" si="43"/>
        <v>48976</v>
      </c>
      <c r="N201" s="85">
        <f>INDEX('[23]Forward Price Curve'!$A$1:$P$65536,MATCH($M201,'[23]Forward Price Curve'!$D$1:$D$65536,FALSE),N$250)</f>
        <v>60.37003</v>
      </c>
      <c r="O201" s="85">
        <f>INDEX('[23]Forward Price Curve'!$A$1:$P$65536,MATCH($M201,'[23]Forward Price Curve'!$D$1:$D$65536,FALSE),O$250)</f>
        <v>54.091729999999998</v>
      </c>
      <c r="P201" s="85">
        <f>INDEX('[23]Forward Price Curve'!$A$1:$P$65536,MATCH($M201,'[23]Forward Price Curve'!$D$1:$D$65536,FALSE),P$250)</f>
        <v>41.420650000000002</v>
      </c>
      <c r="Q201" s="86">
        <f>INDEX('[23]Forward Price Curve'!$A$1:$P$65536,MATCH($M201,'[23]Forward Price Curve'!$D$1:$D$65536,FALSE),Q$250)</f>
        <v>52.89199</v>
      </c>
      <c r="S201" s="107">
        <f>INDEX('[23]Forward Price Curve'!$V:$V,MATCH($M201,'[23]Forward Price Curve'!$D:$D,FALSE),1)</f>
        <v>53.577555714285708</v>
      </c>
      <c r="T201" s="109">
        <f t="shared" ref="T201:T247" si="47">O201/S201</f>
        <v>1.0095968223794352</v>
      </c>
      <c r="U201" s="109">
        <f t="shared" ref="U201:U247" si="48">Q201/S201</f>
        <v>0.98720423682742009</v>
      </c>
      <c r="AD201" s="180" t="str">
        <f t="shared" si="38"/>
        <v>Summer</v>
      </c>
      <c r="AE201">
        <f t="shared" si="39"/>
        <v>8</v>
      </c>
      <c r="AF201" s="178">
        <v>48792</v>
      </c>
      <c r="AG201" s="177">
        <v>432</v>
      </c>
      <c r="AH201" s="177">
        <v>312</v>
      </c>
      <c r="AI201">
        <f t="shared" si="40"/>
        <v>27</v>
      </c>
      <c r="AJ201">
        <f t="shared" si="41"/>
        <v>4</v>
      </c>
    </row>
    <row r="202" spans="2:36" x14ac:dyDescent="0.25">
      <c r="B202" s="88">
        <f t="shared" si="44"/>
        <v>49004</v>
      </c>
      <c r="C202" s="81">
        <f>INDEX('[23]Forward Price Curve'!$A:$IV,MATCH(B202,'[23]Forward Price Curve'!$D$1:$D$65536,FALSE),$C$250)</f>
        <v>4.6144833082404899</v>
      </c>
      <c r="D202" s="81">
        <f>INDEX('[23]Forward Price Curve'!$A:$IV,MATCH(B202,'[23]Forward Price Curve'!$D$1:$D$65536,FALSE),$D$250)</f>
        <v>4.9304147678184576</v>
      </c>
      <c r="E202" s="89">
        <f t="shared" si="42"/>
        <v>2034</v>
      </c>
      <c r="K202" s="16">
        <f t="shared" si="45"/>
        <v>3</v>
      </c>
      <c r="L202" s="110">
        <f t="shared" si="46"/>
        <v>2034</v>
      </c>
      <c r="M202" s="84">
        <f t="shared" si="43"/>
        <v>49004</v>
      </c>
      <c r="N202" s="85">
        <f>INDEX('[23]Forward Price Curve'!$A$1:$P$65536,MATCH($M202,'[23]Forward Price Curve'!$D$1:$D$65536,FALSE),N$250)</f>
        <v>42.332689999999999</v>
      </c>
      <c r="O202" s="85">
        <f>INDEX('[23]Forward Price Curve'!$A$1:$P$65536,MATCH($M202,'[23]Forward Price Curve'!$D$1:$D$65536,FALSE),O$250)</f>
        <v>48.161850000000001</v>
      </c>
      <c r="P202" s="85">
        <f>INDEX('[23]Forward Price Curve'!$A$1:$P$65536,MATCH($M202,'[23]Forward Price Curve'!$D$1:$D$65536,FALSE),P$250)</f>
        <v>31.323160000000001</v>
      </c>
      <c r="Q202" s="86">
        <f>INDEX('[23]Forward Price Curve'!$A$1:$P$65536,MATCH($M202,'[23]Forward Price Curve'!$D$1:$D$65536,FALSE),Q$250)</f>
        <v>48.450740000000003</v>
      </c>
      <c r="S202" s="107">
        <f>INDEX('[23]Forward Price Curve'!$V:$V,MATCH($M202,'[23]Forward Price Curve'!$D:$D,FALSE),1)</f>
        <v>48.28277165545088</v>
      </c>
      <c r="T202" s="109">
        <f t="shared" si="47"/>
        <v>0.99749555273434209</v>
      </c>
      <c r="U202" s="109">
        <f t="shared" si="48"/>
        <v>1.0034788463625857</v>
      </c>
      <c r="AD202" s="180" t="str">
        <f t="shared" si="38"/>
        <v>Summer</v>
      </c>
      <c r="AE202">
        <f t="shared" si="39"/>
        <v>9</v>
      </c>
      <c r="AF202" s="178">
        <v>48823</v>
      </c>
      <c r="AG202" s="177">
        <v>400</v>
      </c>
      <c r="AH202" s="177">
        <v>320</v>
      </c>
      <c r="AI202">
        <f t="shared" si="40"/>
        <v>25</v>
      </c>
      <c r="AJ202">
        <f t="shared" si="41"/>
        <v>5</v>
      </c>
    </row>
    <row r="203" spans="2:36" x14ac:dyDescent="0.25">
      <c r="B203" s="88">
        <f t="shared" si="44"/>
        <v>49035</v>
      </c>
      <c r="C203" s="81">
        <f>INDEX('[23]Forward Price Curve'!$A:$IV,MATCH(B203,'[23]Forward Price Curve'!$D$1:$D$65536,FALSE),$C$250)</f>
        <v>4.5042755394961356</v>
      </c>
      <c r="D203" s="81">
        <f>INDEX('[23]Forward Price Curve'!$A:$IV,MATCH(B203,'[23]Forward Price Curve'!$D$1:$D$65536,FALSE),$D$250)</f>
        <v>4.4061303954610018</v>
      </c>
      <c r="E203" s="89">
        <f t="shared" si="42"/>
        <v>2034</v>
      </c>
      <c r="K203" s="16">
        <f t="shared" si="45"/>
        <v>4</v>
      </c>
      <c r="L203" s="110">
        <f t="shared" si="46"/>
        <v>2034</v>
      </c>
      <c r="M203" s="84">
        <f t="shared" si="43"/>
        <v>49035</v>
      </c>
      <c r="N203" s="85">
        <f>INDEX('[23]Forward Price Curve'!$A$1:$P$65536,MATCH($M203,'[23]Forward Price Curve'!$D$1:$D$65536,FALSE),N$250)</f>
        <v>37.57199</v>
      </c>
      <c r="O203" s="85">
        <f>INDEX('[23]Forward Price Curve'!$A$1:$P$65536,MATCH($M203,'[23]Forward Price Curve'!$D$1:$D$65536,FALSE),O$250)</f>
        <v>45.567700000000002</v>
      </c>
      <c r="P203" s="85">
        <f>INDEX('[23]Forward Price Curve'!$A$1:$P$65536,MATCH($M203,'[23]Forward Price Curve'!$D$1:$D$65536,FALSE),P$250)</f>
        <v>28.467790000000001</v>
      </c>
      <c r="Q203" s="86">
        <f>INDEX('[23]Forward Price Curve'!$A$1:$P$65536,MATCH($M203,'[23]Forward Price Curve'!$D$1:$D$65536,FALSE),Q$250)</f>
        <v>46.887309999999999</v>
      </c>
      <c r="S203" s="107">
        <f>INDEX('[23]Forward Price Curve'!$V:$V,MATCH($M203,'[23]Forward Price Curve'!$D:$D,FALSE),1)</f>
        <v>46.154193333333339</v>
      </c>
      <c r="T203" s="109">
        <f t="shared" si="47"/>
        <v>0.98729274003127765</v>
      </c>
      <c r="U203" s="109">
        <f t="shared" si="48"/>
        <v>1.0158840749609026</v>
      </c>
      <c r="AD203" s="180" t="str">
        <f t="shared" si="38"/>
        <v>Winter</v>
      </c>
      <c r="AE203">
        <f t="shared" si="39"/>
        <v>10</v>
      </c>
      <c r="AF203" s="178">
        <v>48853</v>
      </c>
      <c r="AG203" s="177">
        <v>416</v>
      </c>
      <c r="AH203" s="177">
        <v>328</v>
      </c>
      <c r="AI203">
        <f t="shared" si="40"/>
        <v>26</v>
      </c>
      <c r="AJ203">
        <f t="shared" si="41"/>
        <v>5</v>
      </c>
    </row>
    <row r="204" spans="2:36" x14ac:dyDescent="0.25">
      <c r="B204" s="88">
        <f t="shared" si="44"/>
        <v>49065</v>
      </c>
      <c r="C204" s="81">
        <f>INDEX('[23]Forward Price Curve'!$A:$IV,MATCH(B204,'[23]Forward Price Curve'!$D$1:$D$65536,FALSE),$C$250)</f>
        <v>4.4202646993877348</v>
      </c>
      <c r="D204" s="81">
        <f>INDEX('[23]Forward Price Curve'!$A:$IV,MATCH(B204,'[23]Forward Price Curve'!$D$1:$D$65536,FALSE),$D$250)</f>
        <v>4.3738189437720099</v>
      </c>
      <c r="E204" s="89">
        <f t="shared" si="42"/>
        <v>2034</v>
      </c>
      <c r="K204" s="16">
        <f t="shared" si="45"/>
        <v>5</v>
      </c>
      <c r="L204" s="110">
        <f t="shared" si="46"/>
        <v>2034</v>
      </c>
      <c r="M204" s="84">
        <f t="shared" si="43"/>
        <v>49065</v>
      </c>
      <c r="N204" s="85">
        <f>INDEX('[23]Forward Price Curve'!$A$1:$P$65536,MATCH($M204,'[23]Forward Price Curve'!$D$1:$D$65536,FALSE),N$250)</f>
        <v>28.877189999999999</v>
      </c>
      <c r="O204" s="85">
        <f>INDEX('[23]Forward Price Curve'!$A$1:$P$65536,MATCH($M204,'[23]Forward Price Curve'!$D$1:$D$65536,FALSE),O$250)</f>
        <v>49.810400000000001</v>
      </c>
      <c r="P204" s="85">
        <f>INDEX('[23]Forward Price Curve'!$A$1:$P$65536,MATCH($M204,'[23]Forward Price Curve'!$D$1:$D$65536,FALSE),P$250)</f>
        <v>22.417359999999999</v>
      </c>
      <c r="Q204" s="86">
        <f>INDEX('[23]Forward Price Curve'!$A$1:$P$65536,MATCH($M204,'[23]Forward Price Curve'!$D$1:$D$65536,FALSE),Q$250)</f>
        <v>51.327599999999997</v>
      </c>
      <c r="S204" s="107">
        <f>INDEX('[23]Forward Price Curve'!$V:$V,MATCH($M204,'[23]Forward Price Curve'!$D:$D,FALSE),1)</f>
        <v>50.479273118279565</v>
      </c>
      <c r="T204" s="109">
        <f t="shared" si="47"/>
        <v>0.98674954933062708</v>
      </c>
      <c r="U204" s="109">
        <f t="shared" si="48"/>
        <v>1.0168054496294487</v>
      </c>
      <c r="AD204" s="180" t="str">
        <f t="shared" si="38"/>
        <v>Winter</v>
      </c>
      <c r="AE204">
        <f t="shared" si="39"/>
        <v>11</v>
      </c>
      <c r="AF204" s="178">
        <v>48884</v>
      </c>
      <c r="AG204" s="177">
        <v>400</v>
      </c>
      <c r="AH204" s="177">
        <v>320</v>
      </c>
      <c r="AI204">
        <f t="shared" si="40"/>
        <v>25</v>
      </c>
      <c r="AJ204">
        <f t="shared" si="41"/>
        <v>5</v>
      </c>
    </row>
    <row r="205" spans="2:36" x14ac:dyDescent="0.25">
      <c r="B205" s="88">
        <f t="shared" si="44"/>
        <v>49096</v>
      </c>
      <c r="C205" s="81">
        <f>INDEX('[23]Forward Price Curve'!$A:$IV,MATCH(B205,'[23]Forward Price Curve'!$D$1:$D$65536,FALSE),$C$250)</f>
        <v>4.4771752684934256</v>
      </c>
      <c r="D205" s="81">
        <f>INDEX('[23]Forward Price Curve'!$A:$IV,MATCH(B205,'[23]Forward Price Curve'!$D$1:$D$65536,FALSE),$D$250)</f>
        <v>4.4383900659774174</v>
      </c>
      <c r="E205" s="89">
        <f t="shared" si="42"/>
        <v>2034</v>
      </c>
      <c r="K205" s="16">
        <f t="shared" si="45"/>
        <v>6</v>
      </c>
      <c r="L205" s="110">
        <f t="shared" si="46"/>
        <v>2034</v>
      </c>
      <c r="M205" s="84">
        <f t="shared" si="43"/>
        <v>49096</v>
      </c>
      <c r="N205" s="85">
        <f>INDEX('[23]Forward Price Curve'!$A$1:$P$65536,MATCH($M205,'[23]Forward Price Curve'!$D$1:$D$65536,FALSE),N$250)</f>
        <v>38.51352</v>
      </c>
      <c r="O205" s="85">
        <f>INDEX('[23]Forward Price Curve'!$A$1:$P$65536,MATCH($M205,'[23]Forward Price Curve'!$D$1:$D$65536,FALSE),O$250)</f>
        <v>68.382080000000002</v>
      </c>
      <c r="P205" s="85">
        <f>INDEX('[23]Forward Price Curve'!$A$1:$P$65536,MATCH($M205,'[23]Forward Price Curve'!$D$1:$D$65536,FALSE),P$250)</f>
        <v>27.265080000000001</v>
      </c>
      <c r="Q205" s="86">
        <f>INDEX('[23]Forward Price Curve'!$A$1:$P$65536,MATCH($M205,'[23]Forward Price Curve'!$D$1:$D$65536,FALSE),Q$250)</f>
        <v>58.838360000000002</v>
      </c>
      <c r="S205" s="107">
        <f>INDEX('[23]Forward Price Curve'!$V:$V,MATCH($M205,'[23]Forward Price Curve'!$D:$D,FALSE),1)</f>
        <v>64.352509333333344</v>
      </c>
      <c r="T205" s="109">
        <f t="shared" si="47"/>
        <v>1.0626171490189182</v>
      </c>
      <c r="U205" s="109">
        <f t="shared" si="48"/>
        <v>0.91431337502674315</v>
      </c>
      <c r="AD205" s="180" t="str">
        <f t="shared" si="38"/>
        <v>Winter</v>
      </c>
      <c r="AE205">
        <f t="shared" si="39"/>
        <v>12</v>
      </c>
      <c r="AF205" s="178">
        <v>48914</v>
      </c>
      <c r="AG205" s="177">
        <v>416</v>
      </c>
      <c r="AH205" s="177">
        <v>328</v>
      </c>
      <c r="AI205">
        <f t="shared" si="40"/>
        <v>26</v>
      </c>
      <c r="AJ205">
        <f t="shared" si="41"/>
        <v>5</v>
      </c>
    </row>
    <row r="206" spans="2:36" x14ac:dyDescent="0.25">
      <c r="B206" s="88">
        <f t="shared" si="44"/>
        <v>49126</v>
      </c>
      <c r="C206" s="81">
        <f>INDEX('[23]Forward Price Curve'!$A:$IV,MATCH(B206,'[23]Forward Price Curve'!$D$1:$D$65536,FALSE),$C$250)</f>
        <v>4.6889588678109009</v>
      </c>
      <c r="D206" s="81">
        <f>INDEX('[23]Forward Price Curve'!$A:$IV,MATCH(B206,'[23]Forward Price Curve'!$D$1:$D$65536,FALSE),$D$250)</f>
        <v>4.6883895671864826</v>
      </c>
      <c r="E206" s="89">
        <f t="shared" si="42"/>
        <v>2034</v>
      </c>
      <c r="K206" s="16">
        <f t="shared" si="45"/>
        <v>7</v>
      </c>
      <c r="L206" s="110">
        <f t="shared" si="46"/>
        <v>2034</v>
      </c>
      <c r="M206" s="84">
        <f t="shared" si="43"/>
        <v>49126</v>
      </c>
      <c r="N206" s="85">
        <f>INDEX('[23]Forward Price Curve'!$A$1:$P$65536,MATCH($M206,'[23]Forward Price Curve'!$D$1:$D$65536,FALSE),N$250)</f>
        <v>71.040890000000005</v>
      </c>
      <c r="O206" s="85">
        <f>INDEX('[23]Forward Price Curve'!$A$1:$P$65536,MATCH($M206,'[23]Forward Price Curve'!$D$1:$D$65536,FALSE),O$250)</f>
        <v>95.166489999999996</v>
      </c>
      <c r="P206" s="85">
        <f>INDEX('[23]Forward Price Curve'!$A$1:$P$65536,MATCH($M206,'[23]Forward Price Curve'!$D$1:$D$65536,FALSE),P$250)</f>
        <v>38.176900000000003</v>
      </c>
      <c r="Q206" s="86">
        <f>INDEX('[23]Forward Price Curve'!$A$1:$P$65536,MATCH($M206,'[23]Forward Price Curve'!$D$1:$D$65536,FALSE),Q$250)</f>
        <v>67.031679999999994</v>
      </c>
      <c r="S206" s="107">
        <f>INDEX('[23]Forward Price Curve'!$V:$V,MATCH($M206,'[23]Forward Price Curve'!$D:$D,FALSE),1)</f>
        <v>82.15792193548387</v>
      </c>
      <c r="T206" s="109">
        <f t="shared" si="47"/>
        <v>1.1583361379896069</v>
      </c>
      <c r="U206" s="109">
        <f t="shared" si="48"/>
        <v>0.81588821163999192</v>
      </c>
      <c r="AD206" s="180" t="str">
        <f t="shared" si="38"/>
        <v>Winter</v>
      </c>
      <c r="AE206">
        <f t="shared" si="39"/>
        <v>1</v>
      </c>
      <c r="AF206" s="178">
        <v>48945</v>
      </c>
      <c r="AG206" s="177">
        <v>400</v>
      </c>
      <c r="AH206" s="177">
        <v>344</v>
      </c>
      <c r="AI206">
        <f t="shared" si="40"/>
        <v>25</v>
      </c>
      <c r="AJ206">
        <f t="shared" si="41"/>
        <v>6</v>
      </c>
    </row>
    <row r="207" spans="2:36" x14ac:dyDescent="0.25">
      <c r="B207" s="88">
        <f t="shared" si="44"/>
        <v>49157</v>
      </c>
      <c r="C207" s="81">
        <f>INDEX('[23]Forward Price Curve'!$A:$IV,MATCH(B207,'[23]Forward Price Curve'!$D$1:$D$65536,FALSE),$C$250)</f>
        <v>4.7828061025795439</v>
      </c>
      <c r="D207" s="81">
        <f>INDEX('[23]Forward Price Curve'!$A:$IV,MATCH(B207,'[23]Forward Price Curve'!$D$1:$D$65536,FALSE),$D$250)</f>
        <v>4.7690646340638079</v>
      </c>
      <c r="E207" s="89">
        <f t="shared" si="42"/>
        <v>2034</v>
      </c>
      <c r="K207" s="16">
        <f t="shared" si="45"/>
        <v>8</v>
      </c>
      <c r="L207" s="110">
        <f t="shared" si="46"/>
        <v>2034</v>
      </c>
      <c r="M207" s="84">
        <f t="shared" si="43"/>
        <v>49157</v>
      </c>
      <c r="N207" s="85">
        <f>INDEX('[23]Forward Price Curve'!$A$1:$P$65536,MATCH($M207,'[23]Forward Price Curve'!$D$1:$D$65536,FALSE),N$250)</f>
        <v>76.952430000000007</v>
      </c>
      <c r="O207" s="85">
        <f>INDEX('[23]Forward Price Curve'!$A$1:$P$65536,MATCH($M207,'[23]Forward Price Curve'!$D$1:$D$65536,FALSE),O$250)</f>
        <v>90.601759999999999</v>
      </c>
      <c r="P207" s="85">
        <f>INDEX('[23]Forward Price Curve'!$A$1:$P$65536,MATCH($M207,'[23]Forward Price Curve'!$D$1:$D$65536,FALSE),P$250)</f>
        <v>43.908720000000002</v>
      </c>
      <c r="Q207" s="86">
        <f>INDEX('[23]Forward Price Curve'!$A$1:$P$65536,MATCH($M207,'[23]Forward Price Curve'!$D$1:$D$65536,FALSE),Q$250)</f>
        <v>69.997659999999996</v>
      </c>
      <c r="S207" s="107">
        <f>INDEX('[23]Forward Price Curve'!$V:$V,MATCH($M207,'[23]Forward Price Curve'!$D:$D,FALSE),1)</f>
        <v>81.961330967741944</v>
      </c>
      <c r="T207" s="109">
        <f t="shared" si="47"/>
        <v>1.1054207994213603</v>
      </c>
      <c r="U207" s="109">
        <f t="shared" si="48"/>
        <v>0.85403273926273149</v>
      </c>
      <c r="AD207" s="180" t="str">
        <f t="shared" si="38"/>
        <v>Winter</v>
      </c>
      <c r="AE207">
        <f t="shared" si="39"/>
        <v>2</v>
      </c>
      <c r="AF207" s="178">
        <v>48976</v>
      </c>
      <c r="AG207" s="177">
        <v>384</v>
      </c>
      <c r="AH207" s="177">
        <v>288</v>
      </c>
      <c r="AI207">
        <f t="shared" si="40"/>
        <v>24</v>
      </c>
      <c r="AJ207">
        <f t="shared" si="41"/>
        <v>4</v>
      </c>
    </row>
    <row r="208" spans="2:36" x14ac:dyDescent="0.25">
      <c r="B208" s="88">
        <f t="shared" si="44"/>
        <v>49188</v>
      </c>
      <c r="C208" s="81">
        <f>INDEX('[23]Forward Price Curve'!$A:$IV,MATCH(B208,'[23]Forward Price Curve'!$D$1:$D$65536,FALSE),$C$250)</f>
        <v>4.7615273712737123</v>
      </c>
      <c r="D208" s="81">
        <f>INDEX('[23]Forward Price Curve'!$A:$IV,MATCH(B208,'[23]Forward Price Curve'!$D$1:$D$65536,FALSE),$D$250)</f>
        <v>4.5593508851208258</v>
      </c>
      <c r="E208" s="89">
        <f t="shared" si="42"/>
        <v>2034</v>
      </c>
      <c r="K208" s="16">
        <f t="shared" si="45"/>
        <v>9</v>
      </c>
      <c r="L208" s="110">
        <f t="shared" si="46"/>
        <v>2034</v>
      </c>
      <c r="M208" s="84">
        <f t="shared" si="43"/>
        <v>49188</v>
      </c>
      <c r="N208" s="85">
        <f>INDEX('[23]Forward Price Curve'!$A$1:$P$65536,MATCH($M208,'[23]Forward Price Curve'!$D$1:$D$65536,FALSE),N$250)</f>
        <v>39.9544</v>
      </c>
      <c r="O208" s="85">
        <f>INDEX('[23]Forward Price Curve'!$A$1:$P$65536,MATCH($M208,'[23]Forward Price Curve'!$D$1:$D$65536,FALSE),O$250)</f>
        <v>59.246760000000002</v>
      </c>
      <c r="P208" s="85">
        <f>INDEX('[23]Forward Price Curve'!$A$1:$P$65536,MATCH($M208,'[23]Forward Price Curve'!$D$1:$D$65536,FALSE),P$250)</f>
        <v>34.335799999999999</v>
      </c>
      <c r="Q208" s="86">
        <f>INDEX('[23]Forward Price Curve'!$A$1:$P$65536,MATCH($M208,'[23]Forward Price Curve'!$D$1:$D$65536,FALSE),Q$250)</f>
        <v>58.083410000000001</v>
      </c>
      <c r="S208" s="107">
        <f>INDEX('[23]Forward Price Curve'!$V:$V,MATCH($M208,'[23]Forward Price Curve'!$D:$D,FALSE),1)</f>
        <v>58.729715555555558</v>
      </c>
      <c r="T208" s="109">
        <f t="shared" si="47"/>
        <v>1.0088037961626997</v>
      </c>
      <c r="U208" s="109">
        <f t="shared" si="48"/>
        <v>0.98899525479662531</v>
      </c>
      <c r="AD208" s="180" t="str">
        <f t="shared" si="38"/>
        <v>Winter</v>
      </c>
      <c r="AE208">
        <f t="shared" si="39"/>
        <v>3</v>
      </c>
      <c r="AF208" s="178">
        <v>49004</v>
      </c>
      <c r="AG208" s="177">
        <v>432</v>
      </c>
      <c r="AH208" s="177">
        <v>312</v>
      </c>
      <c r="AI208">
        <f t="shared" si="40"/>
        <v>27</v>
      </c>
      <c r="AJ208">
        <f t="shared" si="41"/>
        <v>4</v>
      </c>
    </row>
    <row r="209" spans="2:36" x14ac:dyDescent="0.25">
      <c r="B209" s="88">
        <f t="shared" si="44"/>
        <v>49218</v>
      </c>
      <c r="C209" s="81">
        <f>INDEX('[23]Forward Price Curve'!$A:$IV,MATCH(B209,'[23]Forward Price Curve'!$D$1:$D$65536,FALSE),$C$250)</f>
        <v>4.8106089732008437</v>
      </c>
      <c r="D209" s="81">
        <f>INDEX('[23]Forward Price Curve'!$A:$IV,MATCH(B209,'[23]Forward Price Curve'!$D$1:$D$65536,FALSE),$D$250)</f>
        <v>4.6157923632314048</v>
      </c>
      <c r="E209" s="89">
        <f t="shared" si="42"/>
        <v>2034</v>
      </c>
      <c r="K209" s="16">
        <f t="shared" si="45"/>
        <v>10</v>
      </c>
      <c r="L209" s="110">
        <f t="shared" si="46"/>
        <v>2034</v>
      </c>
      <c r="M209" s="84">
        <f t="shared" si="43"/>
        <v>49218</v>
      </c>
      <c r="N209" s="85">
        <f>INDEX('[23]Forward Price Curve'!$A$1:$P$65536,MATCH($M209,'[23]Forward Price Curve'!$D$1:$D$65536,FALSE),N$250)</f>
        <v>56.74286</v>
      </c>
      <c r="O209" s="85">
        <f>INDEX('[23]Forward Price Curve'!$A$1:$P$65536,MATCH($M209,'[23]Forward Price Curve'!$D$1:$D$65536,FALSE),O$250)</f>
        <v>54.64629</v>
      </c>
      <c r="P209" s="85">
        <f>INDEX('[23]Forward Price Curve'!$A$1:$P$65536,MATCH($M209,'[23]Forward Price Curve'!$D$1:$D$65536,FALSE),P$250)</f>
        <v>34.758200000000002</v>
      </c>
      <c r="Q209" s="86">
        <f>INDEX('[23]Forward Price Curve'!$A$1:$P$65536,MATCH($M209,'[23]Forward Price Curve'!$D$1:$D$65536,FALSE),Q$250)</f>
        <v>51.69453</v>
      </c>
      <c r="S209" s="107">
        <f>INDEX('[23]Forward Price Curve'!$V:$V,MATCH($M209,'[23]Forward Price Curve'!$D:$D,FALSE),1)</f>
        <v>53.344976451612901</v>
      </c>
      <c r="T209" s="109">
        <f t="shared" si="47"/>
        <v>1.0243943035492287</v>
      </c>
      <c r="U209" s="109">
        <f t="shared" si="48"/>
        <v>0.96906088330341744</v>
      </c>
      <c r="AD209" s="180" t="str">
        <f t="shared" si="38"/>
        <v>Winter</v>
      </c>
      <c r="AE209">
        <f t="shared" si="39"/>
        <v>4</v>
      </c>
      <c r="AF209" s="178">
        <v>49035</v>
      </c>
      <c r="AG209" s="177">
        <v>400</v>
      </c>
      <c r="AH209" s="177">
        <v>320</v>
      </c>
      <c r="AI209">
        <f t="shared" si="40"/>
        <v>25</v>
      </c>
      <c r="AJ209">
        <f t="shared" si="41"/>
        <v>5</v>
      </c>
    </row>
    <row r="210" spans="2:36" x14ac:dyDescent="0.25">
      <c r="B210" s="88">
        <f t="shared" si="44"/>
        <v>49249</v>
      </c>
      <c r="C210" s="81">
        <f>INDEX('[23]Forward Price Curve'!$A:$IV,MATCH(B210,'[23]Forward Price Curve'!$D$1:$D$65536,FALSE),$C$250)</f>
        <v>4.9551437518819625</v>
      </c>
      <c r="D210" s="81">
        <f>INDEX('[23]Forward Price Curve'!$A:$IV,MATCH(B210,'[23]Forward Price Curve'!$D$1:$D$65536,FALSE),$D$250)</f>
        <v>5.6080231921808927</v>
      </c>
      <c r="E210" s="89">
        <f t="shared" si="42"/>
        <v>2034</v>
      </c>
      <c r="K210" s="16">
        <f t="shared" si="45"/>
        <v>11</v>
      </c>
      <c r="L210" s="110">
        <f t="shared" si="46"/>
        <v>2034</v>
      </c>
      <c r="M210" s="84">
        <f t="shared" si="43"/>
        <v>49249</v>
      </c>
      <c r="N210" s="85">
        <f>INDEX('[23]Forward Price Curve'!$A$1:$P$65536,MATCH($M210,'[23]Forward Price Curve'!$D$1:$D$65536,FALSE),N$250)</f>
        <v>57.294260000000001</v>
      </c>
      <c r="O210" s="85">
        <f>INDEX('[23]Forward Price Curve'!$A$1:$P$65536,MATCH($M210,'[23]Forward Price Curve'!$D$1:$D$65536,FALSE),O$250)</f>
        <v>55.322980000000001</v>
      </c>
      <c r="P210" s="85">
        <f>INDEX('[23]Forward Price Curve'!$A$1:$P$65536,MATCH($M210,'[23]Forward Price Curve'!$D$1:$D$65536,FALSE),P$250)</f>
        <v>37.734610000000004</v>
      </c>
      <c r="Q210" s="86">
        <f>INDEX('[23]Forward Price Curve'!$A$1:$P$65536,MATCH($M210,'[23]Forward Price Curve'!$D$1:$D$65536,FALSE),Q$250)</f>
        <v>52.428240000000002</v>
      </c>
      <c r="S210" s="107">
        <f>INDEX('[23]Forward Price Curve'!$V:$V,MATCH($M210,'[23]Forward Price Curve'!$D:$D,FALSE),1)</f>
        <v>54.034198391123446</v>
      </c>
      <c r="T210" s="109">
        <f t="shared" si="47"/>
        <v>1.0238512210276125</v>
      </c>
      <c r="U210" s="109">
        <f t="shared" si="48"/>
        <v>0.97027885230204014</v>
      </c>
      <c r="AD210" s="180" t="str">
        <f t="shared" si="38"/>
        <v>Winter</v>
      </c>
      <c r="AE210">
        <f t="shared" si="39"/>
        <v>5</v>
      </c>
      <c r="AF210" s="178">
        <v>49065</v>
      </c>
      <c r="AG210" s="177">
        <v>416</v>
      </c>
      <c r="AH210" s="177">
        <v>328</v>
      </c>
      <c r="AI210">
        <f t="shared" si="40"/>
        <v>26</v>
      </c>
      <c r="AJ210">
        <f t="shared" si="41"/>
        <v>5</v>
      </c>
    </row>
    <row r="211" spans="2:36" x14ac:dyDescent="0.25">
      <c r="B211" s="90">
        <f t="shared" si="44"/>
        <v>49279</v>
      </c>
      <c r="C211" s="91">
        <f>INDEX('[23]Forward Price Curve'!$A:$IV,MATCH(B211,'[23]Forward Price Curve'!$D$1:$D$65536,FALSE),$C$250)</f>
        <v>5.5167215898825654</v>
      </c>
      <c r="D211" s="91">
        <f>INDEX('[23]Forward Price Curve'!$A:$IV,MATCH(B211,'[23]Forward Price Curve'!$D$1:$D$65536,FALSE),$D$250)</f>
        <v>6.4227481615312332</v>
      </c>
      <c r="E211" s="92">
        <f t="shared" si="42"/>
        <v>2034</v>
      </c>
      <c r="K211" s="16">
        <f t="shared" si="45"/>
        <v>12</v>
      </c>
      <c r="L211" s="110">
        <f t="shared" si="46"/>
        <v>2034</v>
      </c>
      <c r="M211" s="93">
        <f t="shared" si="43"/>
        <v>49279</v>
      </c>
      <c r="N211" s="94">
        <f>INDEX('[23]Forward Price Curve'!$A$1:$P$65536,MATCH($M211,'[23]Forward Price Curve'!$D$1:$D$65536,FALSE),N$250)</f>
        <v>75.566209999999998</v>
      </c>
      <c r="O211" s="94">
        <f>INDEX('[23]Forward Price Curve'!$A$1:$P$65536,MATCH($M211,'[23]Forward Price Curve'!$D$1:$D$65536,FALSE),O$250)</f>
        <v>60.336889999999997</v>
      </c>
      <c r="P211" s="94">
        <f>INDEX('[23]Forward Price Curve'!$A$1:$P$65536,MATCH($M211,'[23]Forward Price Curve'!$D$1:$D$65536,FALSE),P$250)</f>
        <v>47.732799999999997</v>
      </c>
      <c r="Q211" s="95">
        <f>INDEX('[23]Forward Price Curve'!$A$1:$P$65536,MATCH($M211,'[23]Forward Price Curve'!$D$1:$D$65536,FALSE),Q$250)</f>
        <v>59.810459999999999</v>
      </c>
      <c r="S211" s="107">
        <f>INDEX('[23]Forward Price Curve'!$V:$V,MATCH($M211,'[23]Forward Price Curve'!$D:$D,FALSE),1)</f>
        <v>60.09348688172043</v>
      </c>
      <c r="T211" s="109">
        <f t="shared" si="47"/>
        <v>1.0040504076383294</v>
      </c>
      <c r="U211" s="109">
        <f t="shared" si="48"/>
        <v>0.99529022367636111</v>
      </c>
      <c r="AD211" s="180" t="str">
        <f t="shared" si="38"/>
        <v>Summer</v>
      </c>
      <c r="AE211">
        <f t="shared" si="39"/>
        <v>6</v>
      </c>
      <c r="AF211" s="178">
        <v>49096</v>
      </c>
      <c r="AG211" s="177">
        <v>416</v>
      </c>
      <c r="AH211" s="177">
        <v>304</v>
      </c>
      <c r="AI211">
        <f t="shared" si="40"/>
        <v>26</v>
      </c>
      <c r="AJ211">
        <f t="shared" si="41"/>
        <v>4</v>
      </c>
    </row>
    <row r="212" spans="2:36" x14ac:dyDescent="0.25">
      <c r="B212" s="237">
        <f t="shared" si="44"/>
        <v>49310</v>
      </c>
      <c r="C212" s="81">
        <f>INDEX('[23]Forward Price Curve'!$A:$IV,MATCH(B212,'[23]Forward Price Curve'!$D$1:$D$65536,FALSE),$C$250)</f>
        <v>5.5980224028906953</v>
      </c>
      <c r="D212" s="81">
        <f>INDEX('[23]Forward Price Curve'!$A:$IV,MATCH(B212,'[23]Forward Price Curve'!$D$1:$D$65536,FALSE),$D$250)</f>
        <v>6.4421143200755973</v>
      </c>
      <c r="E212" s="236">
        <f t="shared" si="42"/>
        <v>2035</v>
      </c>
      <c r="K212" s="16">
        <f t="shared" si="45"/>
        <v>1</v>
      </c>
      <c r="L212" s="110">
        <f t="shared" si="46"/>
        <v>2035</v>
      </c>
      <c r="M212" s="84">
        <f t="shared" si="43"/>
        <v>49310</v>
      </c>
      <c r="N212" s="235">
        <f>INDEX('[23]Forward Price Curve'!$A$1:$P$65536,MATCH($M212,'[23]Forward Price Curve'!$D$1:$D$65536,FALSE),N$250)</f>
        <v>65.42756</v>
      </c>
      <c r="O212" s="235">
        <f>INDEX('[23]Forward Price Curve'!$A$1:$P$65536,MATCH($M212,'[23]Forward Price Curve'!$D$1:$D$65536,FALSE),O$250)</f>
        <v>60.986190000000001</v>
      </c>
      <c r="P212" s="235">
        <f>INDEX('[23]Forward Price Curve'!$A$1:$P$65536,MATCH($M212,'[23]Forward Price Curve'!$D$1:$D$65536,FALSE),P$250)</f>
        <v>43.633839999999999</v>
      </c>
      <c r="Q212" s="234">
        <f>INDEX('[23]Forward Price Curve'!$A$1:$P$65536,MATCH($M212,'[23]Forward Price Curve'!$D$1:$D$65536,FALSE),Q$250)</f>
        <v>59.819450000000003</v>
      </c>
      <c r="S212" s="107">
        <f>INDEX('[23]Forward Price Curve'!$V:$V,MATCH($M212,'[23]Forward Price Curve'!$D:$D,FALSE),1)</f>
        <v>60.471820752688174</v>
      </c>
      <c r="T212" s="109">
        <f t="shared" si="47"/>
        <v>1.0085059328611163</v>
      </c>
      <c r="U212" s="109">
        <f t="shared" si="48"/>
        <v>0.98921198759077933</v>
      </c>
      <c r="AD212" s="180" t="str">
        <f t="shared" si="38"/>
        <v>Summer</v>
      </c>
      <c r="AE212">
        <f t="shared" si="39"/>
        <v>7</v>
      </c>
      <c r="AF212" s="178">
        <v>49126</v>
      </c>
      <c r="AG212" s="177">
        <v>400</v>
      </c>
      <c r="AH212" s="177">
        <v>344</v>
      </c>
      <c r="AI212">
        <f t="shared" si="40"/>
        <v>25</v>
      </c>
      <c r="AJ212">
        <f t="shared" si="41"/>
        <v>6</v>
      </c>
    </row>
    <row r="213" spans="2:36" x14ac:dyDescent="0.25">
      <c r="B213" s="88">
        <f t="shared" si="44"/>
        <v>49341</v>
      </c>
      <c r="C213" s="81">
        <f>INDEX('[23]Forward Price Curve'!$A:$IV,MATCH(B213,'[23]Forward Price Curve'!$D$1:$D$65536,FALSE),$C$250)</f>
        <v>5.4417441734417347</v>
      </c>
      <c r="D213" s="81">
        <f>INDEX('[23]Forward Price Curve'!$A:$IV,MATCH(B213,'[23]Forward Price Curve'!$D$1:$D$65536,FALSE),$D$250)</f>
        <v>6.2115327585834743</v>
      </c>
      <c r="E213" s="89">
        <f t="shared" si="42"/>
        <v>2035</v>
      </c>
      <c r="K213" s="16">
        <f t="shared" si="45"/>
        <v>2</v>
      </c>
      <c r="L213" s="110">
        <f t="shared" si="46"/>
        <v>2035</v>
      </c>
      <c r="M213" s="84">
        <f t="shared" si="43"/>
        <v>49341</v>
      </c>
      <c r="N213" s="85">
        <f>INDEX('[23]Forward Price Curve'!$A$1:$P$65536,MATCH($M213,'[23]Forward Price Curve'!$D$1:$D$65536,FALSE),N$250)</f>
        <v>65.902100000000004</v>
      </c>
      <c r="O213" s="85">
        <f>INDEX('[23]Forward Price Curve'!$A$1:$P$65536,MATCH($M213,'[23]Forward Price Curve'!$D$1:$D$65536,FALSE),O$250)</f>
        <v>57.09301</v>
      </c>
      <c r="P213" s="85">
        <f>INDEX('[23]Forward Price Curve'!$A$1:$P$65536,MATCH($M213,'[23]Forward Price Curve'!$D$1:$D$65536,FALSE),P$250)</f>
        <v>45.710250000000002</v>
      </c>
      <c r="Q213" s="86">
        <f>INDEX('[23]Forward Price Curve'!$A$1:$P$65536,MATCH($M213,'[23]Forward Price Curve'!$D$1:$D$65536,FALSE),Q$250)</f>
        <v>56.626620000000003</v>
      </c>
      <c r="S213" s="107">
        <f>INDEX('[23]Forward Price Curve'!$V:$V,MATCH($M213,'[23]Forward Price Curve'!$D:$D,FALSE),1)</f>
        <v>56.893128571428569</v>
      </c>
      <c r="T213" s="109">
        <f t="shared" si="47"/>
        <v>1.0035132789071439</v>
      </c>
      <c r="U213" s="109">
        <f t="shared" si="48"/>
        <v>0.99531562812380814</v>
      </c>
      <c r="AD213" s="180" t="str">
        <f t="shared" si="38"/>
        <v>Summer</v>
      </c>
      <c r="AE213">
        <f t="shared" si="39"/>
        <v>8</v>
      </c>
      <c r="AF213" s="178">
        <v>49157</v>
      </c>
      <c r="AG213" s="177">
        <v>432</v>
      </c>
      <c r="AH213" s="177">
        <v>312</v>
      </c>
      <c r="AI213">
        <f t="shared" si="40"/>
        <v>27</v>
      </c>
      <c r="AJ213">
        <f t="shared" si="41"/>
        <v>4</v>
      </c>
    </row>
    <row r="214" spans="2:36" x14ac:dyDescent="0.25">
      <c r="B214" s="88">
        <f t="shared" si="44"/>
        <v>49369</v>
      </c>
      <c r="C214" s="81">
        <f>INDEX('[23]Forward Price Curve'!$A:$IV,MATCH(B214,'[23]Forward Price Curve'!$D$1:$D$65536,FALSE),$C$250)</f>
        <v>4.9550433805078793</v>
      </c>
      <c r="D214" s="81">
        <f>INDEX('[23]Forward Price Curve'!$A:$IV,MATCH(B214,'[23]Forward Price Curve'!$D$1:$D$65536,FALSE),$D$250)</f>
        <v>5.1820194853774568</v>
      </c>
      <c r="E214" s="89">
        <f t="shared" si="42"/>
        <v>2035</v>
      </c>
      <c r="K214" s="16">
        <f t="shared" si="45"/>
        <v>3</v>
      </c>
      <c r="L214" s="110">
        <f t="shared" si="46"/>
        <v>2035</v>
      </c>
      <c r="M214" s="84">
        <f t="shared" si="43"/>
        <v>49369</v>
      </c>
      <c r="N214" s="85">
        <f>INDEX('[23]Forward Price Curve'!$A$1:$P$65536,MATCH($M214,'[23]Forward Price Curve'!$D$1:$D$65536,FALSE),N$250)</f>
        <v>44.690530000000003</v>
      </c>
      <c r="O214" s="85">
        <f>INDEX('[23]Forward Price Curve'!$A$1:$P$65536,MATCH($M214,'[23]Forward Price Curve'!$D$1:$D$65536,FALSE),O$250)</f>
        <v>51.429189999999998</v>
      </c>
      <c r="P214" s="85">
        <f>INDEX('[23]Forward Price Curve'!$A$1:$P$65536,MATCH($M214,'[23]Forward Price Curve'!$D$1:$D$65536,FALSE),P$250)</f>
        <v>34.138460000000002</v>
      </c>
      <c r="Q214" s="86">
        <f>INDEX('[23]Forward Price Curve'!$A$1:$P$65536,MATCH($M214,'[23]Forward Price Curve'!$D$1:$D$65536,FALSE),Q$250)</f>
        <v>53.75806</v>
      </c>
      <c r="S214" s="107">
        <f>INDEX('[23]Forward Price Curve'!$V:$V,MATCH($M214,'[23]Forward Price Curve'!$D:$D,FALSE),1)</f>
        <v>52.403992920592195</v>
      </c>
      <c r="T214" s="109">
        <f t="shared" si="47"/>
        <v>0.98139830829171137</v>
      </c>
      <c r="U214" s="109">
        <f t="shared" si="48"/>
        <v>1.0258390058455971</v>
      </c>
      <c r="AD214" s="180" t="str">
        <f t="shared" si="38"/>
        <v>Summer</v>
      </c>
      <c r="AE214">
        <f t="shared" si="39"/>
        <v>9</v>
      </c>
      <c r="AF214" s="178">
        <v>49188</v>
      </c>
      <c r="AG214" s="177">
        <v>400</v>
      </c>
      <c r="AH214" s="177">
        <v>320</v>
      </c>
      <c r="AI214">
        <f t="shared" si="40"/>
        <v>25</v>
      </c>
      <c r="AJ214">
        <f t="shared" si="41"/>
        <v>5</v>
      </c>
    </row>
    <row r="215" spans="2:36" x14ac:dyDescent="0.25">
      <c r="B215" s="88">
        <f t="shared" si="44"/>
        <v>49400</v>
      </c>
      <c r="C215" s="81">
        <f>INDEX('[23]Forward Price Curve'!$A:$IV,MATCH(B215,'[23]Forward Price Curve'!$D$1:$D$65536,FALSE),$C$250)</f>
        <v>4.7115424269798254</v>
      </c>
      <c r="D215" s="81">
        <f>INDEX('[23]Forward Price Curve'!$A:$IV,MATCH(B215,'[23]Forward Price Curve'!$D$1:$D$65536,FALSE),$D$250)</f>
        <v>4.5313890519284277</v>
      </c>
      <c r="E215" s="89">
        <f t="shared" si="42"/>
        <v>2035</v>
      </c>
      <c r="K215" s="16">
        <f t="shared" si="45"/>
        <v>4</v>
      </c>
      <c r="L215" s="110">
        <f t="shared" si="46"/>
        <v>2035</v>
      </c>
      <c r="M215" s="84">
        <f t="shared" si="43"/>
        <v>49400</v>
      </c>
      <c r="N215" s="85">
        <f>INDEX('[23]Forward Price Curve'!$A$1:$P$65536,MATCH($M215,'[23]Forward Price Curve'!$D$1:$D$65536,FALSE),N$250)</f>
        <v>45.61544</v>
      </c>
      <c r="O215" s="85">
        <f>INDEX('[23]Forward Price Curve'!$A$1:$P$65536,MATCH($M215,'[23]Forward Price Curve'!$D$1:$D$65536,FALSE),O$250)</f>
        <v>49.603140000000003</v>
      </c>
      <c r="P215" s="85">
        <f>INDEX('[23]Forward Price Curve'!$A$1:$P$65536,MATCH($M215,'[23]Forward Price Curve'!$D$1:$D$65536,FALSE),P$250)</f>
        <v>32.506999999999998</v>
      </c>
      <c r="Q215" s="86">
        <f>INDEX('[23]Forward Price Curve'!$A$1:$P$65536,MATCH($M215,'[23]Forward Price Curve'!$D$1:$D$65536,FALSE),Q$250)</f>
        <v>51.852600000000002</v>
      </c>
      <c r="S215" s="107">
        <f>INDEX('[23]Forward Price Curve'!$V:$V,MATCH($M215,'[23]Forward Price Curve'!$D:$D,FALSE),1)</f>
        <v>50.602900000000005</v>
      </c>
      <c r="T215" s="109">
        <f t="shared" si="47"/>
        <v>0.98024302954968978</v>
      </c>
      <c r="U215" s="109">
        <f t="shared" si="48"/>
        <v>1.0246962130628876</v>
      </c>
      <c r="AD215" s="180" t="str">
        <f t="shared" si="38"/>
        <v>Winter</v>
      </c>
      <c r="AE215">
        <f t="shared" si="39"/>
        <v>10</v>
      </c>
      <c r="AF215" s="178">
        <v>49218</v>
      </c>
      <c r="AG215" s="177">
        <v>416</v>
      </c>
      <c r="AH215" s="177">
        <v>328</v>
      </c>
      <c r="AI215">
        <f t="shared" si="40"/>
        <v>26</v>
      </c>
      <c r="AJ215">
        <f t="shared" si="41"/>
        <v>5</v>
      </c>
    </row>
    <row r="216" spans="2:36" x14ac:dyDescent="0.25">
      <c r="B216" s="88">
        <f t="shared" si="44"/>
        <v>49430</v>
      </c>
      <c r="C216" s="81">
        <f>INDEX('[23]Forward Price Curve'!$A:$IV,MATCH(B216,'[23]Forward Price Curve'!$D$1:$D$65536,FALSE),$C$250)</f>
        <v>4.6428884071062928</v>
      </c>
      <c r="D216" s="81">
        <f>INDEX('[23]Forward Price Curve'!$A:$IV,MATCH(B216,'[23]Forward Price Curve'!$D$1:$D$65536,FALSE),$D$250)</f>
        <v>4.4737048256759628</v>
      </c>
      <c r="E216" s="89">
        <f t="shared" si="42"/>
        <v>2035</v>
      </c>
      <c r="K216" s="16">
        <f t="shared" si="45"/>
        <v>5</v>
      </c>
      <c r="L216" s="110">
        <f t="shared" si="46"/>
        <v>2035</v>
      </c>
      <c r="M216" s="84">
        <f t="shared" si="43"/>
        <v>49430</v>
      </c>
      <c r="N216" s="85">
        <f>INDEX('[23]Forward Price Curve'!$A$1:$P$65536,MATCH($M216,'[23]Forward Price Curve'!$D$1:$D$65536,FALSE),N$250)</f>
        <v>28.565899999999999</v>
      </c>
      <c r="O216" s="85">
        <f>INDEX('[23]Forward Price Curve'!$A$1:$P$65536,MATCH($M216,'[23]Forward Price Curve'!$D$1:$D$65536,FALSE),O$250)</f>
        <v>48.640099999999997</v>
      </c>
      <c r="P216" s="85">
        <f>INDEX('[23]Forward Price Curve'!$A$1:$P$65536,MATCH($M216,'[23]Forward Price Curve'!$D$1:$D$65536,FALSE),P$250)</f>
        <v>22.778759999999998</v>
      </c>
      <c r="Q216" s="86">
        <f>INDEX('[23]Forward Price Curve'!$A$1:$P$65536,MATCH($M216,'[23]Forward Price Curve'!$D$1:$D$65536,FALSE),Q$250)</f>
        <v>49.573680000000003</v>
      </c>
      <c r="S216" s="107">
        <f>INDEX('[23]Forward Price Curve'!$V:$V,MATCH($M216,'[23]Forward Price Curve'!$D:$D,FALSE),1)</f>
        <v>49.051678279569892</v>
      </c>
      <c r="T216" s="109">
        <f t="shared" si="47"/>
        <v>0.99160929260719466</v>
      </c>
      <c r="U216" s="109">
        <f t="shared" si="48"/>
        <v>1.010641872790875</v>
      </c>
      <c r="AD216" s="180" t="str">
        <f t="shared" si="38"/>
        <v>Winter</v>
      </c>
      <c r="AE216">
        <f t="shared" si="39"/>
        <v>11</v>
      </c>
      <c r="AF216" s="178">
        <v>49249</v>
      </c>
      <c r="AG216" s="177">
        <v>400</v>
      </c>
      <c r="AH216" s="177">
        <v>320</v>
      </c>
      <c r="AI216">
        <f t="shared" si="40"/>
        <v>25</v>
      </c>
      <c r="AJ216">
        <f t="shared" si="41"/>
        <v>5</v>
      </c>
    </row>
    <row r="217" spans="2:36" x14ac:dyDescent="0.25">
      <c r="B217" s="88">
        <f t="shared" si="44"/>
        <v>49461</v>
      </c>
      <c r="C217" s="81">
        <f>INDEX('[23]Forward Price Curve'!$A:$IV,MATCH(B217,'[23]Forward Price Curve'!$D$1:$D$65536,FALSE),$C$250)</f>
        <v>4.684843641473452</v>
      </c>
      <c r="D217" s="81">
        <f>INDEX('[23]Forward Price Curve'!$A:$IV,MATCH(B217,'[23]Forward Price Curve'!$D$1:$D$65536,FALSE),$D$250)</f>
        <v>4.5643218776883625</v>
      </c>
      <c r="E217" s="89">
        <f t="shared" si="42"/>
        <v>2035</v>
      </c>
      <c r="K217" s="16">
        <f t="shared" si="45"/>
        <v>6</v>
      </c>
      <c r="L217" s="110">
        <f t="shared" si="46"/>
        <v>2035</v>
      </c>
      <c r="M217" s="84">
        <f t="shared" si="43"/>
        <v>49461</v>
      </c>
      <c r="N217" s="85">
        <f>INDEX('[23]Forward Price Curve'!$A$1:$P$65536,MATCH($M217,'[23]Forward Price Curve'!$D$1:$D$65536,FALSE),N$250)</f>
        <v>35.71002</v>
      </c>
      <c r="O217" s="85">
        <f>INDEX('[23]Forward Price Curve'!$A$1:$P$65536,MATCH($M217,'[23]Forward Price Curve'!$D$1:$D$65536,FALSE),O$250)</f>
        <v>67.096620000000001</v>
      </c>
      <c r="P217" s="85">
        <f>INDEX('[23]Forward Price Curve'!$A$1:$P$65536,MATCH($M217,'[23]Forward Price Curve'!$D$1:$D$65536,FALSE),P$250)</f>
        <v>27.115860000000001</v>
      </c>
      <c r="Q217" s="86">
        <f>INDEX('[23]Forward Price Curve'!$A$1:$P$65536,MATCH($M217,'[23]Forward Price Curve'!$D$1:$D$65536,FALSE),Q$250)</f>
        <v>59.417969999999997</v>
      </c>
      <c r="S217" s="107">
        <f>INDEX('[23]Forward Price Curve'!$V:$V,MATCH($M217,'[23]Forward Price Curve'!$D:$D,FALSE),1)</f>
        <v>63.854523333333333</v>
      </c>
      <c r="T217" s="109">
        <f t="shared" si="47"/>
        <v>1.0507731715377826</v>
      </c>
      <c r="U217" s="109">
        <f t="shared" si="48"/>
        <v>0.93052092315882395</v>
      </c>
      <c r="AD217" s="180" t="str">
        <f t="shared" si="38"/>
        <v>Winter</v>
      </c>
      <c r="AE217">
        <f t="shared" si="39"/>
        <v>12</v>
      </c>
      <c r="AF217" s="178">
        <v>49279</v>
      </c>
      <c r="AG217" s="177">
        <v>400</v>
      </c>
      <c r="AH217" s="177">
        <v>344</v>
      </c>
      <c r="AI217">
        <f t="shared" si="40"/>
        <v>25</v>
      </c>
      <c r="AJ217">
        <f t="shared" si="41"/>
        <v>6</v>
      </c>
    </row>
    <row r="218" spans="2:36" x14ac:dyDescent="0.25">
      <c r="B218" s="88">
        <f t="shared" si="44"/>
        <v>49491</v>
      </c>
      <c r="C218" s="81">
        <f>INDEX('[23]Forward Price Curve'!$A:$IV,MATCH(B218,'[23]Forward Price Curve'!$D$1:$D$65536,FALSE),$C$250)</f>
        <v>4.8709321690253935</v>
      </c>
      <c r="D218" s="81">
        <f>INDEX('[23]Forward Price Curve'!$A:$IV,MATCH(B218,'[23]Forward Price Curve'!$D$1:$D$65536,FALSE),$D$250)</f>
        <v>4.7784888074730976</v>
      </c>
      <c r="E218" s="89">
        <f t="shared" si="42"/>
        <v>2035</v>
      </c>
      <c r="K218" s="16">
        <f t="shared" si="45"/>
        <v>7</v>
      </c>
      <c r="L218" s="110">
        <f t="shared" si="46"/>
        <v>2035</v>
      </c>
      <c r="M218" s="84">
        <f t="shared" si="43"/>
        <v>49491</v>
      </c>
      <c r="N218" s="85">
        <f>INDEX('[23]Forward Price Curve'!$A$1:$P$65536,MATCH($M218,'[23]Forward Price Curve'!$D$1:$D$65536,FALSE),N$250)</f>
        <v>69.880560000000003</v>
      </c>
      <c r="O218" s="85">
        <f>INDEX('[23]Forward Price Curve'!$A$1:$P$65536,MATCH($M218,'[23]Forward Price Curve'!$D$1:$D$65536,FALSE),O$250)</f>
        <v>95.870009999999994</v>
      </c>
      <c r="P218" s="85">
        <f>INDEX('[23]Forward Price Curve'!$A$1:$P$65536,MATCH($M218,'[23]Forward Price Curve'!$D$1:$D$65536,FALSE),P$250)</f>
        <v>39.153660000000002</v>
      </c>
      <c r="Q218" s="86">
        <f>INDEX('[23]Forward Price Curve'!$A$1:$P$65536,MATCH($M218,'[23]Forward Price Curve'!$D$1:$D$65536,FALSE),Q$250)</f>
        <v>69.864720000000005</v>
      </c>
      <c r="S218" s="107">
        <f>INDEX('[23]Forward Price Curve'!$V:$V,MATCH($M218,'[23]Forward Price Curve'!$D:$D,FALSE),1)</f>
        <v>83.846058709677422</v>
      </c>
      <c r="T218" s="109">
        <f t="shared" si="47"/>
        <v>1.1434050863613794</v>
      </c>
      <c r="U218" s="109">
        <f t="shared" si="48"/>
        <v>0.83324989957979134</v>
      </c>
      <c r="AD218" s="180" t="str">
        <f t="shared" si="38"/>
        <v>Winter</v>
      </c>
      <c r="AE218">
        <f t="shared" si="39"/>
        <v>1</v>
      </c>
      <c r="AF218" s="178">
        <v>49310</v>
      </c>
      <c r="AG218" s="177">
        <v>416</v>
      </c>
      <c r="AH218" s="177">
        <v>328</v>
      </c>
      <c r="AI218">
        <f t="shared" si="40"/>
        <v>26</v>
      </c>
      <c r="AJ218">
        <f t="shared" si="41"/>
        <v>5</v>
      </c>
    </row>
    <row r="219" spans="2:36" x14ac:dyDescent="0.25">
      <c r="B219" s="88">
        <f t="shared" si="44"/>
        <v>49522</v>
      </c>
      <c r="C219" s="81">
        <f>INDEX('[23]Forward Price Curve'!$A:$IV,MATCH(B219,'[23]Forward Price Curve'!$D$1:$D$65536,FALSE),$C$250)</f>
        <v>4.9507274114222621</v>
      </c>
      <c r="D219" s="81">
        <f>INDEX('[23]Forward Price Curve'!$A:$IV,MATCH(B219,'[23]Forward Price Curve'!$D$1:$D$65536,FALSE),$D$250)</f>
        <v>4.8443544589929672</v>
      </c>
      <c r="E219" s="89">
        <f t="shared" si="42"/>
        <v>2035</v>
      </c>
      <c r="K219" s="16">
        <f t="shared" si="45"/>
        <v>8</v>
      </c>
      <c r="L219" s="110">
        <f t="shared" si="46"/>
        <v>2035</v>
      </c>
      <c r="M219" s="84">
        <f t="shared" si="43"/>
        <v>49522</v>
      </c>
      <c r="N219" s="85">
        <f>INDEX('[23]Forward Price Curve'!$A$1:$P$65536,MATCH($M219,'[23]Forward Price Curve'!$D$1:$D$65536,FALSE),N$250)</f>
        <v>86.682370000000006</v>
      </c>
      <c r="O219" s="85">
        <f>INDEX('[23]Forward Price Curve'!$A$1:$P$65536,MATCH($M219,'[23]Forward Price Curve'!$D$1:$D$65536,FALSE),O$250)</f>
        <v>99.809740000000005</v>
      </c>
      <c r="P219" s="85">
        <f>INDEX('[23]Forward Price Curve'!$A$1:$P$65536,MATCH($M219,'[23]Forward Price Curve'!$D$1:$D$65536,FALSE),P$250)</f>
        <v>46.730119999999999</v>
      </c>
      <c r="Q219" s="86">
        <f>INDEX('[23]Forward Price Curve'!$A$1:$P$65536,MATCH($M219,'[23]Forward Price Curve'!$D$1:$D$65536,FALSE),Q$250)</f>
        <v>73.665440000000004</v>
      </c>
      <c r="S219" s="107">
        <f>INDEX('[23]Forward Price Curve'!$V:$V,MATCH($M219,'[23]Forward Price Curve'!$D:$D,FALSE),1)</f>
        <v>88.84600129032259</v>
      </c>
      <c r="T219" s="109">
        <f t="shared" si="47"/>
        <v>1.1234015999645401</v>
      </c>
      <c r="U219" s="109">
        <f t="shared" si="48"/>
        <v>0.82913624620294413</v>
      </c>
      <c r="AD219" s="180" t="str">
        <f t="shared" si="38"/>
        <v>Winter</v>
      </c>
      <c r="AE219">
        <f t="shared" si="39"/>
        <v>2</v>
      </c>
      <c r="AF219" s="178">
        <v>49341</v>
      </c>
      <c r="AG219" s="177">
        <v>384</v>
      </c>
      <c r="AH219" s="177">
        <v>288</v>
      </c>
      <c r="AI219">
        <f t="shared" si="40"/>
        <v>24</v>
      </c>
      <c r="AJ219">
        <f t="shared" si="41"/>
        <v>4</v>
      </c>
    </row>
    <row r="220" spans="2:36" x14ac:dyDescent="0.25">
      <c r="B220" s="88">
        <f t="shared" si="44"/>
        <v>49553</v>
      </c>
      <c r="C220" s="81">
        <f>INDEX('[23]Forward Price Curve'!$A:$IV,MATCH(B220,'[23]Forward Price Curve'!$D$1:$D$65536,FALSE),$C$250)</f>
        <v>4.9607645488306735</v>
      </c>
      <c r="D220" s="81">
        <f>INDEX('[23]Forward Price Curve'!$A:$IV,MATCH(B220,'[23]Forward Price Curve'!$D$1:$D$65536,FALSE),$D$250)</f>
        <v>4.6796385490207131</v>
      </c>
      <c r="E220" s="89">
        <f t="shared" si="42"/>
        <v>2035</v>
      </c>
      <c r="K220" s="16">
        <f t="shared" si="45"/>
        <v>9</v>
      </c>
      <c r="L220" s="110">
        <f t="shared" si="46"/>
        <v>2035</v>
      </c>
      <c r="M220" s="84">
        <f t="shared" si="43"/>
        <v>49553</v>
      </c>
      <c r="N220" s="85">
        <f>INDEX('[23]Forward Price Curve'!$A$1:$P$65536,MATCH($M220,'[23]Forward Price Curve'!$D$1:$D$65536,FALSE),N$250)</f>
        <v>42.10962</v>
      </c>
      <c r="O220" s="85">
        <f>INDEX('[23]Forward Price Curve'!$A$1:$P$65536,MATCH($M220,'[23]Forward Price Curve'!$D$1:$D$65536,FALSE),O$250)</f>
        <v>62.616709999999998</v>
      </c>
      <c r="P220" s="85">
        <f>INDEX('[23]Forward Price Curve'!$A$1:$P$65536,MATCH($M220,'[23]Forward Price Curve'!$D$1:$D$65536,FALSE),P$250)</f>
        <v>36.989710000000002</v>
      </c>
      <c r="Q220" s="86">
        <f>INDEX('[23]Forward Price Curve'!$A$1:$P$65536,MATCH($M220,'[23]Forward Price Curve'!$D$1:$D$65536,FALSE),Q$250)</f>
        <v>61.643459999999997</v>
      </c>
      <c r="S220" s="107">
        <f>INDEX('[23]Forward Price Curve'!$V:$V,MATCH($M220,'[23]Forward Price Curve'!$D:$D,FALSE),1)</f>
        <v>62.162526666666665</v>
      </c>
      <c r="T220" s="109">
        <f t="shared" si="47"/>
        <v>1.0073063846932864</v>
      </c>
      <c r="U220" s="109">
        <f t="shared" si="48"/>
        <v>0.99164984606481565</v>
      </c>
      <c r="AD220" s="180" t="str">
        <f t="shared" si="38"/>
        <v>Winter</v>
      </c>
      <c r="AE220">
        <f t="shared" si="39"/>
        <v>3</v>
      </c>
      <c r="AF220" s="178">
        <v>49369</v>
      </c>
      <c r="AG220" s="177">
        <v>432</v>
      </c>
      <c r="AH220" s="177">
        <v>312</v>
      </c>
      <c r="AI220">
        <f t="shared" si="40"/>
        <v>27</v>
      </c>
      <c r="AJ220">
        <f t="shared" si="41"/>
        <v>4</v>
      </c>
    </row>
    <row r="221" spans="2:36" x14ac:dyDescent="0.25">
      <c r="B221" s="88">
        <f t="shared" si="44"/>
        <v>49583</v>
      </c>
      <c r="C221" s="81">
        <f>INDEX('[23]Forward Price Curve'!$A:$IV,MATCH(B221,'[23]Forward Price Curve'!$D$1:$D$65536,FALSE),$C$250)</f>
        <v>4.9772254541804672</v>
      </c>
      <c r="D221" s="81">
        <f>INDEX('[23]Forward Price Curve'!$A:$IV,MATCH(B221,'[23]Forward Price Curve'!$D$1:$D$65536,FALSE),$D$250)</f>
        <v>4.8114216332330315</v>
      </c>
      <c r="E221" s="89">
        <f t="shared" si="42"/>
        <v>2035</v>
      </c>
      <c r="K221" s="16">
        <f t="shared" si="45"/>
        <v>10</v>
      </c>
      <c r="L221" s="110">
        <f t="shared" si="46"/>
        <v>2035</v>
      </c>
      <c r="M221" s="84">
        <f t="shared" si="43"/>
        <v>49583</v>
      </c>
      <c r="N221" s="85">
        <f>INDEX('[23]Forward Price Curve'!$A$1:$P$65536,MATCH($M221,'[23]Forward Price Curve'!$D$1:$D$65536,FALSE),N$250)</f>
        <v>53.446040000000004</v>
      </c>
      <c r="O221" s="85">
        <f>INDEX('[23]Forward Price Curve'!$A$1:$P$65536,MATCH($M221,'[23]Forward Price Curve'!$D$1:$D$65536,FALSE),O$250)</f>
        <v>57.824449999999999</v>
      </c>
      <c r="P221" s="85">
        <f>INDEX('[23]Forward Price Curve'!$A$1:$P$65536,MATCH($M221,'[23]Forward Price Curve'!$D$1:$D$65536,FALSE),P$250)</f>
        <v>34.758319999999998</v>
      </c>
      <c r="Q221" s="86">
        <f>INDEX('[23]Forward Price Curve'!$A$1:$P$65536,MATCH($M221,'[23]Forward Price Curve'!$D$1:$D$65536,FALSE),Q$250)</f>
        <v>56.07273</v>
      </c>
      <c r="S221" s="107">
        <f>INDEX('[23]Forward Price Curve'!$V:$V,MATCH($M221,'[23]Forward Price Curve'!$D:$D,FALSE),1)</f>
        <v>57.089857741935489</v>
      </c>
      <c r="T221" s="109">
        <f t="shared" si="47"/>
        <v>1.0128672988008676</v>
      </c>
      <c r="U221" s="109">
        <f t="shared" si="48"/>
        <v>0.98218374012187537</v>
      </c>
      <c r="AD221" s="180" t="str">
        <f t="shared" si="38"/>
        <v>Winter</v>
      </c>
      <c r="AE221">
        <f t="shared" si="39"/>
        <v>4</v>
      </c>
      <c r="AF221" s="178">
        <v>49400</v>
      </c>
      <c r="AG221" s="177">
        <v>400</v>
      </c>
      <c r="AH221" s="177">
        <v>320</v>
      </c>
      <c r="AI221">
        <f t="shared" si="40"/>
        <v>25</v>
      </c>
      <c r="AJ221">
        <f t="shared" si="41"/>
        <v>5</v>
      </c>
    </row>
    <row r="222" spans="2:36" x14ac:dyDescent="0.25">
      <c r="B222" s="88">
        <f t="shared" si="44"/>
        <v>49614</v>
      </c>
      <c r="C222" s="81">
        <f>INDEX('[23]Forward Price Curve'!$A:$IV,MATCH(B222,'[23]Forward Price Curve'!$D$1:$D$65536,FALSE),$C$250)</f>
        <v>5.0007123557161499</v>
      </c>
      <c r="D222" s="81">
        <f>INDEX('[23]Forward Price Curve'!$A:$IV,MATCH(B222,'[23]Forward Price Curve'!$D$1:$D$65536,FALSE),$D$250)</f>
        <v>5.5526173375218821</v>
      </c>
      <c r="E222" s="89">
        <f t="shared" si="42"/>
        <v>2035</v>
      </c>
      <c r="K222" s="16">
        <f t="shared" si="45"/>
        <v>11</v>
      </c>
      <c r="L222" s="110">
        <f t="shared" si="46"/>
        <v>2035</v>
      </c>
      <c r="M222" s="84">
        <f t="shared" si="43"/>
        <v>49614</v>
      </c>
      <c r="N222" s="85">
        <f>INDEX('[23]Forward Price Curve'!$A$1:$P$65536,MATCH($M222,'[23]Forward Price Curve'!$D$1:$D$65536,FALSE),N$250)</f>
        <v>50.353900000000003</v>
      </c>
      <c r="O222" s="85">
        <f>INDEX('[23]Forward Price Curve'!$A$1:$P$65536,MATCH($M222,'[23]Forward Price Curve'!$D$1:$D$65536,FALSE),O$250)</f>
        <v>56.916229999999999</v>
      </c>
      <c r="P222" s="85">
        <f>INDEX('[23]Forward Price Curve'!$A$1:$P$65536,MATCH($M222,'[23]Forward Price Curve'!$D$1:$D$65536,FALSE),P$250)</f>
        <v>35.554299999999998</v>
      </c>
      <c r="Q222" s="86">
        <f>INDEX('[23]Forward Price Curve'!$A$1:$P$65536,MATCH($M222,'[23]Forward Price Curve'!$D$1:$D$65536,FALSE),Q$250)</f>
        <v>56.196289999999998</v>
      </c>
      <c r="S222" s="107">
        <f>INDEX('[23]Forward Price Curve'!$V:$V,MATCH($M222,'[23]Forward Price Curve'!$D:$D,FALSE),1)</f>
        <v>56.595701927877947</v>
      </c>
      <c r="T222" s="109">
        <f t="shared" si="47"/>
        <v>1.0056634702142313</v>
      </c>
      <c r="U222" s="109">
        <f t="shared" si="48"/>
        <v>0.99294271624394848</v>
      </c>
      <c r="AD222" s="180" t="str">
        <f t="shared" si="38"/>
        <v>Winter</v>
      </c>
      <c r="AE222">
        <f t="shared" si="39"/>
        <v>5</v>
      </c>
      <c r="AF222" s="178">
        <v>49430</v>
      </c>
      <c r="AG222" s="177">
        <v>416</v>
      </c>
      <c r="AH222" s="177">
        <v>328</v>
      </c>
      <c r="AI222">
        <f t="shared" si="40"/>
        <v>26</v>
      </c>
      <c r="AJ222">
        <f t="shared" si="41"/>
        <v>5</v>
      </c>
    </row>
    <row r="223" spans="2:36" x14ac:dyDescent="0.25">
      <c r="B223" s="90">
        <f t="shared" si="44"/>
        <v>49644</v>
      </c>
      <c r="C223" s="91">
        <f>INDEX('[23]Forward Price Curve'!$A:$IV,MATCH(B223,'[23]Forward Price Curve'!$D$1:$D$65536,FALSE),$C$250)</f>
        <v>5.4310044364147343</v>
      </c>
      <c r="D223" s="91">
        <f>INDEX('[23]Forward Price Curve'!$A:$IV,MATCH(B223,'[23]Forward Price Curve'!$D$1:$D$65536,FALSE),$D$250)</f>
        <v>6.1620817387709925</v>
      </c>
      <c r="E223" s="92">
        <f t="shared" si="42"/>
        <v>2035</v>
      </c>
      <c r="K223" s="16">
        <f t="shared" si="45"/>
        <v>12</v>
      </c>
      <c r="L223" s="110">
        <f t="shared" si="46"/>
        <v>2035</v>
      </c>
      <c r="M223" s="93">
        <f t="shared" si="43"/>
        <v>49644</v>
      </c>
      <c r="N223" s="94">
        <f>INDEX('[23]Forward Price Curve'!$A$1:$P$65536,MATCH($M223,'[23]Forward Price Curve'!$D$1:$D$65536,FALSE),N$250)</f>
        <v>68.061499999999995</v>
      </c>
      <c r="O223" s="94">
        <f>INDEX('[23]Forward Price Curve'!$A$1:$P$65536,MATCH($M223,'[23]Forward Price Curve'!$D$1:$D$65536,FALSE),O$250)</f>
        <v>59.912089999999999</v>
      </c>
      <c r="P223" s="94">
        <f>INDEX('[23]Forward Price Curve'!$A$1:$P$65536,MATCH($M223,'[23]Forward Price Curve'!$D$1:$D$65536,FALSE),P$250)</f>
        <v>44.66</v>
      </c>
      <c r="Q223" s="95">
        <f>INDEX('[23]Forward Price Curve'!$A$1:$P$65536,MATCH($M223,'[23]Forward Price Curve'!$D$1:$D$65536,FALSE),Q$250)</f>
        <v>59.246810000000004</v>
      </c>
      <c r="S223" s="107">
        <f>INDEX('[23]Forward Price Curve'!$V:$V,MATCH($M223,'[23]Forward Price Curve'!$D:$D,FALSE),1)</f>
        <v>59.60448741935484</v>
      </c>
      <c r="T223" s="109">
        <f t="shared" si="47"/>
        <v>1.005160728561945</v>
      </c>
      <c r="U223" s="109">
        <f t="shared" si="48"/>
        <v>0.99399915283494766</v>
      </c>
      <c r="AD223" s="180" t="str">
        <f t="shared" si="38"/>
        <v>Summer</v>
      </c>
      <c r="AE223">
        <f t="shared" si="39"/>
        <v>6</v>
      </c>
      <c r="AF223" s="178">
        <v>49461</v>
      </c>
      <c r="AG223" s="177">
        <v>416</v>
      </c>
      <c r="AH223" s="177">
        <v>304</v>
      </c>
      <c r="AI223">
        <f t="shared" si="40"/>
        <v>26</v>
      </c>
      <c r="AJ223">
        <f t="shared" si="41"/>
        <v>4</v>
      </c>
    </row>
    <row r="224" spans="2:36" x14ac:dyDescent="0.25">
      <c r="B224" s="237">
        <f t="shared" si="44"/>
        <v>49675</v>
      </c>
      <c r="C224" s="81">
        <f>INDEX('[23]Forward Price Curve'!$A:$IV,MATCH(B224,'[23]Forward Price Curve'!$D$1:$D$65536,FALSE),$C$250)</f>
        <v>5.5084911372076686</v>
      </c>
      <c r="D224" s="81">
        <f>INDEX('[23]Forward Price Curve'!$A:$IV,MATCH(B224,'[23]Forward Price Curve'!$D$1:$D$65536,FALSE),$D$250)</f>
        <v>6.1903542589988625</v>
      </c>
      <c r="E224" s="236">
        <f t="shared" si="42"/>
        <v>2036</v>
      </c>
      <c r="K224" s="16">
        <f t="shared" si="45"/>
        <v>1</v>
      </c>
      <c r="L224" s="110">
        <f t="shared" si="46"/>
        <v>2036</v>
      </c>
      <c r="M224" s="84">
        <f t="shared" si="43"/>
        <v>49675</v>
      </c>
      <c r="N224" s="235">
        <f>INDEX('[23]Forward Price Curve'!$A$1:$P$65536,MATCH($M224,'[23]Forward Price Curve'!$D$1:$D$65536,FALSE),N$250)</f>
        <v>64.528779999999998</v>
      </c>
      <c r="O224" s="235">
        <f>INDEX('[23]Forward Price Curve'!$A$1:$P$65536,MATCH($M224,'[23]Forward Price Curve'!$D$1:$D$65536,FALSE),O$250)</f>
        <v>60.822980000000001</v>
      </c>
      <c r="P224" s="235">
        <f>INDEX('[23]Forward Price Curve'!$A$1:$P$65536,MATCH($M224,'[23]Forward Price Curve'!$D$1:$D$65536,FALSE),P$250)</f>
        <v>42.688360000000003</v>
      </c>
      <c r="Q224" s="234">
        <f>INDEX('[23]Forward Price Curve'!$A$1:$P$65536,MATCH($M224,'[23]Forward Price Curve'!$D$1:$D$65536,FALSE),Q$250)</f>
        <v>59.978079999999999</v>
      </c>
      <c r="S224" s="107">
        <f>INDEX('[23]Forward Price Curve'!$V:$V,MATCH($M224,'[23]Forward Price Curve'!$D:$D,FALSE),1)</f>
        <v>60.450497204301072</v>
      </c>
      <c r="T224" s="109">
        <f t="shared" si="47"/>
        <v>1.0061617821676483</v>
      </c>
      <c r="U224" s="109">
        <f t="shared" si="48"/>
        <v>0.99218505676298285</v>
      </c>
      <c r="AD224" s="180" t="str">
        <f t="shared" si="38"/>
        <v>Summer</v>
      </c>
      <c r="AE224">
        <f t="shared" si="39"/>
        <v>7</v>
      </c>
      <c r="AF224" s="178">
        <v>49491</v>
      </c>
      <c r="AG224" s="177">
        <v>400</v>
      </c>
      <c r="AH224" s="177">
        <v>344</v>
      </c>
      <c r="AI224">
        <f t="shared" si="40"/>
        <v>25</v>
      </c>
      <c r="AJ224">
        <f t="shared" si="41"/>
        <v>6</v>
      </c>
    </row>
    <row r="225" spans="2:36" x14ac:dyDescent="0.25">
      <c r="B225" s="88">
        <f t="shared" si="44"/>
        <v>49706</v>
      </c>
      <c r="C225" s="81">
        <f>INDEX('[23]Forward Price Curve'!$A:$IV,MATCH(B225,'[23]Forward Price Curve'!$D$1:$D$65536,FALSE),$C$250)</f>
        <v>5.202559188999297</v>
      </c>
      <c r="D225" s="81">
        <f>INDEX('[23]Forward Price Curve'!$A:$IV,MATCH(B225,'[23]Forward Price Curve'!$D$1:$D$65536,FALSE),$D$250)</f>
        <v>5.8035488998373612</v>
      </c>
      <c r="E225" s="89">
        <f t="shared" si="42"/>
        <v>2036</v>
      </c>
      <c r="K225" s="16">
        <f t="shared" si="45"/>
        <v>2</v>
      </c>
      <c r="L225" s="110">
        <f t="shared" si="46"/>
        <v>2036</v>
      </c>
      <c r="M225" s="84">
        <f t="shared" si="43"/>
        <v>49706</v>
      </c>
      <c r="N225" s="85">
        <f>INDEX('[23]Forward Price Curve'!$A$1:$P$65536,MATCH($M225,'[23]Forward Price Curve'!$D$1:$D$65536,FALSE),N$250)</f>
        <v>63.338000000000001</v>
      </c>
      <c r="O225" s="85">
        <f>INDEX('[23]Forward Price Curve'!$A$1:$P$65536,MATCH($M225,'[23]Forward Price Curve'!$D$1:$D$65536,FALSE),O$250)</f>
        <v>56.043509999999998</v>
      </c>
      <c r="P225" s="85">
        <f>INDEX('[23]Forward Price Curve'!$A$1:$P$65536,MATCH($M225,'[23]Forward Price Curve'!$D$1:$D$65536,FALSE),P$250)</f>
        <v>43.413730000000001</v>
      </c>
      <c r="Q225" s="86">
        <f>INDEX('[23]Forward Price Curve'!$A$1:$P$65536,MATCH($M225,'[23]Forward Price Curve'!$D$1:$D$65536,FALSE),Q$250)</f>
        <v>55.512680000000003</v>
      </c>
      <c r="S225" s="107">
        <f>INDEX('[23]Forward Price Curve'!$V:$V,MATCH($M225,'[23]Forward Price Curve'!$D:$D,FALSE),1)</f>
        <v>55.817754712643676</v>
      </c>
      <c r="T225" s="109">
        <f t="shared" si="47"/>
        <v>1.0040445067795818</v>
      </c>
      <c r="U225" s="109">
        <f t="shared" si="48"/>
        <v>0.99453445029786247</v>
      </c>
      <c r="AD225" s="180" t="str">
        <f t="shared" si="38"/>
        <v>Summer</v>
      </c>
      <c r="AE225">
        <f t="shared" si="39"/>
        <v>8</v>
      </c>
      <c r="AF225" s="178">
        <v>49522</v>
      </c>
      <c r="AG225" s="177">
        <v>432</v>
      </c>
      <c r="AH225" s="177">
        <v>312</v>
      </c>
      <c r="AI225">
        <f t="shared" si="40"/>
        <v>27</v>
      </c>
      <c r="AJ225">
        <f t="shared" si="41"/>
        <v>4</v>
      </c>
    </row>
    <row r="226" spans="2:36" x14ac:dyDescent="0.25">
      <c r="B226" s="88">
        <f t="shared" si="44"/>
        <v>49735</v>
      </c>
      <c r="C226" s="81">
        <f>INDEX('[23]Forward Price Curve'!$A:$IV,MATCH(B226,'[23]Forward Price Curve'!$D$1:$D$65536,FALSE),$C$250)</f>
        <v>4.9818425373883368</v>
      </c>
      <c r="D226" s="81">
        <f>INDEX('[23]Forward Price Curve'!$A:$IV,MATCH(B226,'[23]Forward Price Curve'!$D$1:$D$65536,FALSE),$D$250)</f>
        <v>5.1980716488767964</v>
      </c>
      <c r="E226" s="89">
        <f t="shared" si="42"/>
        <v>2036</v>
      </c>
      <c r="K226" s="16">
        <f t="shared" si="45"/>
        <v>3</v>
      </c>
      <c r="L226" s="110">
        <f t="shared" si="46"/>
        <v>2036</v>
      </c>
      <c r="M226" s="84">
        <f t="shared" si="43"/>
        <v>49735</v>
      </c>
      <c r="N226" s="85">
        <f>INDEX('[23]Forward Price Curve'!$A$1:$P$65536,MATCH($M226,'[23]Forward Price Curve'!$D$1:$D$65536,FALSE),N$250)</f>
        <v>43.853079999999999</v>
      </c>
      <c r="O226" s="85">
        <f>INDEX('[23]Forward Price Curve'!$A$1:$P$65536,MATCH($M226,'[23]Forward Price Curve'!$D$1:$D$65536,FALSE),O$250)</f>
        <v>51.099499999999999</v>
      </c>
      <c r="P226" s="85">
        <f>INDEX('[23]Forward Price Curve'!$A$1:$P$65536,MATCH($M226,'[23]Forward Price Curve'!$D$1:$D$65536,FALSE),P$250)</f>
        <v>33.884999999999998</v>
      </c>
      <c r="Q226" s="86">
        <f>INDEX('[23]Forward Price Curve'!$A$1:$P$65536,MATCH($M226,'[23]Forward Price Curve'!$D$1:$D$65536,FALSE),Q$250)</f>
        <v>52.014530000000001</v>
      </c>
      <c r="S226" s="107">
        <f>INDEX('[23]Forward Price Curve'!$V:$V,MATCH($M226,'[23]Forward Price Curve'!$D:$D,FALSE),1)</f>
        <v>51.502211722745628</v>
      </c>
      <c r="T226" s="109">
        <f t="shared" si="47"/>
        <v>0.99218069070676873</v>
      </c>
      <c r="U226" s="109">
        <f t="shared" si="48"/>
        <v>1.0099475005075969</v>
      </c>
      <c r="AD226" s="180" t="str">
        <f t="shared" si="38"/>
        <v>Summer</v>
      </c>
      <c r="AE226">
        <f t="shared" si="39"/>
        <v>9</v>
      </c>
      <c r="AF226" s="178">
        <v>49553</v>
      </c>
      <c r="AG226" s="177">
        <v>384</v>
      </c>
      <c r="AH226" s="177">
        <v>336</v>
      </c>
      <c r="AI226">
        <f t="shared" si="40"/>
        <v>24</v>
      </c>
      <c r="AJ226">
        <f t="shared" si="41"/>
        <v>6</v>
      </c>
    </row>
    <row r="227" spans="2:36" x14ac:dyDescent="0.25">
      <c r="B227" s="88">
        <f t="shared" si="44"/>
        <v>49766</v>
      </c>
      <c r="C227" s="81">
        <f>INDEX('[23]Forward Price Curve'!$A:$IV,MATCH(B227,'[23]Forward Price Curve'!$D$1:$D$65536,FALSE),$C$250)</f>
        <v>4.7788916189902642</v>
      </c>
      <c r="D227" s="81">
        <f>INDEX('[23]Forward Price Curve'!$A:$IV,MATCH(B227,'[23]Forward Price Curve'!$D$1:$D$65536,FALSE),$D$250)</f>
        <v>4.5506516481276353</v>
      </c>
      <c r="E227" s="89">
        <f t="shared" si="42"/>
        <v>2036</v>
      </c>
      <c r="K227" s="16">
        <f t="shared" si="45"/>
        <v>4</v>
      </c>
      <c r="L227" s="110">
        <f t="shared" si="46"/>
        <v>2036</v>
      </c>
      <c r="M227" s="84">
        <f t="shared" si="43"/>
        <v>49766</v>
      </c>
      <c r="N227" s="85">
        <f>INDEX('[23]Forward Price Curve'!$A$1:$P$65536,MATCH($M227,'[23]Forward Price Curve'!$D$1:$D$65536,FALSE),N$250)</f>
        <v>38.070369999999997</v>
      </c>
      <c r="O227" s="85">
        <f>INDEX('[23]Forward Price Curve'!$A$1:$P$65536,MATCH($M227,'[23]Forward Price Curve'!$D$1:$D$65536,FALSE),O$250)</f>
        <v>47.410739999999997</v>
      </c>
      <c r="P227" s="85">
        <f>INDEX('[23]Forward Price Curve'!$A$1:$P$65536,MATCH($M227,'[23]Forward Price Curve'!$D$1:$D$65536,FALSE),P$250)</f>
        <v>30.03389</v>
      </c>
      <c r="Q227" s="86">
        <f>INDEX('[23]Forward Price Curve'!$A$1:$P$65536,MATCH($M227,'[23]Forward Price Curve'!$D$1:$D$65536,FALSE),Q$250)</f>
        <v>48.524810000000002</v>
      </c>
      <c r="S227" s="107">
        <f>INDEX('[23]Forward Price Curve'!$V:$V,MATCH($M227,'[23]Forward Price Curve'!$D:$D,FALSE),1)</f>
        <v>47.881125111111118</v>
      </c>
      <c r="T227" s="109">
        <f t="shared" si="47"/>
        <v>0.99017598040940846</v>
      </c>
      <c r="U227" s="109">
        <f t="shared" si="48"/>
        <v>1.0134433952292301</v>
      </c>
      <c r="AD227" s="180" t="str">
        <f t="shared" si="38"/>
        <v>Winter</v>
      </c>
      <c r="AE227">
        <f t="shared" si="39"/>
        <v>10</v>
      </c>
      <c r="AF227" s="178">
        <v>49583</v>
      </c>
      <c r="AG227" s="177">
        <v>432</v>
      </c>
      <c r="AH227" s="177">
        <v>312</v>
      </c>
      <c r="AI227">
        <f t="shared" si="40"/>
        <v>27</v>
      </c>
      <c r="AJ227">
        <f t="shared" si="41"/>
        <v>4</v>
      </c>
    </row>
    <row r="228" spans="2:36" x14ac:dyDescent="0.25">
      <c r="B228" s="88">
        <f t="shared" si="44"/>
        <v>49796</v>
      </c>
      <c r="C228" s="81">
        <f>INDEX('[23]Forward Price Curve'!$A:$IV,MATCH(B228,'[23]Forward Price Curve'!$D$1:$D$65536,FALSE),$C$250)</f>
        <v>4.709836113620395</v>
      </c>
      <c r="D228" s="81">
        <f>INDEX('[23]Forward Price Curve'!$A:$IV,MATCH(B228,'[23]Forward Price Curve'!$D$1:$D$65536,FALSE),$D$250)</f>
        <v>4.5254342170818989</v>
      </c>
      <c r="E228" s="89">
        <f t="shared" si="42"/>
        <v>2036</v>
      </c>
      <c r="K228" s="16">
        <f t="shared" si="45"/>
        <v>5</v>
      </c>
      <c r="L228" s="110">
        <f t="shared" si="46"/>
        <v>2036</v>
      </c>
      <c r="M228" s="84">
        <f t="shared" si="43"/>
        <v>49796</v>
      </c>
      <c r="N228" s="85">
        <f>INDEX('[23]Forward Price Curve'!$A$1:$P$65536,MATCH($M228,'[23]Forward Price Curve'!$D$1:$D$65536,FALSE),N$250)</f>
        <v>27.507290000000001</v>
      </c>
      <c r="O228" s="85">
        <f>INDEX('[23]Forward Price Curve'!$A$1:$P$65536,MATCH($M228,'[23]Forward Price Curve'!$D$1:$D$65536,FALSE),O$250)</f>
        <v>49.439070000000001</v>
      </c>
      <c r="P228" s="85">
        <f>INDEX('[23]Forward Price Curve'!$A$1:$P$65536,MATCH($M228,'[23]Forward Price Curve'!$D$1:$D$65536,FALSE),P$250)</f>
        <v>22.649909999999998</v>
      </c>
      <c r="Q228" s="86">
        <f>INDEX('[23]Forward Price Curve'!$A$1:$P$65536,MATCH($M228,'[23]Forward Price Curve'!$D$1:$D$65536,FALSE),Q$250)</f>
        <v>50.836790000000001</v>
      </c>
      <c r="S228" s="107">
        <f>INDEX('[23]Forward Price Curve'!$V:$V,MATCH($M228,'[23]Forward Price Curve'!$D:$D,FALSE),1)</f>
        <v>50.055269139784954</v>
      </c>
      <c r="T228" s="109">
        <f t="shared" si="47"/>
        <v>0.98768962488116585</v>
      </c>
      <c r="U228" s="109">
        <f t="shared" si="48"/>
        <v>1.0156131586873014</v>
      </c>
      <c r="AD228" s="180" t="str">
        <f t="shared" si="38"/>
        <v>Winter</v>
      </c>
      <c r="AE228">
        <f t="shared" si="39"/>
        <v>11</v>
      </c>
      <c r="AF228" s="178">
        <v>49614</v>
      </c>
      <c r="AG228" s="177">
        <v>400</v>
      </c>
      <c r="AH228" s="177">
        <v>320</v>
      </c>
      <c r="AI228">
        <f t="shared" si="40"/>
        <v>25</v>
      </c>
      <c r="AJ228">
        <f t="shared" si="41"/>
        <v>5</v>
      </c>
    </row>
    <row r="229" spans="2:36" x14ac:dyDescent="0.25">
      <c r="B229" s="88">
        <f t="shared" si="44"/>
        <v>49827</v>
      </c>
      <c r="C229" s="81">
        <f>INDEX('[23]Forward Price Curve'!$A:$IV,MATCH(B229,'[23]Forward Price Curve'!$D$1:$D$65536,FALSE),$C$250)</f>
        <v>4.7524939476061432</v>
      </c>
      <c r="D229" s="81">
        <f>INDEX('[23]Forward Price Curve'!$A:$IV,MATCH(B229,'[23]Forward Price Curve'!$D$1:$D$65536,FALSE),$D$250)</f>
        <v>4.6178636101345472</v>
      </c>
      <c r="E229" s="89">
        <f t="shared" si="42"/>
        <v>2036</v>
      </c>
      <c r="K229" s="16">
        <f t="shared" si="45"/>
        <v>6</v>
      </c>
      <c r="L229" s="110">
        <f t="shared" si="46"/>
        <v>2036</v>
      </c>
      <c r="M229" s="84">
        <f t="shared" si="43"/>
        <v>49827</v>
      </c>
      <c r="N229" s="85">
        <f>INDEX('[23]Forward Price Curve'!$A$1:$P$65536,MATCH($M229,'[23]Forward Price Curve'!$D$1:$D$65536,FALSE),N$250)</f>
        <v>37.341180000000001</v>
      </c>
      <c r="O229" s="85">
        <f>INDEX('[23]Forward Price Curve'!$A$1:$P$65536,MATCH($M229,'[23]Forward Price Curve'!$D$1:$D$65536,FALSE),O$250)</f>
        <v>69.302120000000002</v>
      </c>
      <c r="P229" s="85">
        <f>INDEX('[23]Forward Price Curve'!$A$1:$P$65536,MATCH($M229,'[23]Forward Price Curve'!$D$1:$D$65536,FALSE),P$250)</f>
        <v>27.430109999999999</v>
      </c>
      <c r="Q229" s="86">
        <f>INDEX('[23]Forward Price Curve'!$A$1:$P$65536,MATCH($M229,'[23]Forward Price Curve'!$D$1:$D$65536,FALSE),Q$250)</f>
        <v>61.362349999999999</v>
      </c>
      <c r="S229" s="107">
        <f>INDEX('[23]Forward Price Curve'!$V:$V,MATCH($M229,'[23]Forward Price Curve'!$D:$D,FALSE),1)</f>
        <v>65.773333333333326</v>
      </c>
      <c r="T229" s="109">
        <f t="shared" si="47"/>
        <v>1.0536507196432192</v>
      </c>
      <c r="U229" s="109">
        <f t="shared" si="48"/>
        <v>0.93293660044597615</v>
      </c>
      <c r="AD229" s="180" t="str">
        <f t="shared" si="38"/>
        <v>Winter</v>
      </c>
      <c r="AE229">
        <f t="shared" si="39"/>
        <v>12</v>
      </c>
      <c r="AF229" s="178">
        <v>49644</v>
      </c>
      <c r="AG229" s="177">
        <v>400</v>
      </c>
      <c r="AH229" s="177">
        <v>344</v>
      </c>
      <c r="AI229">
        <f t="shared" si="40"/>
        <v>25</v>
      </c>
      <c r="AJ229">
        <f t="shared" si="41"/>
        <v>6</v>
      </c>
    </row>
    <row r="230" spans="2:36" x14ac:dyDescent="0.25">
      <c r="B230" s="88">
        <f t="shared" si="44"/>
        <v>49857</v>
      </c>
      <c r="C230" s="81">
        <f>INDEX('[23]Forward Price Curve'!$A:$IV,MATCH(B230,'[23]Forward Price Curve'!$D$1:$D$65536,FALSE),$C$250)</f>
        <v>4.9279431095051685</v>
      </c>
      <c r="D230" s="81">
        <f>INDEX('[23]Forward Price Curve'!$A:$IV,MATCH(B230,'[23]Forward Price Curve'!$D$1:$D$65536,FALSE),$D$250)</f>
        <v>4.7944891897998581</v>
      </c>
      <c r="E230" s="89">
        <f t="shared" si="42"/>
        <v>2036</v>
      </c>
      <c r="K230" s="16">
        <f t="shared" si="45"/>
        <v>7</v>
      </c>
      <c r="L230" s="110">
        <f t="shared" si="46"/>
        <v>2036</v>
      </c>
      <c r="M230" s="84">
        <f t="shared" si="43"/>
        <v>49857</v>
      </c>
      <c r="N230" s="85">
        <f>INDEX('[23]Forward Price Curve'!$A$1:$P$65536,MATCH($M230,'[23]Forward Price Curve'!$D$1:$D$65536,FALSE),N$250)</f>
        <v>74.88955</v>
      </c>
      <c r="O230" s="85">
        <f>INDEX('[23]Forward Price Curve'!$A$1:$P$65536,MATCH($M230,'[23]Forward Price Curve'!$D$1:$D$65536,FALSE),O$250)</f>
        <v>101.5979</v>
      </c>
      <c r="P230" s="85">
        <f>INDEX('[23]Forward Price Curve'!$A$1:$P$65536,MATCH($M230,'[23]Forward Price Curve'!$D$1:$D$65536,FALSE),P$250)</f>
        <v>38.965820000000001</v>
      </c>
      <c r="Q230" s="86">
        <f>INDEX('[23]Forward Price Curve'!$A$1:$P$65536,MATCH($M230,'[23]Forward Price Curve'!$D$1:$D$65536,FALSE),Q$250)</f>
        <v>71.338120000000004</v>
      </c>
      <c r="S230" s="107">
        <f>INDEX('[23]Forward Price Curve'!$V:$V,MATCH($M230,'[23]Forward Price Curve'!$D:$D,FALSE),1)</f>
        <v>88.257566881720422</v>
      </c>
      <c r="T230" s="109">
        <f t="shared" si="47"/>
        <v>1.1511522874424784</v>
      </c>
      <c r="U230" s="109">
        <f t="shared" si="48"/>
        <v>0.80829465982905191</v>
      </c>
      <c r="AD230" s="180" t="str">
        <f t="shared" si="38"/>
        <v>Winter</v>
      </c>
      <c r="AE230">
        <f t="shared" si="39"/>
        <v>1</v>
      </c>
      <c r="AF230" s="178">
        <v>49675</v>
      </c>
      <c r="AG230" s="177">
        <v>416</v>
      </c>
      <c r="AH230" s="177">
        <v>328</v>
      </c>
      <c r="AI230">
        <f t="shared" si="40"/>
        <v>26</v>
      </c>
      <c r="AJ230">
        <f t="shared" si="41"/>
        <v>5</v>
      </c>
    </row>
    <row r="231" spans="2:36" x14ac:dyDescent="0.25">
      <c r="B231" s="88">
        <f t="shared" si="44"/>
        <v>49888</v>
      </c>
      <c r="C231" s="81">
        <f>INDEX('[23]Forward Price Curve'!$A:$IV,MATCH(B231,'[23]Forward Price Curve'!$D$1:$D$65536,FALSE),$C$250)</f>
        <v>4.9931845026598412</v>
      </c>
      <c r="D231" s="81">
        <f>INDEX('[23]Forward Price Curve'!$A:$IV,MATCH(B231,'[23]Forward Price Curve'!$D$1:$D$65536,FALSE),$D$250)</f>
        <v>4.8617529329793481</v>
      </c>
      <c r="E231" s="89">
        <f t="shared" si="42"/>
        <v>2036</v>
      </c>
      <c r="K231" s="16">
        <f t="shared" si="45"/>
        <v>8</v>
      </c>
      <c r="L231" s="110">
        <f t="shared" si="46"/>
        <v>2036</v>
      </c>
      <c r="M231" s="84">
        <f t="shared" si="43"/>
        <v>49888</v>
      </c>
      <c r="N231" s="85">
        <f>INDEX('[23]Forward Price Curve'!$A$1:$P$65536,MATCH($M231,'[23]Forward Price Curve'!$D$1:$D$65536,FALSE),N$250)</f>
        <v>81.625110000000006</v>
      </c>
      <c r="O231" s="85">
        <f>INDEX('[23]Forward Price Curve'!$A$1:$P$65536,MATCH($M231,'[23]Forward Price Curve'!$D$1:$D$65536,FALSE),O$250)</f>
        <v>97.893420000000006</v>
      </c>
      <c r="P231" s="85">
        <f>INDEX('[23]Forward Price Curve'!$A$1:$P$65536,MATCH($M231,'[23]Forward Price Curve'!$D$1:$D$65536,FALSE),P$250)</f>
        <v>47.039549999999998</v>
      </c>
      <c r="Q231" s="86">
        <f>INDEX('[23]Forward Price Curve'!$A$1:$P$65536,MATCH($M231,'[23]Forward Price Curve'!$D$1:$D$65536,FALSE),Q$250)</f>
        <v>74.911829999999995</v>
      </c>
      <c r="S231" s="107">
        <f>INDEX('[23]Forward Price Curve'!$V:$V,MATCH($M231,'[23]Forward Price Curve'!$D:$D,FALSE),1)</f>
        <v>87.761751290322579</v>
      </c>
      <c r="T231" s="109">
        <f t="shared" si="47"/>
        <v>1.1154451519108946</v>
      </c>
      <c r="U231" s="109">
        <f t="shared" si="48"/>
        <v>0.85358175855203633</v>
      </c>
      <c r="AD231" s="180" t="str">
        <f t="shared" si="38"/>
        <v>Winter</v>
      </c>
      <c r="AE231">
        <f t="shared" si="39"/>
        <v>2</v>
      </c>
      <c r="AF231" s="178">
        <v>49706</v>
      </c>
      <c r="AG231" s="177">
        <v>400</v>
      </c>
      <c r="AH231" s="177">
        <v>296</v>
      </c>
      <c r="AI231">
        <f t="shared" si="40"/>
        <v>25</v>
      </c>
      <c r="AJ231">
        <f t="shared" si="41"/>
        <v>4</v>
      </c>
    </row>
    <row r="232" spans="2:36" x14ac:dyDescent="0.25">
      <c r="B232" s="88">
        <f t="shared" si="44"/>
        <v>49919</v>
      </c>
      <c r="C232" s="81">
        <f>INDEX('[23]Forward Price Curve'!$A:$IV,MATCH(B232,'[23]Forward Price Curve'!$D$1:$D$65536,FALSE),$C$250)</f>
        <v>5.0358423366455884</v>
      </c>
      <c r="D232" s="81">
        <f>INDEX('[23]Forward Price Curve'!$A:$IV,MATCH(B232,'[23]Forward Price Curve'!$D$1:$D$65536,FALSE),$D$250)</f>
        <v>4.7188368966626495</v>
      </c>
      <c r="E232" s="89">
        <f t="shared" si="42"/>
        <v>2036</v>
      </c>
      <c r="K232" s="16">
        <f t="shared" si="45"/>
        <v>9</v>
      </c>
      <c r="L232" s="110">
        <f t="shared" si="46"/>
        <v>2036</v>
      </c>
      <c r="M232" s="84">
        <f t="shared" si="43"/>
        <v>49919</v>
      </c>
      <c r="N232" s="85">
        <f>INDEX('[23]Forward Price Curve'!$A$1:$P$65536,MATCH($M232,'[23]Forward Price Curve'!$D$1:$D$65536,FALSE),N$250)</f>
        <v>42.862830000000002</v>
      </c>
      <c r="O232" s="85">
        <f>INDEX('[23]Forward Price Curve'!$A$1:$P$65536,MATCH($M232,'[23]Forward Price Curve'!$D$1:$D$65536,FALSE),O$250)</f>
        <v>64.752089999999995</v>
      </c>
      <c r="P232" s="85">
        <f>INDEX('[23]Forward Price Curve'!$A$1:$P$65536,MATCH($M232,'[23]Forward Price Curve'!$D$1:$D$65536,FALSE),P$250)</f>
        <v>36.930120000000002</v>
      </c>
      <c r="Q232" s="86">
        <f>INDEX('[23]Forward Price Curve'!$A$1:$P$65536,MATCH($M232,'[23]Forward Price Curve'!$D$1:$D$65536,FALSE),Q$250)</f>
        <v>63.13438</v>
      </c>
      <c r="S232" s="107">
        <f>INDEX('[23]Forward Price Curve'!$V:$V,MATCH($M232,'[23]Forward Price Curve'!$D:$D,FALSE),1)</f>
        <v>64.033107777777772</v>
      </c>
      <c r="T232" s="109">
        <f t="shared" si="47"/>
        <v>1.0112282887270971</v>
      </c>
      <c r="U232" s="109">
        <f t="shared" si="48"/>
        <v>0.98596463909112864</v>
      </c>
      <c r="AD232" s="180" t="str">
        <f t="shared" si="38"/>
        <v>Winter</v>
      </c>
      <c r="AE232">
        <f t="shared" si="39"/>
        <v>3</v>
      </c>
      <c r="AF232" s="178">
        <v>49735</v>
      </c>
      <c r="AG232" s="177">
        <v>416</v>
      </c>
      <c r="AH232" s="177">
        <v>328</v>
      </c>
      <c r="AI232">
        <f t="shared" si="40"/>
        <v>26</v>
      </c>
      <c r="AJ232">
        <f t="shared" si="41"/>
        <v>5</v>
      </c>
    </row>
    <row r="233" spans="2:36" x14ac:dyDescent="0.25">
      <c r="B233" s="88">
        <f t="shared" si="44"/>
        <v>49949</v>
      </c>
      <c r="C233" s="81">
        <f>INDEX('[23]Forward Price Curve'!$A:$IV,MATCH(B233,'[23]Forward Price Curve'!$D$1:$D$65536,FALSE),$C$250)</f>
        <v>5.0997789019371682</v>
      </c>
      <c r="D233" s="81">
        <f>INDEX('[23]Forward Price Curve'!$A:$IV,MATCH(B233,'[23]Forward Price Curve'!$D$1:$D$65536,FALSE),$D$250)</f>
        <v>4.8869703640250846</v>
      </c>
      <c r="E233" s="89">
        <f t="shared" si="42"/>
        <v>2036</v>
      </c>
      <c r="K233" s="16">
        <f t="shared" si="45"/>
        <v>10</v>
      </c>
      <c r="L233" s="110">
        <f t="shared" si="46"/>
        <v>2036</v>
      </c>
      <c r="M233" s="84">
        <f t="shared" si="43"/>
        <v>49949</v>
      </c>
      <c r="N233" s="85">
        <f>INDEX('[23]Forward Price Curve'!$A$1:$P$65536,MATCH($M233,'[23]Forward Price Curve'!$D$1:$D$65536,FALSE),N$250)</f>
        <v>70.691900000000004</v>
      </c>
      <c r="O233" s="85">
        <f>INDEX('[23]Forward Price Curve'!$A$1:$P$65536,MATCH($M233,'[23]Forward Price Curve'!$D$1:$D$65536,FALSE),O$250)</f>
        <v>61.414830000000002</v>
      </c>
      <c r="P233" s="85">
        <f>INDEX('[23]Forward Price Curve'!$A$1:$P$65536,MATCH($M233,'[23]Forward Price Curve'!$D$1:$D$65536,FALSE),P$250)</f>
        <v>39.760809999999999</v>
      </c>
      <c r="Q233" s="86">
        <f>INDEX('[23]Forward Price Curve'!$A$1:$P$65536,MATCH($M233,'[23]Forward Price Curve'!$D$1:$D$65536,FALSE),Q$250)</f>
        <v>59.344470000000001</v>
      </c>
      <c r="S233" s="107">
        <f>INDEX('[23]Forward Price Curve'!$V:$V,MATCH($M233,'[23]Forward Price Curve'!$D:$D,FALSE),1)</f>
        <v>60.546614516129033</v>
      </c>
      <c r="T233" s="109">
        <f t="shared" si="47"/>
        <v>1.0143396206511215</v>
      </c>
      <c r="U233" s="109">
        <f t="shared" si="48"/>
        <v>0.98014514063690894</v>
      </c>
      <c r="AD233" s="180" t="str">
        <f t="shared" si="38"/>
        <v>Winter</v>
      </c>
      <c r="AE233">
        <f t="shared" si="39"/>
        <v>4</v>
      </c>
      <c r="AF233" s="178">
        <v>49766</v>
      </c>
      <c r="AG233" s="177">
        <v>416</v>
      </c>
      <c r="AH233" s="177">
        <v>304</v>
      </c>
      <c r="AI233">
        <f t="shared" si="40"/>
        <v>26</v>
      </c>
      <c r="AJ233">
        <f t="shared" si="41"/>
        <v>4</v>
      </c>
    </row>
    <row r="234" spans="2:36" x14ac:dyDescent="0.25">
      <c r="B234" s="88">
        <f t="shared" si="44"/>
        <v>49980</v>
      </c>
      <c r="C234" s="81">
        <f>INDEX('[23]Forward Price Curve'!$A:$IV,MATCH(B234,'[23]Forward Price Curve'!$D$1:$D$65536,FALSE),$C$250)</f>
        <v>5.1761615176151761</v>
      </c>
      <c r="D234" s="81">
        <f>INDEX('[23]Forward Price Curve'!$A:$IV,MATCH(B234,'[23]Forward Price Curve'!$D$1:$D$65536,FALSE),$D$250)</f>
        <v>5.6354154324749253</v>
      </c>
      <c r="E234" s="89">
        <f t="shared" si="42"/>
        <v>2036</v>
      </c>
      <c r="K234" s="16">
        <f t="shared" si="45"/>
        <v>11</v>
      </c>
      <c r="L234" s="110">
        <f t="shared" si="46"/>
        <v>2036</v>
      </c>
      <c r="M234" s="84">
        <f t="shared" si="43"/>
        <v>49980</v>
      </c>
      <c r="N234" s="85">
        <f>INDEX('[23]Forward Price Curve'!$A$1:$P$65536,MATCH($M234,'[23]Forward Price Curve'!$D$1:$D$65536,FALSE),N$250)</f>
        <v>52.675040000000003</v>
      </c>
      <c r="O234" s="85">
        <f>INDEX('[23]Forward Price Curve'!$A$1:$P$65536,MATCH($M234,'[23]Forward Price Curve'!$D$1:$D$65536,FALSE),O$250)</f>
        <v>57.523499999999999</v>
      </c>
      <c r="P234" s="85">
        <f>INDEX('[23]Forward Price Curve'!$A$1:$P$65536,MATCH($M234,'[23]Forward Price Curve'!$D$1:$D$65536,FALSE),P$250)</f>
        <v>38.553719999999998</v>
      </c>
      <c r="Q234" s="86">
        <f>INDEX('[23]Forward Price Curve'!$A$1:$P$65536,MATCH($M234,'[23]Forward Price Curve'!$D$1:$D$65536,FALSE),Q$250)</f>
        <v>55.910229999999999</v>
      </c>
      <c r="S234" s="107">
        <f>INDEX('[23]Forward Price Curve'!$V:$V,MATCH($M234,'[23]Forward Price Curve'!$D:$D,FALSE),1)</f>
        <v>56.769447309292644</v>
      </c>
      <c r="T234" s="109">
        <f t="shared" si="47"/>
        <v>1.0132827203090264</v>
      </c>
      <c r="U234" s="109">
        <f t="shared" si="48"/>
        <v>0.98486479347576805</v>
      </c>
      <c r="AD234" s="180" t="str">
        <f t="shared" si="38"/>
        <v>Winter</v>
      </c>
      <c r="AE234">
        <f t="shared" si="39"/>
        <v>5</v>
      </c>
      <c r="AF234" s="178">
        <v>49796</v>
      </c>
      <c r="AG234" s="177">
        <v>416</v>
      </c>
      <c r="AH234" s="177">
        <v>328</v>
      </c>
      <c r="AI234">
        <f t="shared" si="40"/>
        <v>26</v>
      </c>
      <c r="AJ234">
        <f t="shared" si="41"/>
        <v>5</v>
      </c>
    </row>
    <row r="235" spans="2:36" x14ac:dyDescent="0.25">
      <c r="B235" s="90">
        <f t="shared" si="44"/>
        <v>50010</v>
      </c>
      <c r="C235" s="91">
        <f>INDEX('[23]Forward Price Curve'!$A:$IV,MATCH(B235,'[23]Forward Price Curve'!$D$1:$D$65536,FALSE),$C$250)</f>
        <v>5.7303118739335543</v>
      </c>
      <c r="D235" s="91">
        <f>INDEX('[23]Forward Price Curve'!$A:$IV,MATCH(B235,'[23]Forward Price Curve'!$D$1:$D$65536,FALSE),$D$250)</f>
        <v>6.4678495628471193</v>
      </c>
      <c r="E235" s="92">
        <f t="shared" si="42"/>
        <v>2036</v>
      </c>
      <c r="K235" s="16">
        <f t="shared" si="45"/>
        <v>12</v>
      </c>
      <c r="L235" s="110">
        <f t="shared" si="46"/>
        <v>2036</v>
      </c>
      <c r="M235" s="93">
        <f t="shared" si="43"/>
        <v>50010</v>
      </c>
      <c r="N235" s="94">
        <f>INDEX('[23]Forward Price Curve'!$A$1:$P$65536,MATCH($M235,'[23]Forward Price Curve'!$D$1:$D$65536,FALSE),N$250)</f>
        <v>74.360069999999993</v>
      </c>
      <c r="O235" s="94">
        <f>INDEX('[23]Forward Price Curve'!$A$1:$P$65536,MATCH($M235,'[23]Forward Price Curve'!$D$1:$D$65536,FALSE),O$250)</f>
        <v>62.839390000000002</v>
      </c>
      <c r="P235" s="94">
        <f>INDEX('[23]Forward Price Curve'!$A$1:$P$65536,MATCH($M235,'[23]Forward Price Curve'!$D$1:$D$65536,FALSE),P$250)</f>
        <v>46.747320000000002</v>
      </c>
      <c r="Q235" s="95">
        <f>INDEX('[23]Forward Price Curve'!$A$1:$P$65536,MATCH($M235,'[23]Forward Price Curve'!$D$1:$D$65536,FALSE),Q$250)</f>
        <v>62.507739999999998</v>
      </c>
      <c r="S235" s="107">
        <f>INDEX('[23]Forward Price Curve'!$V:$V,MATCH($M235,'[23]Forward Price Curve'!$D:$D,FALSE),1)</f>
        <v>62.693178709677419</v>
      </c>
      <c r="T235" s="109">
        <f t="shared" si="47"/>
        <v>1.0023321722288108</v>
      </c>
      <c r="U235" s="109">
        <f t="shared" si="48"/>
        <v>0.99704212302687412</v>
      </c>
      <c r="AD235" s="180" t="str">
        <f t="shared" si="38"/>
        <v>Summer</v>
      </c>
      <c r="AE235">
        <f t="shared" si="39"/>
        <v>6</v>
      </c>
      <c r="AF235" s="178">
        <v>49827</v>
      </c>
      <c r="AG235" s="177">
        <v>400</v>
      </c>
      <c r="AH235" s="177">
        <v>320</v>
      </c>
      <c r="AI235">
        <f t="shared" si="40"/>
        <v>25</v>
      </c>
      <c r="AJ235">
        <f t="shared" si="41"/>
        <v>5</v>
      </c>
    </row>
    <row r="236" spans="2:36" x14ac:dyDescent="0.25">
      <c r="B236" s="237">
        <f t="shared" si="44"/>
        <v>50041</v>
      </c>
      <c r="C236" s="81">
        <f>INDEX('[23]Forward Price Curve'!$A:$IV,MATCH(B236,'[23]Forward Price Curve'!$D$1:$D$65536,FALSE),$C$250)</f>
        <v>5.8120141724380208</v>
      </c>
      <c r="D236" s="81">
        <f>INDEX('[23]Forward Price Curve'!$A:$IV,MATCH(B236,'[23]Forward Price Curve'!$D$1:$D$65536,FALSE),$D$250)</f>
        <v>6.5004199203990041</v>
      </c>
      <c r="E236" s="236">
        <f t="shared" si="42"/>
        <v>2037</v>
      </c>
      <c r="K236" s="16">
        <f t="shared" si="45"/>
        <v>1</v>
      </c>
      <c r="L236" s="110">
        <f t="shared" si="46"/>
        <v>2037</v>
      </c>
      <c r="M236" s="84">
        <f t="shared" si="43"/>
        <v>50041</v>
      </c>
      <c r="N236" s="235">
        <f>INDEX('[23]Forward Price Curve'!$A$1:$P$65536,MATCH($M236,'[23]Forward Price Curve'!$D$1:$D$65536,FALSE),N$250)</f>
        <v>67.06035</v>
      </c>
      <c r="O236" s="235">
        <f>INDEX('[23]Forward Price Curve'!$A$1:$P$65536,MATCH($M236,'[23]Forward Price Curve'!$D$1:$D$65536,FALSE),O$250)</f>
        <v>63.133560000000003</v>
      </c>
      <c r="P236" s="235">
        <f>INDEX('[23]Forward Price Curve'!$A$1:$P$65536,MATCH($M236,'[23]Forward Price Curve'!$D$1:$D$65536,FALSE),P$250)</f>
        <v>44.926259999999999</v>
      </c>
      <c r="Q236" s="234">
        <f>INDEX('[23]Forward Price Curve'!$A$1:$P$65536,MATCH($M236,'[23]Forward Price Curve'!$D$1:$D$65536,FALSE),Q$250)</f>
        <v>62.65014</v>
      </c>
      <c r="S236" s="107">
        <f>INDEX('[23]Forward Price Curve'!$V:$V,MATCH($M236,'[23]Forward Price Curve'!$D:$D,FALSE),1)</f>
        <v>62.920439354838713</v>
      </c>
      <c r="T236" s="109">
        <f t="shared" si="47"/>
        <v>1.0033871448983278</v>
      </c>
      <c r="U236" s="109">
        <f t="shared" si="48"/>
        <v>0.99570410890943772</v>
      </c>
      <c r="AD236" s="180" t="str">
        <f t="shared" si="38"/>
        <v>Summer</v>
      </c>
      <c r="AE236">
        <f t="shared" si="39"/>
        <v>7</v>
      </c>
      <c r="AF236" s="178">
        <v>49857</v>
      </c>
      <c r="AG236" s="177">
        <v>416</v>
      </c>
      <c r="AH236" s="177">
        <v>328</v>
      </c>
      <c r="AI236">
        <f t="shared" si="40"/>
        <v>26</v>
      </c>
      <c r="AJ236">
        <f t="shared" si="41"/>
        <v>5</v>
      </c>
    </row>
    <row r="237" spans="2:36" x14ac:dyDescent="0.25">
      <c r="B237" s="88">
        <f t="shared" si="44"/>
        <v>50072</v>
      </c>
      <c r="C237" s="81">
        <f>INDEX('[23]Forward Price Curve'!$A:$IV,MATCH(B237,'[23]Forward Price Curve'!$D$1:$D$65536,FALSE),$C$250)</f>
        <v>5.7162598815617782</v>
      </c>
      <c r="D237" s="81">
        <f>INDEX('[23]Forward Price Curve'!$A:$IV,MATCH(B237,'[23]Forward Price Curve'!$D$1:$D$65536,FALSE),$D$250)</f>
        <v>6.337361007949263</v>
      </c>
      <c r="E237" s="89">
        <f t="shared" si="42"/>
        <v>2037</v>
      </c>
      <c r="K237" s="16">
        <f t="shared" si="45"/>
        <v>2</v>
      </c>
      <c r="L237" s="110">
        <f t="shared" si="46"/>
        <v>2037</v>
      </c>
      <c r="M237" s="84">
        <f t="shared" si="43"/>
        <v>50072</v>
      </c>
      <c r="N237" s="85">
        <f>INDEX('[23]Forward Price Curve'!$A$1:$P$65536,MATCH($M237,'[23]Forward Price Curve'!$D$1:$D$65536,FALSE),N$250)</f>
        <v>68.864519999999999</v>
      </c>
      <c r="O237" s="85">
        <f>INDEX('[23]Forward Price Curve'!$A$1:$P$65536,MATCH($M237,'[23]Forward Price Curve'!$D$1:$D$65536,FALSE),O$250)</f>
        <v>60.155169999999998</v>
      </c>
      <c r="P237" s="85">
        <f>INDEX('[23]Forward Price Curve'!$A$1:$P$65536,MATCH($M237,'[23]Forward Price Curve'!$D$1:$D$65536,FALSE),P$250)</f>
        <v>47.630249999999997</v>
      </c>
      <c r="Q237" s="86">
        <f>INDEX('[23]Forward Price Curve'!$A$1:$P$65536,MATCH($M237,'[23]Forward Price Curve'!$D$1:$D$65536,FALSE),Q$250)</f>
        <v>60.39029</v>
      </c>
      <c r="S237" s="107">
        <f>INDEX('[23]Forward Price Curve'!$V:$V,MATCH($M237,'[23]Forward Price Curve'!$D:$D,FALSE),1)</f>
        <v>60.255935714285705</v>
      </c>
      <c r="T237" s="109">
        <f t="shared" si="47"/>
        <v>0.99832770476317045</v>
      </c>
      <c r="U237" s="109">
        <f t="shared" si="48"/>
        <v>1.0022297269824396</v>
      </c>
      <c r="AD237" s="180" t="str">
        <f t="shared" si="38"/>
        <v>Summer</v>
      </c>
      <c r="AE237">
        <f t="shared" si="39"/>
        <v>8</v>
      </c>
      <c r="AF237" s="178">
        <v>49888</v>
      </c>
      <c r="AG237" s="177">
        <v>416</v>
      </c>
      <c r="AH237" s="177">
        <v>328</v>
      </c>
      <c r="AI237">
        <f t="shared" si="40"/>
        <v>26</v>
      </c>
      <c r="AJ237">
        <f t="shared" si="41"/>
        <v>5</v>
      </c>
    </row>
    <row r="238" spans="2:36" x14ac:dyDescent="0.25">
      <c r="B238" s="88">
        <f t="shared" si="44"/>
        <v>50100</v>
      </c>
      <c r="C238" s="81">
        <f>INDEX('[23]Forward Price Curve'!$A:$IV,MATCH(B238,'[23]Forward Price Curve'!$D$1:$D$65536,FALSE),$C$250)</f>
        <v>5.2738228645990164</v>
      </c>
      <c r="D238" s="81">
        <f>INDEX('[23]Forward Price Curve'!$A:$IV,MATCH(B238,'[23]Forward Price Curve'!$D$1:$D$65536,FALSE),$D$250)</f>
        <v>5.4701817107768882</v>
      </c>
      <c r="E238" s="89">
        <f t="shared" si="42"/>
        <v>2037</v>
      </c>
      <c r="K238" s="16">
        <f t="shared" si="45"/>
        <v>3</v>
      </c>
      <c r="L238" s="110">
        <f t="shared" si="46"/>
        <v>2037</v>
      </c>
      <c r="M238" s="84">
        <f t="shared" si="43"/>
        <v>50100</v>
      </c>
      <c r="N238" s="85">
        <f>INDEX('[23]Forward Price Curve'!$A$1:$P$65536,MATCH($M238,'[23]Forward Price Curve'!$D$1:$D$65536,FALSE),N$250)</f>
        <v>46.844549999999998</v>
      </c>
      <c r="O238" s="85">
        <f>INDEX('[23]Forward Price Curve'!$A$1:$P$65536,MATCH($M238,'[23]Forward Price Curve'!$D$1:$D$65536,FALSE),O$250)</f>
        <v>53.27581</v>
      </c>
      <c r="P238" s="85">
        <f>INDEX('[23]Forward Price Curve'!$A$1:$P$65536,MATCH($M238,'[23]Forward Price Curve'!$D$1:$D$65536,FALSE),P$250)</f>
        <v>35.936529999999998</v>
      </c>
      <c r="Q238" s="86">
        <f>INDEX('[23]Forward Price Curve'!$A$1:$P$65536,MATCH($M238,'[23]Forward Price Curve'!$D$1:$D$65536,FALSE),Q$250)</f>
        <v>54.767530000000001</v>
      </c>
      <c r="S238" s="107">
        <f>INDEX('[23]Forward Price Curve'!$V:$V,MATCH($M238,'[23]Forward Price Curve'!$D:$D,FALSE),1)</f>
        <v>53.932327415881559</v>
      </c>
      <c r="T238" s="109">
        <f t="shared" si="47"/>
        <v>0.98782701494005554</v>
      </c>
      <c r="U238" s="109">
        <f t="shared" si="48"/>
        <v>1.0154861216664737</v>
      </c>
      <c r="AD238" s="180" t="str">
        <f t="shared" si="38"/>
        <v>Summer</v>
      </c>
      <c r="AE238">
        <f t="shared" si="39"/>
        <v>9</v>
      </c>
      <c r="AF238" s="178">
        <v>49919</v>
      </c>
      <c r="AG238" s="177">
        <v>400</v>
      </c>
      <c r="AH238" s="177">
        <v>320</v>
      </c>
      <c r="AI238">
        <f t="shared" si="40"/>
        <v>25</v>
      </c>
      <c r="AJ238">
        <f t="shared" si="41"/>
        <v>5</v>
      </c>
    </row>
    <row r="239" spans="2:36" x14ac:dyDescent="0.25">
      <c r="B239" s="88">
        <f t="shared" si="44"/>
        <v>50131</v>
      </c>
      <c r="C239" s="81">
        <f>INDEX('[23]Forward Price Curve'!$A:$IV,MATCH(B239,'[23]Forward Price Curve'!$D$1:$D$65536,FALSE),$C$250)</f>
        <v>5.0799053698685137</v>
      </c>
      <c r="D239" s="81">
        <f>INDEX('[23]Forward Price Curve'!$A:$IV,MATCH(B239,'[23]Forward Price Curve'!$D$1:$D$65536,FALSE),$D$250)</f>
        <v>4.8778050964786868</v>
      </c>
      <c r="E239" s="89">
        <f t="shared" si="42"/>
        <v>2037</v>
      </c>
      <c r="K239" s="16">
        <f t="shared" si="45"/>
        <v>4</v>
      </c>
      <c r="L239" s="110">
        <f t="shared" si="46"/>
        <v>2037</v>
      </c>
      <c r="M239" s="84">
        <f t="shared" si="43"/>
        <v>50131</v>
      </c>
      <c r="N239" s="85">
        <f>INDEX('[23]Forward Price Curve'!$A$1:$P$65536,MATCH($M239,'[23]Forward Price Curve'!$D$1:$D$65536,FALSE),N$250)</f>
        <v>40.891669999999998</v>
      </c>
      <c r="O239" s="85">
        <f>INDEX('[23]Forward Price Curve'!$A$1:$P$65536,MATCH($M239,'[23]Forward Price Curve'!$D$1:$D$65536,FALSE),O$250)</f>
        <v>50.923900000000003</v>
      </c>
      <c r="P239" s="85">
        <f>INDEX('[23]Forward Price Curve'!$A$1:$P$65536,MATCH($M239,'[23]Forward Price Curve'!$D$1:$D$65536,FALSE),P$250)</f>
        <v>31.831939999999999</v>
      </c>
      <c r="Q239" s="86">
        <f>INDEX('[23]Forward Price Curve'!$A$1:$P$65536,MATCH($M239,'[23]Forward Price Curve'!$D$1:$D$65536,FALSE),Q$250)</f>
        <v>53.72871</v>
      </c>
      <c r="S239" s="107">
        <f>INDEX('[23]Forward Price Curve'!$V:$V,MATCH($M239,'[23]Forward Price Curve'!$D:$D,FALSE),1)</f>
        <v>52.108153111111122</v>
      </c>
      <c r="T239" s="109">
        <f t="shared" si="47"/>
        <v>0.97727317050393414</v>
      </c>
      <c r="U239" s="109">
        <f t="shared" si="48"/>
        <v>1.0310998719419846</v>
      </c>
      <c r="AD239" s="180" t="str">
        <f t="shared" si="38"/>
        <v>Winter</v>
      </c>
      <c r="AE239">
        <f t="shared" si="39"/>
        <v>10</v>
      </c>
      <c r="AF239" s="178">
        <v>49949</v>
      </c>
      <c r="AG239" s="177">
        <v>432</v>
      </c>
      <c r="AH239" s="177">
        <v>312</v>
      </c>
      <c r="AI239">
        <f t="shared" si="40"/>
        <v>27</v>
      </c>
      <c r="AJ239">
        <f t="shared" si="41"/>
        <v>4</v>
      </c>
    </row>
    <row r="240" spans="2:36" x14ac:dyDescent="0.25">
      <c r="B240" s="88">
        <f t="shared" si="44"/>
        <v>50161</v>
      </c>
      <c r="C240" s="81">
        <f>INDEX('[23]Forward Price Curve'!$A:$IV,MATCH(B240,'[23]Forward Price Curve'!$D$1:$D$65536,FALSE),$C$250)</f>
        <v>5.027210398474355</v>
      </c>
      <c r="D240" s="81">
        <f>INDEX('[23]Forward Price Curve'!$A:$IV,MATCH(B240,'[23]Forward Price Curve'!$D$1:$D$65536,FALSE),$D$250)</f>
        <v>4.8434223978865534</v>
      </c>
      <c r="E240" s="89">
        <f t="shared" si="42"/>
        <v>2037</v>
      </c>
      <c r="K240" s="16">
        <f t="shared" si="45"/>
        <v>5</v>
      </c>
      <c r="L240" s="110">
        <f t="shared" si="46"/>
        <v>2037</v>
      </c>
      <c r="M240" s="84">
        <f t="shared" si="43"/>
        <v>50161</v>
      </c>
      <c r="N240" s="85">
        <f>INDEX('[23]Forward Price Curve'!$A$1:$P$65536,MATCH($M240,'[23]Forward Price Curve'!$D$1:$D$65536,FALSE),N$250)</f>
        <v>30.370609999999999</v>
      </c>
      <c r="O240" s="85">
        <f>INDEX('[23]Forward Price Curve'!$A$1:$P$65536,MATCH($M240,'[23]Forward Price Curve'!$D$1:$D$65536,FALSE),O$250)</f>
        <v>53.572690000000001</v>
      </c>
      <c r="P240" s="85">
        <f>INDEX('[23]Forward Price Curve'!$A$1:$P$65536,MATCH($M240,'[23]Forward Price Curve'!$D$1:$D$65536,FALSE),P$250)</f>
        <v>24.715820000000001</v>
      </c>
      <c r="Q240" s="86">
        <f>INDEX('[23]Forward Price Curve'!$A$1:$P$65536,MATCH($M240,'[23]Forward Price Curve'!$D$1:$D$65536,FALSE),Q$250)</f>
        <v>55.5413</v>
      </c>
      <c r="S240" s="107">
        <f>INDEX('[23]Forward Price Curve'!$V:$V,MATCH($M240,'[23]Forward Price Curve'!$D:$D,FALSE),1)</f>
        <v>54.482907526881718</v>
      </c>
      <c r="T240" s="109">
        <f t="shared" si="47"/>
        <v>0.98329352143270587</v>
      </c>
      <c r="U240" s="109">
        <f t="shared" si="48"/>
        <v>1.0194261378689469</v>
      </c>
      <c r="AD240" s="180" t="str">
        <f t="shared" si="38"/>
        <v>Winter</v>
      </c>
      <c r="AE240">
        <f t="shared" si="39"/>
        <v>11</v>
      </c>
      <c r="AF240" s="178">
        <v>49980</v>
      </c>
      <c r="AG240" s="177">
        <v>384</v>
      </c>
      <c r="AH240" s="177">
        <v>336</v>
      </c>
      <c r="AI240">
        <f t="shared" si="40"/>
        <v>24</v>
      </c>
      <c r="AJ240">
        <f t="shared" si="41"/>
        <v>6</v>
      </c>
    </row>
    <row r="241" spans="2:36" x14ac:dyDescent="0.25">
      <c r="B241" s="88">
        <f t="shared" si="44"/>
        <v>50192</v>
      </c>
      <c r="C241" s="81">
        <f>INDEX('[23]Forward Price Curve'!$A:$IV,MATCH(B241,'[23]Forward Price Curve'!$D$1:$D$65536,FALSE),$C$250)</f>
        <v>5.0704704607046072</v>
      </c>
      <c r="D241" s="81">
        <f>INDEX('[23]Forward Price Curve'!$A:$IV,MATCH(B241,'[23]Forward Price Curve'!$D$1:$D$65536,FALSE),$D$250)</f>
        <v>4.9464669313177971</v>
      </c>
      <c r="E241" s="89">
        <f t="shared" si="42"/>
        <v>2037</v>
      </c>
      <c r="K241" s="16">
        <f t="shared" si="45"/>
        <v>6</v>
      </c>
      <c r="L241" s="110">
        <f t="shared" si="46"/>
        <v>2037</v>
      </c>
      <c r="M241" s="84">
        <f t="shared" si="43"/>
        <v>50192</v>
      </c>
      <c r="N241" s="85">
        <f>INDEX('[23]Forward Price Curve'!$A$1:$P$65536,MATCH($M241,'[23]Forward Price Curve'!$D$1:$D$65536,FALSE),N$250)</f>
        <v>41.789470000000001</v>
      </c>
      <c r="O241" s="85">
        <f>INDEX('[23]Forward Price Curve'!$A$1:$P$65536,MATCH($M241,'[23]Forward Price Curve'!$D$1:$D$65536,FALSE),O$250)</f>
        <v>73.563580000000002</v>
      </c>
      <c r="P241" s="85">
        <f>INDEX('[23]Forward Price Curve'!$A$1:$P$65536,MATCH($M241,'[23]Forward Price Curve'!$D$1:$D$65536,FALSE),P$250)</f>
        <v>30.590209999999999</v>
      </c>
      <c r="Q241" s="86">
        <f>INDEX('[23]Forward Price Curve'!$A$1:$P$65536,MATCH($M241,'[23]Forward Price Curve'!$D$1:$D$65536,FALSE),Q$250)</f>
        <v>65.506550000000004</v>
      </c>
      <c r="S241" s="107">
        <f>INDEX('[23]Forward Price Curve'!$V:$V,MATCH($M241,'[23]Forward Price Curve'!$D:$D,FALSE),1)</f>
        <v>70.161722888888889</v>
      </c>
      <c r="T241" s="109">
        <f t="shared" si="47"/>
        <v>1.0484859403538085</v>
      </c>
      <c r="U241" s="109">
        <f t="shared" si="48"/>
        <v>0.93365081846320941</v>
      </c>
      <c r="AD241" s="180" t="str">
        <f t="shared" si="38"/>
        <v>Winter</v>
      </c>
      <c r="AE241">
        <f t="shared" si="39"/>
        <v>12</v>
      </c>
      <c r="AF241" s="178">
        <v>50010</v>
      </c>
      <c r="AG241" s="177">
        <v>416</v>
      </c>
      <c r="AH241" s="177">
        <v>328</v>
      </c>
      <c r="AI241">
        <f t="shared" si="40"/>
        <v>26</v>
      </c>
      <c r="AJ241">
        <f t="shared" si="41"/>
        <v>5</v>
      </c>
    </row>
    <row r="242" spans="2:36" x14ac:dyDescent="0.25">
      <c r="B242" s="88">
        <f t="shared" si="44"/>
        <v>50222</v>
      </c>
      <c r="C242" s="81">
        <f>INDEX('[23]Forward Price Curve'!$A:$IV,MATCH(B242,'[23]Forward Price Curve'!$D$1:$D$65536,FALSE),$C$250)</f>
        <v>5.3179862691960249</v>
      </c>
      <c r="D242" s="81">
        <f>INDEX('[23]Forward Price Curve'!$A:$IV,MATCH(B242,'[23]Forward Price Curve'!$D$1:$D$65536,FALSE),$D$250)</f>
        <v>5.2384091823154595</v>
      </c>
      <c r="E242" s="89">
        <f t="shared" si="42"/>
        <v>2037</v>
      </c>
      <c r="K242" s="16">
        <f t="shared" si="45"/>
        <v>7</v>
      </c>
      <c r="L242" s="110">
        <f t="shared" si="46"/>
        <v>2037</v>
      </c>
      <c r="M242" s="84">
        <f t="shared" si="43"/>
        <v>50222</v>
      </c>
      <c r="N242" s="85">
        <f>INDEX('[23]Forward Price Curve'!$A$1:$P$65536,MATCH($M242,'[23]Forward Price Curve'!$D$1:$D$65536,FALSE),N$250)</f>
        <v>80.459919999999997</v>
      </c>
      <c r="O242" s="85">
        <f>INDEX('[23]Forward Price Curve'!$A$1:$P$65536,MATCH($M242,'[23]Forward Price Curve'!$D$1:$D$65536,FALSE),O$250)</f>
        <v>107.96250000000001</v>
      </c>
      <c r="P242" s="85">
        <f>INDEX('[23]Forward Price Curve'!$A$1:$P$65536,MATCH($M242,'[23]Forward Price Curve'!$D$1:$D$65536,FALSE),P$250)</f>
        <v>42.537599999999998</v>
      </c>
      <c r="Q242" s="86">
        <f>INDEX('[23]Forward Price Curve'!$A$1:$P$65536,MATCH($M242,'[23]Forward Price Curve'!$D$1:$D$65536,FALSE),Q$250)</f>
        <v>75.634039999999999</v>
      </c>
      <c r="S242" s="107">
        <f>INDEX('[23]Forward Price Curve'!$V:$V,MATCH($M242,'[23]Forward Price Curve'!$D:$D,FALSE),1)</f>
        <v>93.710168172042998</v>
      </c>
      <c r="T242" s="109">
        <f t="shared" si="47"/>
        <v>1.1520894915244531</v>
      </c>
      <c r="U242" s="109">
        <f t="shared" si="48"/>
        <v>0.80710601074947452</v>
      </c>
      <c r="AD242" s="180" t="str">
        <f t="shared" si="38"/>
        <v>Winter</v>
      </c>
      <c r="AE242">
        <f t="shared" si="39"/>
        <v>1</v>
      </c>
      <c r="AF242" s="178">
        <v>50041</v>
      </c>
      <c r="AG242" s="177">
        <v>416</v>
      </c>
      <c r="AH242" s="177">
        <v>328</v>
      </c>
      <c r="AI242">
        <f t="shared" si="40"/>
        <v>26</v>
      </c>
      <c r="AJ242">
        <f t="shared" si="41"/>
        <v>5</v>
      </c>
    </row>
    <row r="243" spans="2:36" x14ac:dyDescent="0.25">
      <c r="B243" s="88">
        <f t="shared" si="44"/>
        <v>50253</v>
      </c>
      <c r="C243" s="81">
        <f>INDEX('[23]Forward Price Curve'!$A:$IV,MATCH(B243,'[23]Forward Price Curve'!$D$1:$D$65536,FALSE),$C$250)</f>
        <v>5.4178557864097154</v>
      </c>
      <c r="D243" s="81">
        <f>INDEX('[23]Forward Price Curve'!$A:$IV,MATCH(B243,'[23]Forward Price Curve'!$D$1:$D$65536,FALSE),$D$250)</f>
        <v>5.324210585278057</v>
      </c>
      <c r="E243" s="89">
        <f t="shared" si="42"/>
        <v>2037</v>
      </c>
      <c r="K243" s="16">
        <f t="shared" si="45"/>
        <v>8</v>
      </c>
      <c r="L243" s="110">
        <f t="shared" si="46"/>
        <v>2037</v>
      </c>
      <c r="M243" s="84">
        <f t="shared" si="43"/>
        <v>50253</v>
      </c>
      <c r="N243" s="85">
        <f>INDEX('[23]Forward Price Curve'!$A$1:$P$65536,MATCH($M243,'[23]Forward Price Curve'!$D$1:$D$65536,FALSE),N$250)</f>
        <v>90.128050000000002</v>
      </c>
      <c r="O243" s="85">
        <f>INDEX('[23]Forward Price Curve'!$A$1:$P$65536,MATCH($M243,'[23]Forward Price Curve'!$D$1:$D$65536,FALSE),O$250)</f>
        <v>102.46599999999999</v>
      </c>
      <c r="P243" s="85">
        <f>INDEX('[23]Forward Price Curve'!$A$1:$P$65536,MATCH($M243,'[23]Forward Price Curve'!$D$1:$D$65536,FALSE),P$250)</f>
        <v>51.918259999999997</v>
      </c>
      <c r="Q243" s="86">
        <f>INDEX('[23]Forward Price Curve'!$A$1:$P$65536,MATCH($M243,'[23]Forward Price Curve'!$D$1:$D$65536,FALSE),Q$250)</f>
        <v>79.707310000000007</v>
      </c>
      <c r="S243" s="107">
        <f>INDEX('[23]Forward Price Curve'!$V:$V,MATCH($M243,'[23]Forward Price Curve'!$D:$D,FALSE),1)</f>
        <v>92.432599032258068</v>
      </c>
      <c r="T243" s="109">
        <f t="shared" si="47"/>
        <v>1.1085482943548992</v>
      </c>
      <c r="U243" s="109">
        <f t="shared" si="48"/>
        <v>0.86232899252549355</v>
      </c>
      <c r="AD243" s="180" t="str">
        <f t="shared" si="38"/>
        <v>Winter</v>
      </c>
      <c r="AE243">
        <f t="shared" si="39"/>
        <v>2</v>
      </c>
      <c r="AF243" s="178">
        <v>50072</v>
      </c>
      <c r="AG243" s="177">
        <v>384</v>
      </c>
      <c r="AH243" s="177">
        <v>288</v>
      </c>
      <c r="AI243">
        <f t="shared" si="40"/>
        <v>24</v>
      </c>
      <c r="AJ243">
        <f t="shared" si="41"/>
        <v>4</v>
      </c>
    </row>
    <row r="244" spans="2:36" x14ac:dyDescent="0.25">
      <c r="B244" s="88">
        <f t="shared" si="44"/>
        <v>50284</v>
      </c>
      <c r="C244" s="81">
        <f>INDEX('[23]Forward Price Curve'!$A:$IV,MATCH(B244,'[23]Forward Price Curve'!$D$1:$D$65536,FALSE),$C$250)</f>
        <v>5.3946699989962861</v>
      </c>
      <c r="D244" s="81">
        <f>INDEX('[23]Forward Price Curve'!$A:$IV,MATCH(B244,'[23]Forward Price Curve'!$D$1:$D$65536,FALSE),$D$250)</f>
        <v>5.1182250807607277</v>
      </c>
      <c r="E244" s="89">
        <f t="shared" si="42"/>
        <v>2037</v>
      </c>
      <c r="K244" s="16">
        <f t="shared" si="45"/>
        <v>9</v>
      </c>
      <c r="L244" s="110">
        <f t="shared" si="46"/>
        <v>2037</v>
      </c>
      <c r="M244" s="84">
        <f t="shared" si="43"/>
        <v>50284</v>
      </c>
      <c r="N244" s="85">
        <f>INDEX('[23]Forward Price Curve'!$A$1:$P$65536,MATCH($M244,'[23]Forward Price Curve'!$D$1:$D$65536,FALSE),N$250)</f>
        <v>45.82873</v>
      </c>
      <c r="O244" s="85">
        <f>INDEX('[23]Forward Price Curve'!$A$1:$P$65536,MATCH($M244,'[23]Forward Price Curve'!$D$1:$D$65536,FALSE),O$250)</f>
        <v>67.166129999999995</v>
      </c>
      <c r="P244" s="85">
        <f>INDEX('[23]Forward Price Curve'!$A$1:$P$65536,MATCH($M244,'[23]Forward Price Curve'!$D$1:$D$65536,FALSE),P$250)</f>
        <v>39.469230000000003</v>
      </c>
      <c r="Q244" s="86">
        <f>INDEX('[23]Forward Price Curve'!$A$1:$P$65536,MATCH($M244,'[23]Forward Price Curve'!$D$1:$D$65536,FALSE),Q$250)</f>
        <v>65.089190000000002</v>
      </c>
      <c r="S244" s="107">
        <f>INDEX('[23]Forward Price Curve'!$V:$V,MATCH($M244,'[23]Forward Price Curve'!$D:$D,FALSE),1)</f>
        <v>66.243045555555554</v>
      </c>
      <c r="T244" s="109">
        <f t="shared" si="47"/>
        <v>1.0139348128803993</v>
      </c>
      <c r="U244" s="109">
        <f t="shared" si="48"/>
        <v>0.98258148389950073</v>
      </c>
      <c r="AD244" s="180" t="str">
        <f t="shared" si="38"/>
        <v>Winter</v>
      </c>
      <c r="AE244">
        <f t="shared" si="39"/>
        <v>3</v>
      </c>
      <c r="AF244" s="178">
        <v>50100</v>
      </c>
      <c r="AG244" s="177">
        <v>416</v>
      </c>
      <c r="AH244" s="177">
        <v>328</v>
      </c>
      <c r="AI244">
        <f t="shared" si="40"/>
        <v>26</v>
      </c>
      <c r="AJ244">
        <f t="shared" si="41"/>
        <v>5</v>
      </c>
    </row>
    <row r="245" spans="2:36" x14ac:dyDescent="0.25">
      <c r="B245" s="88">
        <f t="shared" si="44"/>
        <v>50314</v>
      </c>
      <c r="C245" s="81">
        <f>INDEX('[23]Forward Price Curve'!$A:$IV,MATCH(B245,'[23]Forward Price Curve'!$D$1:$D$65536,FALSE),$C$250)</f>
        <v>5.4416438020676496</v>
      </c>
      <c r="D245" s="81">
        <f>INDEX('[23]Forward Price Curve'!$A:$IV,MATCH(B245,'[23]Forward Price Curve'!$D$1:$D$65536,FALSE),$D$250)</f>
        <v>5.1610998916557378</v>
      </c>
      <c r="E245" s="89">
        <f t="shared" si="42"/>
        <v>2037</v>
      </c>
      <c r="K245" s="16">
        <f t="shared" si="45"/>
        <v>10</v>
      </c>
      <c r="L245" s="110">
        <f t="shared" si="46"/>
        <v>2037</v>
      </c>
      <c r="M245" s="84">
        <f t="shared" si="43"/>
        <v>50314</v>
      </c>
      <c r="N245" s="85">
        <f>INDEX('[23]Forward Price Curve'!$A$1:$P$65536,MATCH($M245,'[23]Forward Price Curve'!$D$1:$D$65536,FALSE),N$250)</f>
        <v>61.689120000000003</v>
      </c>
      <c r="O245" s="85">
        <f>INDEX('[23]Forward Price Curve'!$A$1:$P$65536,MATCH($M245,'[23]Forward Price Curve'!$D$1:$D$65536,FALSE),O$250)</f>
        <v>61.494529999999997</v>
      </c>
      <c r="P245" s="85">
        <f>INDEX('[23]Forward Price Curve'!$A$1:$P$65536,MATCH($M245,'[23]Forward Price Curve'!$D$1:$D$65536,FALSE),P$250)</f>
        <v>38.414090000000002</v>
      </c>
      <c r="Q245" s="86">
        <f>INDEX('[23]Forward Price Curve'!$A$1:$P$65536,MATCH($M245,'[23]Forward Price Curve'!$D$1:$D$65536,FALSE),Q$250)</f>
        <v>59.330930000000002</v>
      </c>
      <c r="S245" s="107">
        <f>INDEX('[23]Forward Price Curve'!$V:$V,MATCH($M245,'[23]Forward Price Curve'!$D:$D,FALSE),1)</f>
        <v>60.587213870967744</v>
      </c>
      <c r="T245" s="109">
        <f t="shared" si="47"/>
        <v>1.0149753730376934</v>
      </c>
      <c r="U245" s="109">
        <f t="shared" si="48"/>
        <v>0.97926486810165514</v>
      </c>
      <c r="AD245" s="180" t="str">
        <f t="shared" si="38"/>
        <v>Winter</v>
      </c>
      <c r="AE245">
        <f t="shared" si="39"/>
        <v>4</v>
      </c>
      <c r="AF245" s="178">
        <v>50131</v>
      </c>
      <c r="AG245" s="177">
        <v>416</v>
      </c>
      <c r="AH245" s="177">
        <v>304</v>
      </c>
      <c r="AI245">
        <f t="shared" si="40"/>
        <v>26</v>
      </c>
      <c r="AJ245">
        <f t="shared" si="41"/>
        <v>4</v>
      </c>
    </row>
    <row r="246" spans="2:36" x14ac:dyDescent="0.25">
      <c r="B246" s="88">
        <f t="shared" si="44"/>
        <v>50345</v>
      </c>
      <c r="C246" s="81">
        <f>INDEX('[23]Forward Price Curve'!$A:$IV,MATCH(B246,'[23]Forward Price Curve'!$D$1:$D$65536,FALSE),$C$250)</f>
        <v>5.5398070059219107</v>
      </c>
      <c r="D246" s="81">
        <f>INDEX('[23]Forward Price Curve'!$A:$IV,MATCH(B246,'[23]Forward Price Curve'!$D$1:$D$65536,FALSE),$D$250)</f>
        <v>6.0454187569516007</v>
      </c>
      <c r="E246" s="89">
        <f t="shared" si="42"/>
        <v>2037</v>
      </c>
      <c r="K246" s="16">
        <f t="shared" si="45"/>
        <v>11</v>
      </c>
      <c r="L246" s="110">
        <f t="shared" si="46"/>
        <v>2037</v>
      </c>
      <c r="M246" s="84">
        <f t="shared" si="43"/>
        <v>50345</v>
      </c>
      <c r="N246" s="85">
        <f>INDEX('[23]Forward Price Curve'!$A$1:$P$65536,MATCH($M246,'[23]Forward Price Curve'!$D$1:$D$65536,FALSE),N$250)</f>
        <v>57.686410000000002</v>
      </c>
      <c r="O246" s="85">
        <f>INDEX('[23]Forward Price Curve'!$A$1:$P$65536,MATCH($M246,'[23]Forward Price Curve'!$D$1:$D$65536,FALSE),O$250)</f>
        <v>60.90164</v>
      </c>
      <c r="P246" s="85">
        <f>INDEX('[23]Forward Price Curve'!$A$1:$P$65536,MATCH($M246,'[23]Forward Price Curve'!$D$1:$D$65536,FALSE),P$250)</f>
        <v>41.525089999999999</v>
      </c>
      <c r="Q246" s="86">
        <f>INDEX('[23]Forward Price Curve'!$A$1:$P$65536,MATCH($M246,'[23]Forward Price Curve'!$D$1:$D$65536,FALSE),Q$250)</f>
        <v>59.388930000000002</v>
      </c>
      <c r="S246" s="107">
        <f>INDEX('[23]Forward Price Curve'!$V:$V,MATCH($M246,'[23]Forward Price Curve'!$D:$D,FALSE),1)</f>
        <v>60.194589694868249</v>
      </c>
      <c r="T246" s="109">
        <f t="shared" si="47"/>
        <v>1.0117460773254847</v>
      </c>
      <c r="U246" s="109">
        <f t="shared" si="48"/>
        <v>0.9866157457181417</v>
      </c>
      <c r="AD246" s="180" t="str">
        <f t="shared" si="38"/>
        <v>Winter</v>
      </c>
      <c r="AE246">
        <f t="shared" si="39"/>
        <v>5</v>
      </c>
      <c r="AF246" s="178">
        <v>50161</v>
      </c>
      <c r="AG246" s="177">
        <v>400</v>
      </c>
      <c r="AH246" s="177">
        <v>344</v>
      </c>
      <c r="AI246">
        <f t="shared" si="40"/>
        <v>25</v>
      </c>
      <c r="AJ246">
        <f t="shared" si="41"/>
        <v>6</v>
      </c>
    </row>
    <row r="247" spans="2:36" x14ac:dyDescent="0.25">
      <c r="B247" s="90">
        <f t="shared" si="44"/>
        <v>50375</v>
      </c>
      <c r="C247" s="91">
        <f>INDEX('[23]Forward Price Curve'!$A:$IV,MATCH(B247,'[23]Forward Price Curve'!$D$1:$D$65536,FALSE),$C$250)</f>
        <v>6.0563180969587469</v>
      </c>
      <c r="D247" s="91">
        <f>INDEX('[23]Forward Price Curve'!$A:$IV,MATCH(B247,'[23]Forward Price Curve'!$D$1:$D$65536,FALSE),$D$250)</f>
        <v>6.7408399046810459</v>
      </c>
      <c r="E247" s="92">
        <f t="shared" si="42"/>
        <v>2037</v>
      </c>
      <c r="K247" s="16">
        <f t="shared" si="45"/>
        <v>12</v>
      </c>
      <c r="L247" s="110">
        <f t="shared" si="46"/>
        <v>2037</v>
      </c>
      <c r="M247" s="93">
        <f t="shared" si="43"/>
        <v>50375</v>
      </c>
      <c r="N247" s="94">
        <f>INDEX('[23]Forward Price Curve'!$A$1:$P$65536,MATCH($M247,'[23]Forward Price Curve'!$D$1:$D$65536,FALSE),N$250)</f>
        <v>80.484830000000002</v>
      </c>
      <c r="O247" s="94">
        <f>INDEX('[23]Forward Price Curve'!$A$1:$P$65536,MATCH($M247,'[23]Forward Price Curve'!$D$1:$D$65536,FALSE),O$250)</f>
        <v>65.577200000000005</v>
      </c>
      <c r="P247" s="94">
        <f>INDEX('[23]Forward Price Curve'!$A$1:$P$65536,MATCH($M247,'[23]Forward Price Curve'!$D$1:$D$65536,FALSE),P$250)</f>
        <v>49.79974</v>
      </c>
      <c r="Q247" s="95">
        <f>INDEX('[23]Forward Price Curve'!$A$1:$P$65536,MATCH($M247,'[23]Forward Price Curve'!$D$1:$D$65536,FALSE),Q$250)</f>
        <v>65.451300000000003</v>
      </c>
      <c r="S247" s="107">
        <f>INDEX('[23]Forward Price Curve'!$V:$V,MATCH($M247,'[23]Forward Price Curve'!$D:$D,FALSE),1)</f>
        <v>65.521695698924731</v>
      </c>
      <c r="T247" s="109">
        <f t="shared" si="47"/>
        <v>1.0008471133184695</v>
      </c>
      <c r="U247" s="109">
        <f t="shared" si="48"/>
        <v>0.99892561237657529</v>
      </c>
      <c r="AD247" s="180" t="str">
        <f t="shared" si="38"/>
        <v>Summer</v>
      </c>
      <c r="AE247">
        <f t="shared" si="39"/>
        <v>6</v>
      </c>
      <c r="AF247" s="178">
        <v>50192</v>
      </c>
      <c r="AG247" s="177">
        <v>416</v>
      </c>
      <c r="AH247" s="177">
        <v>304</v>
      </c>
      <c r="AI247">
        <f t="shared" si="40"/>
        <v>26</v>
      </c>
      <c r="AJ247">
        <f t="shared" si="41"/>
        <v>4</v>
      </c>
    </row>
    <row r="248" spans="2:36" x14ac:dyDescent="0.25">
      <c r="AD248" s="180" t="str">
        <f t="shared" si="38"/>
        <v>Summer</v>
      </c>
      <c r="AE248">
        <f t="shared" si="39"/>
        <v>7</v>
      </c>
      <c r="AF248" s="178">
        <v>50222</v>
      </c>
      <c r="AG248" s="177">
        <v>416</v>
      </c>
      <c r="AH248" s="177">
        <v>328</v>
      </c>
      <c r="AI248">
        <f t="shared" si="40"/>
        <v>26</v>
      </c>
      <c r="AJ248">
        <f t="shared" si="41"/>
        <v>5</v>
      </c>
    </row>
    <row r="249" spans="2:36" x14ac:dyDescent="0.25">
      <c r="C249" s="100" t="s">
        <v>88</v>
      </c>
      <c r="D249" s="100" t="s">
        <v>135</v>
      </c>
      <c r="N249" s="100" t="s">
        <v>63</v>
      </c>
      <c r="O249" s="100" t="s">
        <v>64</v>
      </c>
      <c r="P249" s="100" t="s">
        <v>63</v>
      </c>
      <c r="Q249" s="100" t="s">
        <v>64</v>
      </c>
      <c r="AD249" s="180" t="str">
        <f t="shared" si="38"/>
        <v>Summer</v>
      </c>
      <c r="AE249">
        <f t="shared" si="39"/>
        <v>8</v>
      </c>
      <c r="AF249" s="178">
        <v>50253</v>
      </c>
      <c r="AG249" s="177">
        <v>416</v>
      </c>
      <c r="AH249" s="177">
        <v>328</v>
      </c>
      <c r="AI249">
        <f t="shared" si="40"/>
        <v>26</v>
      </c>
      <c r="AJ249">
        <f t="shared" si="41"/>
        <v>5</v>
      </c>
    </row>
    <row r="250" spans="2:36" x14ac:dyDescent="0.25">
      <c r="C250" s="102">
        <f>MATCH(C249,'[23]Forward Price Curve'!$A$7:$IV$7,FALSE)</f>
        <v>46</v>
      </c>
      <c r="D250" s="102">
        <f>MATCH(D249,'[23]Forward Price Curve'!$A$7:$IV$7,FALSE)</f>
        <v>43</v>
      </c>
      <c r="N250" s="102">
        <f>MATCH(N249,'[23]Forward Price Curve'!$A$8:$IV$8,FALSE)</f>
        <v>7</v>
      </c>
      <c r="O250" s="102">
        <f>MATCH(O249,'[23]Forward Price Curve'!$A$8:$IV$8,FALSE)</f>
        <v>6</v>
      </c>
      <c r="P250" s="102">
        <f>N250+8</f>
        <v>15</v>
      </c>
      <c r="Q250" s="102">
        <f>O250+8</f>
        <v>14</v>
      </c>
      <c r="AD250" s="180" t="str">
        <f t="shared" si="38"/>
        <v>Summer</v>
      </c>
      <c r="AE250">
        <f t="shared" si="39"/>
        <v>9</v>
      </c>
      <c r="AF250" s="178">
        <v>50284</v>
      </c>
      <c r="AG250" s="177">
        <v>400</v>
      </c>
      <c r="AH250" s="177">
        <v>320</v>
      </c>
      <c r="AI250">
        <f t="shared" si="40"/>
        <v>25</v>
      </c>
      <c r="AJ250">
        <f t="shared" si="41"/>
        <v>5</v>
      </c>
    </row>
    <row r="251" spans="2:36" x14ac:dyDescent="0.25">
      <c r="M251" s="103"/>
      <c r="AD251" s="180" t="str">
        <f t="shared" si="38"/>
        <v>Winter</v>
      </c>
      <c r="AE251">
        <f t="shared" si="39"/>
        <v>10</v>
      </c>
      <c r="AF251" s="178">
        <v>50314</v>
      </c>
      <c r="AG251" s="177">
        <v>432</v>
      </c>
      <c r="AH251" s="177">
        <v>312</v>
      </c>
      <c r="AI251">
        <f t="shared" si="40"/>
        <v>27</v>
      </c>
      <c r="AJ251">
        <f t="shared" si="41"/>
        <v>4</v>
      </c>
    </row>
    <row r="252" spans="2:36" x14ac:dyDescent="0.25">
      <c r="B252" s="105" t="s">
        <v>66</v>
      </c>
      <c r="C252" s="64">
        <f>SUM(C8:C223)-SUM('[23]Forward Price Curve'!$AT$105:$AT$320)</f>
        <v>57.386198103372067</v>
      </c>
      <c r="D252" s="64">
        <f>SUM(D8:D223)-SUM('[23]Forward Price Curve'!$AQ$105:$AQ$320)</f>
        <v>61.915161637988376</v>
      </c>
      <c r="M252" s="101" t="s">
        <v>66</v>
      </c>
      <c r="N252" s="106">
        <f>SUM(N8:N247)-SUM('[23]Forward Price Curve'!$G$129:$G$368)</f>
        <v>0</v>
      </c>
      <c r="O252" s="106">
        <f>SUM(O8:O247)-SUM('[23]Forward Price Curve'!$F$129:$F$368)</f>
        <v>0</v>
      </c>
      <c r="P252" s="106">
        <f>SUM(P8:P247)-SUM('[23]Forward Price Curve'!$O$129:$O$368)</f>
        <v>0</v>
      </c>
      <c r="Q252" s="106">
        <f>SUM(Q8:Q247)-SUM('[23]Forward Price Curve'!$N$129:$N$368)</f>
        <v>0</v>
      </c>
      <c r="AD252" s="180" t="str">
        <f t="shared" si="38"/>
        <v>Winter</v>
      </c>
      <c r="AE252">
        <f t="shared" si="39"/>
        <v>11</v>
      </c>
      <c r="AF252" s="178">
        <v>50345</v>
      </c>
      <c r="AG252" s="177">
        <v>384</v>
      </c>
      <c r="AH252" s="177">
        <v>336</v>
      </c>
      <c r="AI252">
        <f t="shared" si="40"/>
        <v>24</v>
      </c>
      <c r="AJ252">
        <f t="shared" si="41"/>
        <v>6</v>
      </c>
    </row>
    <row r="253" spans="2:36" x14ac:dyDescent="0.25">
      <c r="AD253" s="180" t="str">
        <f t="shared" si="38"/>
        <v>Winter</v>
      </c>
      <c r="AE253">
        <f t="shared" si="39"/>
        <v>12</v>
      </c>
      <c r="AF253" s="178">
        <v>50375</v>
      </c>
      <c r="AG253" s="177">
        <v>416</v>
      </c>
      <c r="AH253" s="177">
        <v>328</v>
      </c>
      <c r="AI253">
        <f t="shared" si="40"/>
        <v>26</v>
      </c>
      <c r="AJ253">
        <f t="shared" si="41"/>
        <v>5</v>
      </c>
    </row>
  </sheetData>
  <printOptions horizontalCentered="1"/>
  <pageMargins left="0.3" right="0.3" top="0.8" bottom="0.4" header="0.5" footer="0.2"/>
  <pageSetup scale="34"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view="pageBreakPreview" topLeftCell="B1" zoomScale="60" zoomScaleNormal="80" workbookViewId="0">
      <selection activeCell="H21" sqref="H21:H25"/>
    </sheetView>
  </sheetViews>
  <sheetFormatPr defaultRowHeight="13.2" x14ac:dyDescent="0.25"/>
  <cols>
    <col min="1" max="1" width="9.33203125" hidden="1" customWidth="1"/>
    <col min="3" max="3" width="45" customWidth="1"/>
    <col min="8" max="8" width="14.109375" customWidth="1"/>
    <col min="9" max="9" width="18.109375" customWidth="1"/>
  </cols>
  <sheetData>
    <row r="2" spans="2:11" ht="13.8" x14ac:dyDescent="0.3">
      <c r="B2" s="354" t="s">
        <v>213</v>
      </c>
      <c r="C2" s="355"/>
      <c r="D2" s="355"/>
      <c r="E2" s="355"/>
      <c r="F2" s="355"/>
      <c r="G2" s="355"/>
      <c r="H2" s="356"/>
    </row>
    <row r="3" spans="2:11" ht="41.4" x14ac:dyDescent="0.3">
      <c r="B3" s="307" t="s">
        <v>99</v>
      </c>
      <c r="C3" s="308" t="s">
        <v>214</v>
      </c>
      <c r="D3" s="309" t="s">
        <v>100</v>
      </c>
      <c r="E3" s="309" t="s">
        <v>101</v>
      </c>
      <c r="F3" s="308" t="s">
        <v>15</v>
      </c>
      <c r="G3" s="310" t="s">
        <v>31</v>
      </c>
      <c r="H3" s="309" t="s">
        <v>102</v>
      </c>
    </row>
    <row r="4" spans="2:11" ht="13.8" x14ac:dyDescent="0.3">
      <c r="B4" s="311"/>
      <c r="C4" s="312"/>
      <c r="D4" s="311"/>
      <c r="E4" s="311"/>
      <c r="F4" s="313"/>
      <c r="G4" s="314"/>
      <c r="H4" s="315"/>
    </row>
    <row r="5" spans="2:11" ht="13.8" x14ac:dyDescent="0.3">
      <c r="B5" s="142"/>
      <c r="C5" s="145"/>
      <c r="D5" s="316"/>
      <c r="E5" s="316"/>
      <c r="F5" s="143"/>
      <c r="G5" s="317"/>
      <c r="H5" s="144"/>
    </row>
    <row r="6" spans="2:11" ht="13.8" x14ac:dyDescent="0.3">
      <c r="B6" s="142">
        <v>1</v>
      </c>
      <c r="C6" s="145" t="s">
        <v>215</v>
      </c>
      <c r="D6" s="253">
        <v>-1.49</v>
      </c>
      <c r="E6" s="253">
        <v>-10</v>
      </c>
      <c r="F6" s="143"/>
      <c r="G6" s="255">
        <v>0.14899999999999999</v>
      </c>
      <c r="H6" s="144">
        <v>43831</v>
      </c>
    </row>
    <row r="7" spans="2:11" ht="13.8" x14ac:dyDescent="0.3">
      <c r="B7" s="142">
        <v>2</v>
      </c>
      <c r="C7" s="145" t="s">
        <v>216</v>
      </c>
      <c r="D7" s="253">
        <v>-1.19</v>
      </c>
      <c r="E7" s="253">
        <v>-8</v>
      </c>
      <c r="F7" s="143"/>
      <c r="G7" s="255">
        <v>0.14899999999999999</v>
      </c>
      <c r="H7" s="144">
        <v>43831</v>
      </c>
    </row>
    <row r="8" spans="2:11" ht="13.8" x14ac:dyDescent="0.3">
      <c r="B8" s="142">
        <v>3</v>
      </c>
      <c r="C8" s="145" t="s">
        <v>217</v>
      </c>
      <c r="D8" s="253">
        <v>4.9000000000000004</v>
      </c>
      <c r="E8" s="253">
        <v>80</v>
      </c>
      <c r="F8" s="143"/>
      <c r="G8" s="255">
        <v>6.0999999999999999E-2</v>
      </c>
      <c r="H8" s="144">
        <v>44562</v>
      </c>
    </row>
    <row r="9" spans="2:11" ht="13.8" x14ac:dyDescent="0.3">
      <c r="B9" s="142">
        <v>4</v>
      </c>
      <c r="C9" s="145" t="s">
        <v>218</v>
      </c>
      <c r="D9" s="253">
        <v>-5.75</v>
      </c>
      <c r="E9" s="253">
        <v>-10</v>
      </c>
      <c r="F9" s="143"/>
      <c r="G9" s="255">
        <v>0.57499999999999996</v>
      </c>
      <c r="H9" s="144">
        <v>43831</v>
      </c>
    </row>
    <row r="10" spans="2:11" ht="13.8" x14ac:dyDescent="0.3">
      <c r="B10" s="142">
        <v>5</v>
      </c>
      <c r="C10" s="145" t="s">
        <v>219</v>
      </c>
      <c r="D10" s="253">
        <v>-5.75</v>
      </c>
      <c r="E10" s="253">
        <v>-10</v>
      </c>
      <c r="F10" s="143"/>
      <c r="G10" s="255">
        <v>0.57499999999999996</v>
      </c>
      <c r="H10" s="144">
        <v>43831</v>
      </c>
    </row>
    <row r="11" spans="2:11" ht="13.8" x14ac:dyDescent="0.3">
      <c r="B11" s="146"/>
      <c r="C11" s="147"/>
      <c r="D11" s="318"/>
      <c r="E11" s="318"/>
      <c r="F11" s="148"/>
      <c r="G11" s="319"/>
      <c r="H11" s="149"/>
    </row>
    <row r="12" spans="2:11" ht="13.8" x14ac:dyDescent="0.3">
      <c r="B12" s="250"/>
      <c r="C12" s="141"/>
      <c r="D12" s="141"/>
      <c r="E12" s="141"/>
      <c r="F12" s="141"/>
      <c r="G12" s="251"/>
      <c r="H12" s="141"/>
    </row>
    <row r="13" spans="2:11" ht="13.8" x14ac:dyDescent="0.3">
      <c r="B13" s="357" t="s">
        <v>103</v>
      </c>
      <c r="C13" s="358"/>
      <c r="D13" s="150">
        <f>ROUND(SUM(D5:D11),2)</f>
        <v>-9.2799999999999994</v>
      </c>
      <c r="E13" s="150">
        <f>ROUND(SUM(E5:E10),2)</f>
        <v>42</v>
      </c>
      <c r="F13" s="151"/>
      <c r="G13" s="252"/>
      <c r="H13" s="152"/>
    </row>
    <row r="15" spans="2:11" x14ac:dyDescent="0.25">
      <c r="B15" s="342"/>
    </row>
    <row r="16" spans="2:11" ht="15" thickBot="1" x14ac:dyDescent="0.35">
      <c r="B16" s="320" t="s">
        <v>253</v>
      </c>
      <c r="C16" s="48"/>
      <c r="D16" s="48"/>
      <c r="E16" s="48"/>
      <c r="F16" s="48"/>
      <c r="G16" s="48"/>
      <c r="J16" s="250"/>
      <c r="K16" s="250"/>
    </row>
    <row r="17" spans="2:11" ht="63" thickBot="1" x14ac:dyDescent="0.35">
      <c r="B17" s="48"/>
      <c r="C17" s="321"/>
      <c r="D17" s="322" t="s">
        <v>220</v>
      </c>
      <c r="E17" s="359" t="s">
        <v>221</v>
      </c>
      <c r="F17" s="360"/>
      <c r="G17" s="48"/>
      <c r="J17" s="250"/>
      <c r="K17" s="250"/>
    </row>
    <row r="18" spans="2:11" ht="15.6" x14ac:dyDescent="0.3">
      <c r="B18" s="48"/>
      <c r="C18" s="323"/>
      <c r="D18" s="324"/>
      <c r="E18" s="325"/>
      <c r="F18" s="326"/>
      <c r="G18" s="48"/>
      <c r="J18" s="250"/>
      <c r="K18" s="250"/>
    </row>
    <row r="19" spans="2:11" ht="16.2" thickBot="1" x14ac:dyDescent="0.35">
      <c r="B19" s="48"/>
      <c r="C19" s="323" t="s">
        <v>222</v>
      </c>
      <c r="D19" s="327" t="s">
        <v>98</v>
      </c>
      <c r="E19" s="328" t="s">
        <v>223</v>
      </c>
      <c r="F19" s="329" t="s">
        <v>224</v>
      </c>
      <c r="G19" s="48"/>
      <c r="J19" s="250"/>
      <c r="K19" s="250"/>
    </row>
    <row r="20" spans="2:11" ht="16.2" thickBot="1" x14ac:dyDescent="0.35">
      <c r="B20" s="48"/>
      <c r="C20" s="330" t="s">
        <v>225</v>
      </c>
      <c r="D20" s="331"/>
      <c r="E20" s="352"/>
      <c r="F20" s="353"/>
      <c r="G20" s="48"/>
      <c r="J20" s="250"/>
      <c r="K20" s="250"/>
    </row>
    <row r="21" spans="2:11" ht="15.6" x14ac:dyDescent="0.3">
      <c r="B21" s="48"/>
      <c r="C21" s="332" t="s">
        <v>226</v>
      </c>
      <c r="D21" s="333">
        <v>0.276998184147358</v>
      </c>
      <c r="E21" s="333">
        <v>0.32688163021800565</v>
      </c>
      <c r="F21" s="334">
        <v>0.3748742320839818</v>
      </c>
      <c r="G21" s="48"/>
      <c r="H21" t="s">
        <v>227</v>
      </c>
      <c r="J21" s="250"/>
      <c r="K21" s="250"/>
    </row>
    <row r="22" spans="2:11" ht="15.6" x14ac:dyDescent="0.3">
      <c r="B22" s="48"/>
      <c r="C22" s="335" t="s">
        <v>228</v>
      </c>
      <c r="D22" s="336">
        <v>0.29290282834110981</v>
      </c>
      <c r="E22" s="336">
        <v>0.35161226356897352</v>
      </c>
      <c r="F22" s="337">
        <v>0.38610470717835482</v>
      </c>
      <c r="G22" s="48"/>
      <c r="H22" t="s">
        <v>229</v>
      </c>
      <c r="J22" s="250"/>
      <c r="K22" s="250"/>
    </row>
    <row r="23" spans="2:11" ht="15.6" x14ac:dyDescent="0.3">
      <c r="B23" s="48"/>
      <c r="C23" s="335" t="s">
        <v>230</v>
      </c>
      <c r="D23" s="336">
        <v>0.32083195838172313</v>
      </c>
      <c r="E23" s="336">
        <v>0.30222943999568985</v>
      </c>
      <c r="F23" s="337">
        <v>0.47590079510968264</v>
      </c>
      <c r="G23" s="48"/>
      <c r="H23" t="s">
        <v>231</v>
      </c>
      <c r="J23" s="250"/>
      <c r="K23" s="250"/>
    </row>
    <row r="24" spans="2:11" ht="15.6" x14ac:dyDescent="0.3">
      <c r="B24" s="48"/>
      <c r="C24" s="335" t="s">
        <v>232</v>
      </c>
      <c r="D24" s="336">
        <v>0.25370162731981039</v>
      </c>
      <c r="E24" s="336">
        <v>0.3269329984960806</v>
      </c>
      <c r="F24" s="337">
        <v>0.34284314517526121</v>
      </c>
      <c r="G24" s="48"/>
      <c r="H24" t="s">
        <v>233</v>
      </c>
      <c r="J24" s="250"/>
      <c r="K24" s="250"/>
    </row>
    <row r="25" spans="2:11" ht="16.2" thickBot="1" x14ac:dyDescent="0.35">
      <c r="B25" s="48"/>
      <c r="C25" s="338" t="s">
        <v>234</v>
      </c>
      <c r="D25" s="339">
        <v>0.29507163670594933</v>
      </c>
      <c r="E25" s="339">
        <v>0.31403713524649896</v>
      </c>
      <c r="F25" s="340">
        <v>0.43352175240315316</v>
      </c>
      <c r="G25" s="48"/>
      <c r="H25" t="s">
        <v>235</v>
      </c>
      <c r="J25" s="250"/>
      <c r="K25" s="250"/>
    </row>
    <row r="26" spans="2:11" ht="16.2" thickBot="1" x14ac:dyDescent="0.35">
      <c r="B26" s="48"/>
      <c r="C26" s="330" t="s">
        <v>236</v>
      </c>
      <c r="D26" s="341"/>
      <c r="E26" s="352"/>
      <c r="F26" s="353"/>
      <c r="G26" s="48"/>
      <c r="J26" s="250"/>
      <c r="K26" s="250"/>
    </row>
    <row r="27" spans="2:11" ht="15.6" x14ac:dyDescent="0.3">
      <c r="B27" s="48"/>
      <c r="C27" s="332" t="s">
        <v>237</v>
      </c>
      <c r="D27" s="333">
        <v>0.370499999999924</v>
      </c>
      <c r="E27" s="333">
        <v>0.38371436341206699</v>
      </c>
      <c r="F27" s="334">
        <v>0.50123159175460119</v>
      </c>
      <c r="G27" s="48"/>
      <c r="H27" t="s">
        <v>238</v>
      </c>
      <c r="J27" s="250"/>
      <c r="K27" s="250"/>
    </row>
    <row r="28" spans="2:11" ht="15.6" x14ac:dyDescent="0.3">
      <c r="B28" s="48"/>
      <c r="C28" s="335" t="s">
        <v>239</v>
      </c>
      <c r="D28" s="336">
        <v>0.3704999972025832</v>
      </c>
      <c r="E28" s="336">
        <v>0.76725997778638377</v>
      </c>
      <c r="F28" s="337">
        <v>0.43768248683149708</v>
      </c>
      <c r="G28" s="48"/>
      <c r="H28" t="s">
        <v>240</v>
      </c>
      <c r="J28" s="250"/>
      <c r="K28" s="250"/>
    </row>
    <row r="29" spans="2:11" ht="15.6" x14ac:dyDescent="0.3">
      <c r="B29" s="48"/>
      <c r="C29" s="335" t="s">
        <v>241</v>
      </c>
      <c r="D29" s="336">
        <v>0.29454999999999887</v>
      </c>
      <c r="E29" s="336">
        <v>0.37203643343500969</v>
      </c>
      <c r="F29" s="337">
        <v>0.44488002602988508</v>
      </c>
      <c r="G29" s="48"/>
      <c r="H29" t="s">
        <v>242</v>
      </c>
      <c r="J29" s="250"/>
      <c r="K29" s="250"/>
    </row>
    <row r="30" spans="2:11" ht="15.6" x14ac:dyDescent="0.3">
      <c r="B30" s="48"/>
      <c r="C30" s="335" t="s">
        <v>243</v>
      </c>
      <c r="D30" s="336">
        <v>0.37049999924587024</v>
      </c>
      <c r="E30" s="336">
        <v>0.76028737403417868</v>
      </c>
      <c r="F30" s="337">
        <v>0.44161681787818619</v>
      </c>
      <c r="G30" s="48"/>
      <c r="H30" t="s">
        <v>244</v>
      </c>
      <c r="J30" s="250"/>
      <c r="K30" s="250"/>
    </row>
    <row r="31" spans="2:11" ht="16.2" thickBot="1" x14ac:dyDescent="0.35">
      <c r="B31" s="48"/>
      <c r="C31" s="338" t="s">
        <v>245</v>
      </c>
      <c r="D31" s="339">
        <v>0.43619999999869058</v>
      </c>
      <c r="E31" s="339">
        <v>0.31972044871430383</v>
      </c>
      <c r="F31" s="340">
        <v>0.57730421355365336</v>
      </c>
      <c r="G31" s="48"/>
      <c r="H31" t="s">
        <v>246</v>
      </c>
      <c r="J31" s="250"/>
      <c r="K31" s="250"/>
    </row>
    <row r="32" spans="2:11" ht="13.8" x14ac:dyDescent="0.3">
      <c r="B32" s="250"/>
      <c r="C32" s="250"/>
      <c r="D32" s="250"/>
      <c r="E32" s="250"/>
      <c r="F32" s="250"/>
      <c r="G32" s="250"/>
      <c r="H32" s="250"/>
      <c r="I32" s="250"/>
      <c r="J32" s="250"/>
      <c r="K32" s="250"/>
    </row>
    <row r="33" spans="2:11" ht="13.8" x14ac:dyDescent="0.3">
      <c r="B33" s="250"/>
      <c r="C33" s="250"/>
      <c r="D33" s="250"/>
      <c r="E33" s="250"/>
      <c r="F33" s="250"/>
      <c r="G33" s="250"/>
      <c r="H33" s="250"/>
      <c r="I33" s="250"/>
      <c r="J33" s="250"/>
      <c r="K33" s="250"/>
    </row>
    <row r="34" spans="2:11" ht="15" thickBot="1" x14ac:dyDescent="0.35">
      <c r="B34" s="320" t="s">
        <v>247</v>
      </c>
      <c r="C34" s="48"/>
      <c r="D34" s="48"/>
      <c r="E34" s="48"/>
      <c r="F34" s="48"/>
      <c r="G34" s="48"/>
      <c r="J34" s="250"/>
      <c r="K34" s="250"/>
    </row>
    <row r="35" spans="2:11" ht="63" thickBot="1" x14ac:dyDescent="0.35">
      <c r="B35" s="48"/>
      <c r="C35" s="321"/>
      <c r="D35" s="322" t="s">
        <v>220</v>
      </c>
      <c r="E35" s="359" t="s">
        <v>221</v>
      </c>
      <c r="F35" s="360"/>
      <c r="G35" s="48"/>
      <c r="J35" s="250"/>
      <c r="K35" s="250"/>
    </row>
    <row r="36" spans="2:11" ht="15.6" x14ac:dyDescent="0.3">
      <c r="B36" s="48"/>
      <c r="C36" s="323"/>
      <c r="D36" s="324"/>
      <c r="E36" s="325"/>
      <c r="F36" s="326"/>
      <c r="G36" s="48"/>
      <c r="J36" s="250"/>
      <c r="K36" s="250"/>
    </row>
    <row r="37" spans="2:11" ht="16.2" thickBot="1" x14ac:dyDescent="0.35">
      <c r="B37" s="48"/>
      <c r="C37" s="323" t="s">
        <v>222</v>
      </c>
      <c r="D37" s="327" t="s">
        <v>98</v>
      </c>
      <c r="E37" s="328" t="s">
        <v>223</v>
      </c>
      <c r="F37" s="329" t="s">
        <v>224</v>
      </c>
      <c r="G37" s="48"/>
      <c r="J37" s="250"/>
      <c r="K37" s="250"/>
    </row>
    <row r="38" spans="2:11" ht="16.2" thickBot="1" x14ac:dyDescent="0.35">
      <c r="B38" s="48"/>
      <c r="C38" s="330" t="s">
        <v>34</v>
      </c>
      <c r="D38" s="331"/>
      <c r="E38" s="352"/>
      <c r="F38" s="353"/>
      <c r="G38" s="48"/>
      <c r="J38" s="250"/>
      <c r="K38" s="250"/>
    </row>
    <row r="39" spans="2:11" ht="15.6" x14ac:dyDescent="0.3">
      <c r="B39" s="48"/>
      <c r="C39" s="332" t="s">
        <v>226</v>
      </c>
      <c r="D39" s="333">
        <v>0.276998184147358</v>
      </c>
      <c r="E39" s="333">
        <v>0.12395418523683388</v>
      </c>
      <c r="F39" s="334">
        <v>0.12839362222535991</v>
      </c>
      <c r="G39" s="48"/>
      <c r="H39" t="s">
        <v>227</v>
      </c>
      <c r="J39" s="250"/>
      <c r="K39" s="250"/>
    </row>
    <row r="40" spans="2:11" ht="15.6" x14ac:dyDescent="0.3">
      <c r="B40" s="48"/>
      <c r="C40" s="335" t="s">
        <v>228</v>
      </c>
      <c r="D40" s="336">
        <v>0.29290282834110981</v>
      </c>
      <c r="E40" s="336">
        <v>0.14868481858780172</v>
      </c>
      <c r="F40" s="337">
        <v>0.13962409731973294</v>
      </c>
      <c r="G40" s="48"/>
      <c r="H40" t="s">
        <v>229</v>
      </c>
      <c r="J40" s="250"/>
      <c r="K40" s="250"/>
    </row>
    <row r="41" spans="2:11" ht="15.6" x14ac:dyDescent="0.3">
      <c r="B41" s="48"/>
      <c r="C41" s="335" t="s">
        <v>230</v>
      </c>
      <c r="D41" s="336">
        <v>0.32083195838172313</v>
      </c>
      <c r="E41" s="336">
        <v>9.930199501451803E-2</v>
      </c>
      <c r="F41" s="337">
        <v>0.22942018525106078</v>
      </c>
      <c r="G41" s="48"/>
      <c r="H41" t="s">
        <v>231</v>
      </c>
      <c r="J41" s="250"/>
      <c r="K41" s="250"/>
    </row>
    <row r="42" spans="2:11" ht="15.6" x14ac:dyDescent="0.3">
      <c r="B42" s="48"/>
      <c r="C42" s="335" t="s">
        <v>232</v>
      </c>
      <c r="D42" s="336">
        <v>0.25370162731981039</v>
      </c>
      <c r="E42" s="336">
        <v>0.12400555351490881</v>
      </c>
      <c r="F42" s="337">
        <v>9.6362535316639311E-2</v>
      </c>
      <c r="G42" s="48"/>
      <c r="H42" t="s">
        <v>233</v>
      </c>
      <c r="J42" s="250"/>
      <c r="K42" s="250"/>
    </row>
    <row r="43" spans="2:11" ht="16.2" thickBot="1" x14ac:dyDescent="0.35">
      <c r="B43" s="48"/>
      <c r="C43" s="338" t="s">
        <v>234</v>
      </c>
      <c r="D43" s="339">
        <v>0.29507163670594933</v>
      </c>
      <c r="E43" s="339">
        <v>0.11110969026532717</v>
      </c>
      <c r="F43" s="340">
        <v>0.1870411425445313</v>
      </c>
      <c r="G43" s="48"/>
      <c r="H43" t="s">
        <v>235</v>
      </c>
      <c r="J43" s="250"/>
      <c r="K43" s="250"/>
    </row>
    <row r="44" spans="2:11" ht="16.2" thickBot="1" x14ac:dyDescent="0.35">
      <c r="B44" s="48"/>
      <c r="C44" s="330" t="s">
        <v>32</v>
      </c>
      <c r="D44" s="341"/>
      <c r="E44" s="352"/>
      <c r="F44" s="353"/>
      <c r="G44" s="48"/>
      <c r="J44" s="250"/>
      <c r="K44" s="250"/>
    </row>
    <row r="45" spans="2:11" ht="15.6" x14ac:dyDescent="0.3">
      <c r="B45" s="48"/>
      <c r="C45" s="332" t="s">
        <v>237</v>
      </c>
      <c r="D45" s="333">
        <v>0.370499999999924</v>
      </c>
      <c r="E45" s="333">
        <v>0.19110185946338937</v>
      </c>
      <c r="F45" s="334">
        <v>0.27182226875308646</v>
      </c>
      <c r="G45" s="48"/>
      <c r="H45" t="s">
        <v>238</v>
      </c>
      <c r="J45" s="250"/>
      <c r="K45" s="250"/>
    </row>
    <row r="46" spans="2:11" ht="15.6" x14ac:dyDescent="0.3">
      <c r="B46" s="48"/>
      <c r="C46" s="335" t="s">
        <v>239</v>
      </c>
      <c r="D46" s="336">
        <v>0.3704999972025832</v>
      </c>
      <c r="E46" s="336">
        <v>0.5746474738377062</v>
      </c>
      <c r="F46" s="337">
        <v>0.20827316382998237</v>
      </c>
      <c r="G46" s="48"/>
      <c r="H46" t="s">
        <v>240</v>
      </c>
      <c r="J46" s="250"/>
      <c r="K46" s="250"/>
    </row>
    <row r="47" spans="2:11" ht="15.6" x14ac:dyDescent="0.3">
      <c r="B47" s="48"/>
      <c r="C47" s="335" t="s">
        <v>241</v>
      </c>
      <c r="D47" s="336">
        <v>0.29454999999999887</v>
      </c>
      <c r="E47" s="336">
        <v>0.17942392948633207</v>
      </c>
      <c r="F47" s="337">
        <v>0.21547070302837035</v>
      </c>
      <c r="G47" s="48"/>
      <c r="H47" t="s">
        <v>242</v>
      </c>
      <c r="J47" s="250"/>
      <c r="K47" s="250"/>
    </row>
    <row r="48" spans="2:11" ht="15.6" x14ac:dyDescent="0.3">
      <c r="B48" s="48"/>
      <c r="C48" s="335" t="s">
        <v>243</v>
      </c>
      <c r="D48" s="336">
        <v>0.37049999924587024</v>
      </c>
      <c r="E48" s="336">
        <v>0.5676748700855011</v>
      </c>
      <c r="F48" s="337">
        <v>0.21220749487667145</v>
      </c>
      <c r="G48" s="48"/>
      <c r="H48" t="s">
        <v>244</v>
      </c>
      <c r="J48" s="250"/>
      <c r="K48" s="250"/>
    </row>
    <row r="49" spans="2:11" ht="16.2" thickBot="1" x14ac:dyDescent="0.35">
      <c r="B49" s="48"/>
      <c r="C49" s="338" t="s">
        <v>245</v>
      </c>
      <c r="D49" s="339">
        <v>0.43619999999869058</v>
      </c>
      <c r="E49" s="339">
        <v>0.1271079447656262</v>
      </c>
      <c r="F49" s="340">
        <v>0.34789489055213862</v>
      </c>
      <c r="G49" s="48"/>
      <c r="H49" t="s">
        <v>246</v>
      </c>
      <c r="J49" s="250"/>
      <c r="K49" s="250"/>
    </row>
    <row r="50" spans="2:11" ht="16.2" thickBot="1" x14ac:dyDescent="0.35">
      <c r="B50" s="48"/>
      <c r="C50" s="330" t="s">
        <v>248</v>
      </c>
      <c r="D50" s="341"/>
      <c r="E50" s="341"/>
      <c r="F50" s="341"/>
      <c r="G50" s="48"/>
      <c r="J50" s="250"/>
      <c r="K50" s="250"/>
    </row>
    <row r="51" spans="2:11" ht="15.6" x14ac:dyDescent="0.3">
      <c r="B51" s="48"/>
      <c r="C51" s="332" t="s">
        <v>249</v>
      </c>
      <c r="D51" s="333"/>
      <c r="E51" s="333">
        <v>0.77831046931407943</v>
      </c>
      <c r="F51" s="334">
        <v>0.89032258064516134</v>
      </c>
      <c r="G51" s="48"/>
      <c r="J51" s="250"/>
      <c r="K51" s="250"/>
    </row>
    <row r="52" spans="2:11" ht="15.6" x14ac:dyDescent="0.3">
      <c r="B52" s="48"/>
      <c r="C52" s="335" t="s">
        <v>250</v>
      </c>
      <c r="D52" s="336"/>
      <c r="E52" s="336">
        <v>0.93926353790613726</v>
      </c>
      <c r="F52" s="337">
        <v>1</v>
      </c>
      <c r="G52" s="48"/>
      <c r="J52" s="250"/>
      <c r="K52" s="250"/>
    </row>
    <row r="53" spans="2:11" ht="16.2" thickBot="1" x14ac:dyDescent="0.35">
      <c r="B53" s="48"/>
      <c r="C53" s="338" t="s">
        <v>251</v>
      </c>
      <c r="D53" s="339"/>
      <c r="E53" s="339">
        <v>0.97906137184115527</v>
      </c>
      <c r="F53" s="340">
        <v>1</v>
      </c>
      <c r="G53" s="48"/>
      <c r="J53" s="250"/>
      <c r="K53" s="250"/>
    </row>
  </sheetData>
  <mergeCells count="8">
    <mergeCell ref="E38:F38"/>
    <mergeCell ref="E44:F44"/>
    <mergeCell ref="B2:H2"/>
    <mergeCell ref="B13:C13"/>
    <mergeCell ref="E17:F17"/>
    <mergeCell ref="E20:F20"/>
    <mergeCell ref="E26:F26"/>
    <mergeCell ref="E35:F35"/>
  </mergeCells>
  <conditionalFormatting sqref="B5">
    <cfRule type="expression" dxfId="3" priority="15">
      <formula>AND($E5&gt;0,$P5=1)</formula>
    </cfRule>
  </conditionalFormatting>
  <conditionalFormatting sqref="H6:H10 E6:E10">
    <cfRule type="expression" dxfId="2" priority="2">
      <formula>AND(ISLOGICAL(#REF!),#REF!=FALSE)</formula>
    </cfRule>
  </conditionalFormatting>
  <conditionalFormatting sqref="H6:H10">
    <cfRule type="expression" dxfId="1" priority="1">
      <formula>AND(ISLOGICAL(#REF!),#REF!=FALSE)</formula>
    </cfRule>
  </conditionalFormatting>
  <conditionalFormatting sqref="B6:B10">
    <cfRule type="expression" dxfId="0" priority="3">
      <formula>AND(#REF!&gt;0,$P6=1)</formula>
    </cfRule>
  </conditionalFormatting>
  <pageMargins left="0.7" right="0.7" top="0.75" bottom="0.75" header="0.3" footer="0.3"/>
  <pageSetup scale="75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60"/>
  <sheetViews>
    <sheetView showGridLines="0" topLeftCell="A6" zoomScale="70" zoomScaleNormal="70" zoomScaleSheetLayoutView="90" workbookViewId="0">
      <selection activeCell="E6" sqref="E6"/>
    </sheetView>
  </sheetViews>
  <sheetFormatPr defaultColWidth="9.33203125" defaultRowHeight="13.2" x14ac:dyDescent="0.25"/>
  <cols>
    <col min="1" max="1" width="1.6640625" style="64" customWidth="1"/>
    <col min="2" max="2" width="22.44140625" style="64" customWidth="1"/>
    <col min="3" max="3" width="10.6640625" style="64" customWidth="1"/>
    <col min="4" max="4" width="12.77734375" style="64" customWidth="1"/>
    <col min="5" max="5" width="10.33203125" style="64" customWidth="1"/>
    <col min="6" max="6" width="9.33203125" style="64" customWidth="1"/>
    <col min="7" max="7" width="12.77734375" style="64" customWidth="1"/>
    <col min="8" max="8" width="11.44140625" style="64" customWidth="1"/>
    <col min="9" max="9" width="9.33203125" style="64" customWidth="1"/>
    <col min="10" max="10" width="12.77734375" style="64" customWidth="1"/>
    <col min="11" max="11" width="10.44140625" style="64" customWidth="1"/>
    <col min="12" max="12" width="8.77734375" style="64" customWidth="1"/>
    <col min="13" max="13" width="12.77734375" style="64" customWidth="1"/>
    <col min="14" max="14" width="9.44140625" style="64" customWidth="1"/>
    <col min="15" max="15" width="4.44140625" style="64" customWidth="1"/>
    <col min="16" max="16384" width="9.33203125" style="64"/>
  </cols>
  <sheetData>
    <row r="1" spans="2:19" s="4" customFormat="1" ht="15.6" x14ac:dyDescent="0.3">
      <c r="B1" s="1" t="s">
        <v>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3"/>
    </row>
    <row r="2" spans="2:19" s="6" customFormat="1" ht="13.8" x14ac:dyDescent="0.25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pans="2:19" s="6" customFormat="1" ht="13.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3"/>
    </row>
    <row r="4" spans="2:19" x14ac:dyDescent="0.25">
      <c r="C4" s="131" t="s">
        <v>72</v>
      </c>
      <c r="D4" s="132"/>
      <c r="E4" s="132"/>
      <c r="F4" s="131" t="s">
        <v>73</v>
      </c>
      <c r="G4" s="132"/>
      <c r="H4" s="132"/>
      <c r="I4" s="131" t="s">
        <v>74</v>
      </c>
      <c r="J4" s="132"/>
      <c r="K4" s="132"/>
      <c r="L4" s="131" t="s">
        <v>75</v>
      </c>
      <c r="M4" s="132"/>
      <c r="N4" s="132"/>
      <c r="O4" s="43"/>
    </row>
    <row r="5" spans="2:19" x14ac:dyDescent="0.25">
      <c r="B5" s="43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43"/>
    </row>
    <row r="6" spans="2:19" ht="26.4" x14ac:dyDescent="0.25">
      <c r="B6" s="130"/>
      <c r="C6" s="98" t="s">
        <v>120</v>
      </c>
      <c r="D6" s="185" t="s">
        <v>11</v>
      </c>
      <c r="E6" s="184" t="s">
        <v>121</v>
      </c>
      <c r="F6" s="98" t="s">
        <v>120</v>
      </c>
      <c r="G6" s="185" t="s">
        <v>11</v>
      </c>
      <c r="H6" s="184" t="s">
        <v>121</v>
      </c>
      <c r="I6" s="98" t="s">
        <v>120</v>
      </c>
      <c r="J6" s="185" t="s">
        <v>11</v>
      </c>
      <c r="K6" s="184" t="s">
        <v>121</v>
      </c>
      <c r="L6" s="98" t="s">
        <v>120</v>
      </c>
      <c r="M6" s="185" t="s">
        <v>11</v>
      </c>
      <c r="N6" s="184" t="s">
        <v>121</v>
      </c>
      <c r="O6" s="43"/>
    </row>
    <row r="7" spans="2:19" hidden="1" x14ac:dyDescent="0.25">
      <c r="B7" s="111"/>
      <c r="C7" s="186" t="s">
        <v>12</v>
      </c>
      <c r="D7" s="187" t="s">
        <v>12</v>
      </c>
      <c r="E7" s="185"/>
      <c r="F7" s="186" t="s">
        <v>12</v>
      </c>
      <c r="G7" s="187" t="s">
        <v>12</v>
      </c>
      <c r="H7" s="185"/>
      <c r="I7" s="186" t="s">
        <v>12</v>
      </c>
      <c r="J7" s="187" t="s">
        <v>12</v>
      </c>
      <c r="K7" s="185"/>
      <c r="L7" s="186" t="s">
        <v>12</v>
      </c>
      <c r="M7" s="187" t="s">
        <v>12</v>
      </c>
      <c r="N7" s="185"/>
      <c r="O7" s="43"/>
    </row>
    <row r="8" spans="2:19" x14ac:dyDescent="0.25">
      <c r="B8" s="111" t="s">
        <v>0</v>
      </c>
      <c r="C8" s="98" t="s">
        <v>18</v>
      </c>
      <c r="D8" s="185" t="s">
        <v>18</v>
      </c>
      <c r="E8" s="185" t="s">
        <v>18</v>
      </c>
      <c r="F8" s="98" t="s">
        <v>18</v>
      </c>
      <c r="G8" s="185" t="s">
        <v>18</v>
      </c>
      <c r="H8" s="185" t="s">
        <v>18</v>
      </c>
      <c r="I8" s="98" t="s">
        <v>18</v>
      </c>
      <c r="J8" s="185" t="s">
        <v>18</v>
      </c>
      <c r="K8" s="185" t="s">
        <v>18</v>
      </c>
      <c r="L8" s="98" t="s">
        <v>18</v>
      </c>
      <c r="M8" s="185" t="s">
        <v>18</v>
      </c>
      <c r="N8" s="185" t="s">
        <v>18</v>
      </c>
      <c r="O8" s="43"/>
    </row>
    <row r="9" spans="2:19" x14ac:dyDescent="0.25">
      <c r="B9" s="204"/>
      <c r="C9" s="205" t="s">
        <v>1</v>
      </c>
      <c r="D9" s="206" t="s">
        <v>2</v>
      </c>
      <c r="E9" s="206" t="s">
        <v>3</v>
      </c>
      <c r="F9" s="203" t="s">
        <v>4</v>
      </c>
      <c r="G9" s="206" t="s">
        <v>112</v>
      </c>
      <c r="H9" s="206" t="s">
        <v>113</v>
      </c>
      <c r="I9" s="203" t="s">
        <v>114</v>
      </c>
      <c r="J9" s="203" t="s">
        <v>115</v>
      </c>
      <c r="K9" s="203" t="s">
        <v>116</v>
      </c>
      <c r="L9" s="203" t="s">
        <v>117</v>
      </c>
      <c r="M9" s="203" t="s">
        <v>118</v>
      </c>
      <c r="N9" s="245" t="s">
        <v>119</v>
      </c>
      <c r="O9" s="43"/>
    </row>
    <row r="10" spans="2:19" s="16" customFormat="1" x14ac:dyDescent="0.25">
      <c r="B10" s="192"/>
      <c r="C10" s="188"/>
      <c r="D10" s="188"/>
      <c r="E10" s="195" t="str">
        <f>C9&amp;" - "&amp;D9</f>
        <v>(a) - (b)</v>
      </c>
      <c r="F10" s="189"/>
      <c r="G10" s="188"/>
      <c r="H10" s="195" t="str">
        <f>F9&amp;" - "&amp;G9</f>
        <v>(d) - (e)</v>
      </c>
      <c r="I10" s="189"/>
      <c r="J10" s="188"/>
      <c r="K10" s="195" t="str">
        <f>I9&amp;" - "&amp;J9</f>
        <v>(g) - (h)</v>
      </c>
      <c r="L10" s="189"/>
      <c r="M10" s="188"/>
      <c r="N10" s="246" t="str">
        <f>L9&amp;" - "&amp;M9</f>
        <v>(j) - (k)</v>
      </c>
      <c r="O10" s="190"/>
    </row>
    <row r="11" spans="2:19" x14ac:dyDescent="0.25">
      <c r="B11" s="191"/>
      <c r="C11" s="112"/>
      <c r="D11" s="112"/>
      <c r="E11" s="112"/>
      <c r="F11" s="113"/>
      <c r="G11" s="112"/>
      <c r="H11" s="112"/>
      <c r="I11" s="113"/>
      <c r="J11" s="112"/>
      <c r="K11" s="112"/>
      <c r="L11" s="113"/>
      <c r="M11" s="112"/>
      <c r="N11" s="247"/>
      <c r="O11" s="43"/>
    </row>
    <row r="12" spans="2:19" x14ac:dyDescent="0.25">
      <c r="B12" s="193">
        <v>2020</v>
      </c>
      <c r="C12" s="115">
        <f>($D$47*INDEX('Tariff Page'!$D$9:$D$30,MATCH($B12,'Tariff Page'!$B$9:$B$30,0))+$D$48*INDEX('Tariff Page'!$C$9:$C$30,MATCH($B12,'Tariff Page'!$B$9:$B$30,0))+$D$49*INDEX('Tariff Page'!$F$9:$F$30,MATCH($B12,'Tariff Page'!$B$9:$B$30,0))+$D$50*INDEX('Tariff Page'!$E$9:$E$30,MATCH($B12,'Tariff Page'!$B$9:$B$30,0)))*10</f>
        <v>15.850375097710609</v>
      </c>
      <c r="D12" s="115">
        <f>($D$47*INDEX('[20]Tariff Page'!$D$10:$D$30,MATCH($B12,'[20]Tariff Page'!$B$10:$B$30,0))+$D$48*INDEX('[20]Tariff Page'!$C$10:$C$30,MATCH($B12,'[20]Tariff Page'!$B$10:$B$30,0))+$D$49*INDEX('[20]Tariff Page'!$F$10:$F$30,MATCH($B12,'[20]Tariff Page'!$B$10:$B$30,0))+$D$50*INDEX('[20]Tariff Page'!$E$10:$E$30,MATCH($B12,'[20]Tariff Page'!$B$10:$B$30,0)))*10</f>
        <v>22.583512469684127</v>
      </c>
      <c r="E12" s="116">
        <f t="shared" ref="E12:E29" si="0">C12-D12</f>
        <v>-6.7331373719735179</v>
      </c>
      <c r="F12" s="117">
        <f>($G$47*INDEX('Tariff Page Wind'!$D$9:$D$32,MATCH($B12,'Tariff Page Wind'!$B$9:$B$32,0))+$G$48*INDEX('Tariff Page Wind'!$C$9:$C$32,MATCH($B12,'Tariff Page Wind'!$B$9:$B$32,0))+$G$49*INDEX('Tariff Page Wind'!$F$9:$F$32,MATCH($B12,'Tariff Page Wind'!$B$9:$B$32,0))+$G$50*INDEX('Tariff Page Wind'!$E$9:$E$32,MATCH($B12,'Tariff Page Wind'!$B$9:$B$32,0)))*10</f>
        <v>11.634506603897329</v>
      </c>
      <c r="G12" s="115">
        <f>($G$47*INDEX('[20]Tariff Page Wind'!$D$10:$D$30,MATCH($B12,'[20]Tariff Page Wind'!$B$10:$B$30,0))+$G$48*INDEX('[20]Tariff Page Wind'!$C$10:$C$30,MATCH($B12,'[20]Tariff Page Wind'!$B$10:$B$30,0))+$G$49*INDEX('[20]Tariff Page Wind'!$F$10:$F$30,MATCH($B12,'[20]Tariff Page Wind'!$B$10:$B$30,0))+$G$50*INDEX('[20]Tariff Page Wind'!$E$10:$E$30,MATCH($B12,'[20]Tariff Page Wind'!$B$10:$B$30,0)))*10</f>
        <v>19.378602828279899</v>
      </c>
      <c r="H12" s="116">
        <f t="shared" ref="H12:H29" si="1">F12-G12</f>
        <v>-7.7440962243825702</v>
      </c>
      <c r="I12" s="117">
        <f>($J$47*INDEX('Tariff Page Solar Fixed'!$D$9:$D$31,MATCH($B12,'Tariff Page Solar Fixed'!$B$9:$B$31,0))+$J$48*INDEX('Tariff Page Solar Fixed'!$C$9:$C$31,MATCH($B12,'Tariff Page Solar Fixed'!$B$9:$B$31,0))+$J$49*INDEX('Tariff Page Solar Fixed'!$F$9:$F$31,MATCH($B12,'Tariff Page Solar Fixed'!$B$9:$B$31,0))+$J$50*INDEX('Tariff Page Solar Fixed'!$E$9:$E$31,MATCH($B12,'Tariff Page Solar Fixed'!$B$9:$B$31,0)))*10</f>
        <v>13.131448301361619</v>
      </c>
      <c r="J12" s="115">
        <f>($J$47*INDEX('[20]Tariff Page Solar Fixed'!$D$10:$D$30,MATCH($B12,'[20]Tariff Page Solar Fixed'!$B$10:$B$30,0))+$J$48*INDEX('[20]Tariff Page Solar Fixed'!$C$10:$C$30,MATCH($B12,'[20]Tariff Page Solar Fixed'!$B$10:$B$30,0))+$J$49*INDEX('[20]Tariff Page Solar Fixed'!$F$10:$F$30,MATCH($B12,'[20]Tariff Page Solar Fixed'!$B$10:$B$30,0))+$J$50*INDEX('[20]Tariff Page Solar Fixed'!$E$10:$E$30,MATCH($B12,'[20]Tariff Page Solar Fixed'!$B$10:$B$30,0)))*10</f>
        <v>19.28322195350723</v>
      </c>
      <c r="K12" s="116">
        <f t="shared" ref="K12:K29" si="2">I12-J12</f>
        <v>-6.1517736521456108</v>
      </c>
      <c r="L12" s="117">
        <f>($M$47*INDEX('Tariff Page Solar Tracking'!$D$9:$D$31,MATCH($B12,'Tariff Page Solar Tracking'!$B$9:$B$31,0))+$M$48*INDEX('Tariff Page Solar Tracking'!$C$9:$C$31,MATCH($B12,'Tariff Page Solar Tracking'!$B$9:$B$31,0))+$M$49*INDEX('Tariff Page Solar Tracking'!$F$9:$F$31,MATCH($B12,'Tariff Page Solar Tracking'!$B$9:$B$31,0))+$M$50*INDEX('Tariff Page Solar Tracking'!$E$9:$E$31,MATCH($B12,'Tariff Page Solar Tracking'!$B$9:$B$31,0)))*10</f>
        <v>13.467216180032031</v>
      </c>
      <c r="M12" s="115">
        <f>($M$47*INDEX('[20]Tariff Page Solar Tracking'!$D$10:$D$30,MATCH($B12,'[20]Tariff Page Solar Tracking'!$B$10:$B$30,0))+$M$48*INDEX('[20]Tariff Page Solar Tracking'!$C$10:$C$30,MATCH($B12,'[20]Tariff Page Solar Tracking'!$B$10:$B$30,0))+$M$49*INDEX('[20]Tariff Page Solar Tracking'!$F$10:$F$30,MATCH($B12,'[20]Tariff Page Solar Tracking'!$B$10:$B$30,0))+$M$50*INDEX('[20]Tariff Page Solar Tracking'!$E$10:$E$30,MATCH($B12,'[20]Tariff Page Solar Tracking'!$B$10:$B$30,0)))*10</f>
        <v>21.582067473427387</v>
      </c>
      <c r="N12" s="248">
        <f t="shared" ref="N12:N29" si="3">L12-M12</f>
        <v>-8.1148512933953558</v>
      </c>
      <c r="O12" s="43"/>
      <c r="Q12" s="109"/>
      <c r="R12" s="109"/>
      <c r="S12"/>
    </row>
    <row r="13" spans="2:19" s="43" customFormat="1" x14ac:dyDescent="0.25">
      <c r="B13" s="193">
        <f>B12+1</f>
        <v>2021</v>
      </c>
      <c r="C13" s="115">
        <f>($D$47*INDEX('Tariff Page'!$D$9:$D$30,MATCH($B13,'Tariff Page'!$B$9:$B$30,0))+$D$48*INDEX('Tariff Page'!$C$9:$C$30,MATCH($B13,'Tariff Page'!$B$9:$B$30,0))+$D$49*INDEX('Tariff Page'!$F$9:$F$30,MATCH($B13,'Tariff Page'!$B$9:$B$30,0))+$D$50*INDEX('Tariff Page'!$E$9:$E$30,MATCH($B13,'Tariff Page'!$B$9:$B$30,0)))*10</f>
        <v>16.701834793441574</v>
      </c>
      <c r="D13" s="115">
        <f>($D$47*INDEX('[20]Tariff Page'!$D$10:$D$30,MATCH($B13,'[20]Tariff Page'!$B$10:$B$30,0))+$D$48*INDEX('[20]Tariff Page'!$C$10:$C$30,MATCH($B13,'[20]Tariff Page'!$B$10:$B$30,0))+$D$49*INDEX('[20]Tariff Page'!$F$10:$F$30,MATCH($B13,'[20]Tariff Page'!$B$10:$B$30,0))+$D$50*INDEX('[20]Tariff Page'!$E$10:$E$30,MATCH($B13,'[20]Tariff Page'!$B$10:$B$30,0)))*10</f>
        <v>21.47726077726545</v>
      </c>
      <c r="E13" s="116">
        <f t="shared" si="0"/>
        <v>-4.775425983823876</v>
      </c>
      <c r="F13" s="117">
        <f>($G$47*INDEX('Tariff Page Wind'!$D$9:$D$32,MATCH($B13,'Tariff Page Wind'!$B$9:$B$32,0))+$G$48*INDEX('Tariff Page Wind'!$C$9:$C$32,MATCH($B13,'Tariff Page Wind'!$B$9:$B$32,0))+$G$49*INDEX('Tariff Page Wind'!$F$9:$F$32,MATCH($B13,'Tariff Page Wind'!$B$9:$B$32,0))+$G$50*INDEX('Tariff Page Wind'!$E$9:$E$32,MATCH($B13,'Tariff Page Wind'!$B$9:$B$32,0)))*10</f>
        <v>13.251350987410044</v>
      </c>
      <c r="G13" s="115">
        <f>($G$47*INDEX('[20]Tariff Page Wind'!$D$10:$D$30,MATCH($B13,'[20]Tariff Page Wind'!$B$10:$B$30,0))+$G$48*INDEX('[20]Tariff Page Wind'!$C$10:$C$30,MATCH($B13,'[20]Tariff Page Wind'!$B$10:$B$30,0))+$G$49*INDEX('[20]Tariff Page Wind'!$F$10:$F$30,MATCH($B13,'[20]Tariff Page Wind'!$B$10:$B$30,0))+$G$50*INDEX('[20]Tariff Page Wind'!$E$10:$E$30,MATCH($B13,'[20]Tariff Page Wind'!$B$10:$B$30,0)))*10</f>
        <v>17.956332160500597</v>
      </c>
      <c r="H13" s="116">
        <f t="shared" si="1"/>
        <v>-4.7049811730905535</v>
      </c>
      <c r="I13" s="117">
        <f>($J$47*INDEX('Tariff Page Solar Fixed'!$D$9:$D$31,MATCH($B13,'Tariff Page Solar Fixed'!$B$9:$B$31,0))+$J$48*INDEX('Tariff Page Solar Fixed'!$C$9:$C$31,MATCH($B13,'Tariff Page Solar Fixed'!$B$9:$B$31,0))+$J$49*INDEX('Tariff Page Solar Fixed'!$F$9:$F$31,MATCH($B13,'Tariff Page Solar Fixed'!$B$9:$B$31,0))+$J$50*INDEX('Tariff Page Solar Fixed'!$E$9:$E$31,MATCH($B13,'Tariff Page Solar Fixed'!$B$9:$B$31,0)))*10</f>
        <v>13.02310281467083</v>
      </c>
      <c r="J13" s="115">
        <f>($J$47*INDEX('[20]Tariff Page Solar Fixed'!$D$10:$D$30,MATCH($B13,'[20]Tariff Page Solar Fixed'!$B$10:$B$30,0))+$J$48*INDEX('[20]Tariff Page Solar Fixed'!$C$10:$C$30,MATCH($B13,'[20]Tariff Page Solar Fixed'!$B$10:$B$30,0))+$J$49*INDEX('[20]Tariff Page Solar Fixed'!$F$10:$F$30,MATCH($B13,'[20]Tariff Page Solar Fixed'!$B$10:$B$30,0))+$J$50*INDEX('[20]Tariff Page Solar Fixed'!$E$10:$E$30,MATCH($B13,'[20]Tariff Page Solar Fixed'!$B$10:$B$30,0)))*10</f>
        <v>17.127695048736442</v>
      </c>
      <c r="K13" s="116">
        <f t="shared" si="2"/>
        <v>-4.1045922340656116</v>
      </c>
      <c r="L13" s="117">
        <f>($M$47*INDEX('Tariff Page Solar Tracking'!$D$9:$D$31,MATCH($B13,'Tariff Page Solar Tracking'!$B$9:$B$31,0))+$M$48*INDEX('Tariff Page Solar Tracking'!$C$9:$C$31,MATCH($B13,'Tariff Page Solar Tracking'!$B$9:$B$31,0))+$M$49*INDEX('Tariff Page Solar Tracking'!$F$9:$F$31,MATCH($B13,'Tariff Page Solar Tracking'!$B$9:$B$31,0))+$M$50*INDEX('Tariff Page Solar Tracking'!$E$9:$E$31,MATCH($B13,'Tariff Page Solar Tracking'!$B$9:$B$31,0)))*10</f>
        <v>13.168382956322924</v>
      </c>
      <c r="M13" s="115">
        <f>($M$47*INDEX('[20]Tariff Page Solar Tracking'!$D$10:$D$30,MATCH($B13,'[20]Tariff Page Solar Tracking'!$B$10:$B$30,0))+$M$48*INDEX('[20]Tariff Page Solar Tracking'!$C$10:$C$30,MATCH($B13,'[20]Tariff Page Solar Tracking'!$B$10:$B$30,0))+$M$49*INDEX('[20]Tariff Page Solar Tracking'!$F$10:$F$30,MATCH($B13,'[20]Tariff Page Solar Tracking'!$B$10:$B$30,0))+$M$50*INDEX('[20]Tariff Page Solar Tracking'!$E$10:$E$30,MATCH($B13,'[20]Tariff Page Solar Tracking'!$B$10:$B$30,0)))*10</f>
        <v>19.758141766233116</v>
      </c>
      <c r="N13" s="248">
        <f t="shared" si="3"/>
        <v>-6.589758809910192</v>
      </c>
      <c r="S13"/>
    </row>
    <row r="14" spans="2:19" x14ac:dyDescent="0.25">
      <c r="B14" s="193">
        <f t="shared" ref="B14:B31" si="4">B13+1</f>
        <v>2022</v>
      </c>
      <c r="C14" s="115">
        <f>($D$47*INDEX('Tariff Page'!$D$9:$D$30,MATCH($B14,'Tariff Page'!$B$9:$B$30,0))+$D$48*INDEX('Tariff Page'!$C$9:$C$30,MATCH($B14,'Tariff Page'!$B$9:$B$30,0))+$D$49*INDEX('Tariff Page'!$F$9:$F$30,MATCH($B14,'Tariff Page'!$B$9:$B$30,0))+$D$50*INDEX('Tariff Page'!$E$9:$E$30,MATCH($B14,'Tariff Page'!$B$9:$B$30,0)))*10</f>
        <v>16.677449041085726</v>
      </c>
      <c r="D14" s="115">
        <f>($D$47*INDEX('[20]Tariff Page'!$D$10:$D$30,MATCH($B14,'[20]Tariff Page'!$B$10:$B$30,0))+$D$48*INDEX('[20]Tariff Page'!$C$10:$C$30,MATCH($B14,'[20]Tariff Page'!$B$10:$B$30,0))+$D$49*INDEX('[20]Tariff Page'!$F$10:$F$30,MATCH($B14,'[20]Tariff Page'!$B$10:$B$30,0))+$D$50*INDEX('[20]Tariff Page'!$E$10:$E$30,MATCH($B14,'[20]Tariff Page'!$B$10:$B$30,0)))*10</f>
        <v>18.414525901455058</v>
      </c>
      <c r="E14" s="116">
        <f t="shared" si="0"/>
        <v>-1.7370768603693314</v>
      </c>
      <c r="F14" s="117">
        <f>($G$47*INDEX('Tariff Page Wind'!$D$9:$D$32,MATCH($B14,'Tariff Page Wind'!$B$9:$B$32,0))+$G$48*INDEX('Tariff Page Wind'!$C$9:$C$32,MATCH($B14,'Tariff Page Wind'!$B$9:$B$32,0))+$G$49*INDEX('Tariff Page Wind'!$F$9:$F$32,MATCH($B14,'Tariff Page Wind'!$B$9:$B$32,0))+$G$50*INDEX('Tariff Page Wind'!$E$9:$E$32,MATCH($B14,'Tariff Page Wind'!$B$9:$B$32,0)))*10</f>
        <v>14.2564520642884</v>
      </c>
      <c r="G14" s="115">
        <f>($G$47*INDEX('[20]Tariff Page Wind'!$D$10:$D$30,MATCH($B14,'[20]Tariff Page Wind'!$B$10:$B$30,0))+$G$48*INDEX('[20]Tariff Page Wind'!$C$10:$C$30,MATCH($B14,'[20]Tariff Page Wind'!$B$10:$B$30,0))+$G$49*INDEX('[20]Tariff Page Wind'!$F$10:$F$30,MATCH($B14,'[20]Tariff Page Wind'!$B$10:$B$30,0))+$G$50*INDEX('[20]Tariff Page Wind'!$E$10:$E$30,MATCH($B14,'[20]Tariff Page Wind'!$B$10:$B$30,0)))*10</f>
        <v>16.027133455885419</v>
      </c>
      <c r="H14" s="116">
        <f t="shared" si="1"/>
        <v>-1.7706813915970194</v>
      </c>
      <c r="I14" s="117">
        <f>($J$47*INDEX('Tariff Page Solar Fixed'!$D$9:$D$31,MATCH($B14,'Tariff Page Solar Fixed'!$B$9:$B$31,0))+$J$48*INDEX('Tariff Page Solar Fixed'!$C$9:$C$31,MATCH($B14,'Tariff Page Solar Fixed'!$B$9:$B$31,0))+$J$49*INDEX('Tariff Page Solar Fixed'!$F$9:$F$31,MATCH($B14,'Tariff Page Solar Fixed'!$B$9:$B$31,0))+$J$50*INDEX('Tariff Page Solar Fixed'!$E$9:$E$31,MATCH($B14,'Tariff Page Solar Fixed'!$B$9:$B$31,0)))*10</f>
        <v>13.767676675242704</v>
      </c>
      <c r="J14" s="115">
        <f>($J$47*INDEX('[20]Tariff Page Solar Fixed'!$D$10:$D$30,MATCH($B14,'[20]Tariff Page Solar Fixed'!$B$10:$B$30,0))+$J$48*INDEX('[20]Tariff Page Solar Fixed'!$C$10:$C$30,MATCH($B14,'[20]Tariff Page Solar Fixed'!$B$10:$B$30,0))+$J$49*INDEX('[20]Tariff Page Solar Fixed'!$F$10:$F$30,MATCH($B14,'[20]Tariff Page Solar Fixed'!$B$10:$B$30,0))+$J$50*INDEX('[20]Tariff Page Solar Fixed'!$E$10:$E$30,MATCH($B14,'[20]Tariff Page Solar Fixed'!$B$10:$B$30,0)))*10</f>
        <v>16.051742186096511</v>
      </c>
      <c r="K14" s="116">
        <f t="shared" si="2"/>
        <v>-2.2840655108538073</v>
      </c>
      <c r="L14" s="117">
        <f>($M$47*INDEX('Tariff Page Solar Tracking'!$D$9:$D$31,MATCH($B14,'Tariff Page Solar Tracking'!$B$9:$B$31,0))+$M$48*INDEX('Tariff Page Solar Tracking'!$C$9:$C$31,MATCH($B14,'Tariff Page Solar Tracking'!$B$9:$B$31,0))+$M$49*INDEX('Tariff Page Solar Tracking'!$F$9:$F$31,MATCH($B14,'Tariff Page Solar Tracking'!$B$9:$B$31,0))+$M$50*INDEX('Tariff Page Solar Tracking'!$E$9:$E$31,MATCH($B14,'Tariff Page Solar Tracking'!$B$9:$B$31,0)))*10</f>
        <v>13.695730846738847</v>
      </c>
      <c r="M14" s="115">
        <f>($M$47*INDEX('[20]Tariff Page Solar Tracking'!$D$10:$D$30,MATCH($B14,'[20]Tariff Page Solar Tracking'!$B$10:$B$30,0))+$M$48*INDEX('[20]Tariff Page Solar Tracking'!$C$10:$C$30,MATCH($B14,'[20]Tariff Page Solar Tracking'!$B$10:$B$30,0))+$M$49*INDEX('[20]Tariff Page Solar Tracking'!$F$10:$F$30,MATCH($B14,'[20]Tariff Page Solar Tracking'!$B$10:$B$30,0))+$M$50*INDEX('[20]Tariff Page Solar Tracking'!$E$10:$E$30,MATCH($B14,'[20]Tariff Page Solar Tracking'!$B$10:$B$30,0)))*10</f>
        <v>16.915103255367669</v>
      </c>
      <c r="N14" s="248">
        <f t="shared" si="3"/>
        <v>-3.2193724086288213</v>
      </c>
      <c r="S14"/>
    </row>
    <row r="15" spans="2:19" x14ac:dyDescent="0.25">
      <c r="B15" s="193">
        <f t="shared" si="4"/>
        <v>2023</v>
      </c>
      <c r="C15" s="115">
        <f>($D$47*INDEX('Tariff Page'!$D$9:$D$30,MATCH($B15,'Tariff Page'!$B$9:$B$30,0))+$D$48*INDEX('Tariff Page'!$C$9:$C$30,MATCH($B15,'Tariff Page'!$B$9:$B$30,0))+$D$49*INDEX('Tariff Page'!$F$9:$F$30,MATCH($B15,'Tariff Page'!$B$9:$B$30,0))+$D$50*INDEX('Tariff Page'!$E$9:$E$30,MATCH($B15,'Tariff Page'!$B$9:$B$30,0)))*10</f>
        <v>17.35859566636411</v>
      </c>
      <c r="D15" s="115">
        <f>($D$47*INDEX('[20]Tariff Page'!$D$10:$D$30,MATCH($B15,'[20]Tariff Page'!$B$10:$B$30,0))+$D$48*INDEX('[20]Tariff Page'!$C$10:$C$30,MATCH($B15,'[20]Tariff Page'!$B$10:$B$30,0))+$D$49*INDEX('[20]Tariff Page'!$F$10:$F$30,MATCH($B15,'[20]Tariff Page'!$B$10:$B$30,0))+$D$50*INDEX('[20]Tariff Page'!$E$10:$E$30,MATCH($B15,'[20]Tariff Page'!$B$10:$B$30,0)))*10</f>
        <v>19.049626652232135</v>
      </c>
      <c r="E15" s="116">
        <f t="shared" si="0"/>
        <v>-1.691030985868025</v>
      </c>
      <c r="F15" s="117">
        <f>($G$47*INDEX('Tariff Page Wind'!$D$9:$D$32,MATCH($B15,'Tariff Page Wind'!$B$9:$B$32,0))+$G$48*INDEX('Tariff Page Wind'!$C$9:$C$32,MATCH($B15,'Tariff Page Wind'!$B$9:$B$32,0))+$G$49*INDEX('Tariff Page Wind'!$F$9:$F$32,MATCH($B15,'Tariff Page Wind'!$B$9:$B$32,0))+$G$50*INDEX('Tariff Page Wind'!$E$9:$E$32,MATCH($B15,'Tariff Page Wind'!$B$9:$B$32,0)))*10</f>
        <v>25.691220205723205</v>
      </c>
      <c r="G15" s="115">
        <f>($G$47*INDEX('[20]Tariff Page Wind'!$D$10:$D$30,MATCH($B15,'[20]Tariff Page Wind'!$B$10:$B$30,0))+$G$48*INDEX('[20]Tariff Page Wind'!$C$10:$C$30,MATCH($B15,'[20]Tariff Page Wind'!$B$10:$B$30,0))+$G$49*INDEX('[20]Tariff Page Wind'!$F$10:$F$30,MATCH($B15,'[20]Tariff Page Wind'!$B$10:$B$30,0))+$G$50*INDEX('[20]Tariff Page Wind'!$E$10:$E$30,MATCH($B15,'[20]Tariff Page Wind'!$B$10:$B$30,0)))*10</f>
        <v>15.824091840405242</v>
      </c>
      <c r="H15" s="116">
        <f t="shared" si="1"/>
        <v>9.8671283653179636</v>
      </c>
      <c r="I15" s="117">
        <f>($J$47*INDEX('Tariff Page Solar Fixed'!$D$9:$D$31,MATCH($B15,'Tariff Page Solar Fixed'!$B$9:$B$31,0))+$J$48*INDEX('Tariff Page Solar Fixed'!$C$9:$C$31,MATCH($B15,'Tariff Page Solar Fixed'!$B$9:$B$31,0))+$J$49*INDEX('Tariff Page Solar Fixed'!$F$9:$F$31,MATCH($B15,'Tariff Page Solar Fixed'!$B$9:$B$31,0))+$J$50*INDEX('Tariff Page Solar Fixed'!$E$9:$E$31,MATCH($B15,'Tariff Page Solar Fixed'!$B$9:$B$31,0)))*10</f>
        <v>14.274242196430295</v>
      </c>
      <c r="J15" s="115">
        <f>($J$47*INDEX('[20]Tariff Page Solar Fixed'!$D$10:$D$30,MATCH($B15,'[20]Tariff Page Solar Fixed'!$B$10:$B$30,0))+$J$48*INDEX('[20]Tariff Page Solar Fixed'!$C$10:$C$30,MATCH($B15,'[20]Tariff Page Solar Fixed'!$B$10:$B$30,0))+$J$49*INDEX('[20]Tariff Page Solar Fixed'!$F$10:$F$30,MATCH($B15,'[20]Tariff Page Solar Fixed'!$B$10:$B$30,0))+$J$50*INDEX('[20]Tariff Page Solar Fixed'!$E$10:$E$30,MATCH($B15,'[20]Tariff Page Solar Fixed'!$B$10:$B$30,0)))*10</f>
        <v>14.889911962935535</v>
      </c>
      <c r="K15" s="116">
        <f t="shared" si="2"/>
        <v>-0.61566976650524019</v>
      </c>
      <c r="L15" s="117">
        <f>($M$47*INDEX('Tariff Page Solar Tracking'!$D$9:$D$31,MATCH($B15,'Tariff Page Solar Tracking'!$B$9:$B$31,0))+$M$48*INDEX('Tariff Page Solar Tracking'!$C$9:$C$31,MATCH($B15,'Tariff Page Solar Tracking'!$B$9:$B$31,0))+$M$49*INDEX('Tariff Page Solar Tracking'!$F$9:$F$31,MATCH($B15,'Tariff Page Solar Tracking'!$B$9:$B$31,0))+$M$50*INDEX('Tariff Page Solar Tracking'!$E$9:$E$31,MATCH($B15,'Tariff Page Solar Tracking'!$B$9:$B$31,0)))*10</f>
        <v>14.294538180893397</v>
      </c>
      <c r="M15" s="115">
        <f>($M$47*INDEX('[20]Tariff Page Solar Tracking'!$D$10:$D$30,MATCH($B15,'[20]Tariff Page Solar Tracking'!$B$10:$B$30,0))+$M$48*INDEX('[20]Tariff Page Solar Tracking'!$C$10:$C$30,MATCH($B15,'[20]Tariff Page Solar Tracking'!$B$10:$B$30,0))+$M$49*INDEX('[20]Tariff Page Solar Tracking'!$F$10:$F$30,MATCH($B15,'[20]Tariff Page Solar Tracking'!$B$10:$B$30,0))+$M$50*INDEX('[20]Tariff Page Solar Tracking'!$E$10:$E$30,MATCH($B15,'[20]Tariff Page Solar Tracking'!$B$10:$B$30,0)))*10</f>
        <v>15.564568802887912</v>
      </c>
      <c r="N15" s="248">
        <f t="shared" si="3"/>
        <v>-1.2700306219945148</v>
      </c>
      <c r="S15"/>
    </row>
    <row r="16" spans="2:19" x14ac:dyDescent="0.25">
      <c r="B16" s="193">
        <f t="shared" si="4"/>
        <v>2024</v>
      </c>
      <c r="C16" s="115">
        <f>($D$47*INDEX('Tariff Page'!$D$9:$D$30,MATCH($B16,'Tariff Page'!$B$9:$B$30,0))+$D$48*INDEX('Tariff Page'!$C$9:$C$30,MATCH($B16,'Tariff Page'!$B$9:$B$30,0))+$D$49*INDEX('Tariff Page'!$F$9:$F$30,MATCH($B16,'Tariff Page'!$B$9:$B$30,0))+$D$50*INDEX('Tariff Page'!$E$9:$E$30,MATCH($B16,'Tariff Page'!$B$9:$B$30,0)))*10</f>
        <v>11.998920088849323</v>
      </c>
      <c r="D16" s="115">
        <f>($D$47*INDEX('[20]Tariff Page'!$D$10:$D$30,MATCH($B16,'[20]Tariff Page'!$B$10:$B$30,0))+$D$48*INDEX('[20]Tariff Page'!$C$10:$C$30,MATCH($B16,'[20]Tariff Page'!$B$10:$B$30,0))+$D$49*INDEX('[20]Tariff Page'!$F$10:$F$30,MATCH($B16,'[20]Tariff Page'!$B$10:$B$30,0))+$D$50*INDEX('[20]Tariff Page'!$E$10:$E$30,MATCH($B16,'[20]Tariff Page'!$B$10:$B$30,0)))*10</f>
        <v>25.174819468774047</v>
      </c>
      <c r="E16" s="116">
        <f t="shared" si="0"/>
        <v>-13.175899379924724</v>
      </c>
      <c r="F16" s="117">
        <f>($G$47*INDEX('Tariff Page Wind'!$D$9:$D$32,MATCH($B16,'Tariff Page Wind'!$B$9:$B$32,0))+$G$48*INDEX('Tariff Page Wind'!$C$9:$C$32,MATCH($B16,'Tariff Page Wind'!$B$9:$B$32,0))+$G$49*INDEX('Tariff Page Wind'!$F$9:$F$32,MATCH($B16,'Tariff Page Wind'!$B$9:$B$32,0))+$G$50*INDEX('Tariff Page Wind'!$E$9:$E$32,MATCH($B16,'Tariff Page Wind'!$B$9:$B$32,0)))*10</f>
        <v>26.912402841740391</v>
      </c>
      <c r="G16" s="115">
        <f>($G$47*INDEX('[20]Tariff Page Wind'!$D$10:$D$30,MATCH($B16,'[20]Tariff Page Wind'!$B$10:$B$30,0))+$G$48*INDEX('[20]Tariff Page Wind'!$C$10:$C$30,MATCH($B16,'[20]Tariff Page Wind'!$B$10:$B$30,0))+$G$49*INDEX('[20]Tariff Page Wind'!$F$10:$F$30,MATCH($B16,'[20]Tariff Page Wind'!$B$10:$B$30,0))+$G$50*INDEX('[20]Tariff Page Wind'!$E$10:$E$30,MATCH($B16,'[20]Tariff Page Wind'!$B$10:$B$30,0)))*10</f>
        <v>22.349154218896334</v>
      </c>
      <c r="H16" s="116">
        <f t="shared" si="1"/>
        <v>4.563248622844057</v>
      </c>
      <c r="I16" s="117">
        <f>($J$47*INDEX('Tariff Page Solar Fixed'!$D$9:$D$31,MATCH($B16,'Tariff Page Solar Fixed'!$B$9:$B$31,0))+$J$48*INDEX('Tariff Page Solar Fixed'!$C$9:$C$31,MATCH($B16,'Tariff Page Solar Fixed'!$B$9:$B$31,0))+$J$49*INDEX('Tariff Page Solar Fixed'!$F$9:$F$31,MATCH($B16,'Tariff Page Solar Fixed'!$B$9:$B$31,0))+$J$50*INDEX('Tariff Page Solar Fixed'!$E$9:$E$31,MATCH($B16,'Tariff Page Solar Fixed'!$B$9:$B$31,0)))*10</f>
        <v>9.7722985679100756</v>
      </c>
      <c r="J16" s="115">
        <f>($J$47*INDEX('[20]Tariff Page Solar Fixed'!$D$10:$D$30,MATCH($B16,'[20]Tariff Page Solar Fixed'!$B$10:$B$30,0))+$J$48*INDEX('[20]Tariff Page Solar Fixed'!$C$10:$C$30,MATCH($B16,'[20]Tariff Page Solar Fixed'!$B$10:$B$30,0))+$J$49*INDEX('[20]Tariff Page Solar Fixed'!$F$10:$F$30,MATCH($B16,'[20]Tariff Page Solar Fixed'!$B$10:$B$30,0))+$J$50*INDEX('[20]Tariff Page Solar Fixed'!$E$10:$E$30,MATCH($B16,'[20]Tariff Page Solar Fixed'!$B$10:$B$30,0)))*10</f>
        <v>20.861172743532173</v>
      </c>
      <c r="K16" s="116">
        <f t="shared" si="2"/>
        <v>-11.088874175622097</v>
      </c>
      <c r="L16" s="117">
        <f>($M$47*INDEX('Tariff Page Solar Tracking'!$D$9:$D$31,MATCH($B16,'Tariff Page Solar Tracking'!$B$9:$B$31,0))+$M$48*INDEX('Tariff Page Solar Tracking'!$C$9:$C$31,MATCH($B16,'Tariff Page Solar Tracking'!$B$9:$B$31,0))+$M$49*INDEX('Tariff Page Solar Tracking'!$F$9:$F$31,MATCH($B16,'Tariff Page Solar Tracking'!$B$9:$B$31,0))+$M$50*INDEX('Tariff Page Solar Tracking'!$E$9:$E$31,MATCH($B16,'Tariff Page Solar Tracking'!$B$9:$B$31,0)))*10</f>
        <v>14.275857837130221</v>
      </c>
      <c r="M16" s="115">
        <f>($M$47*INDEX('[20]Tariff Page Solar Tracking'!$D$10:$D$30,MATCH($B16,'[20]Tariff Page Solar Tracking'!$B$10:$B$30,0))+$M$48*INDEX('[20]Tariff Page Solar Tracking'!$C$10:$C$30,MATCH($B16,'[20]Tariff Page Solar Tracking'!$B$10:$B$30,0))+$M$49*INDEX('[20]Tariff Page Solar Tracking'!$F$10:$F$30,MATCH($B16,'[20]Tariff Page Solar Tracking'!$B$10:$B$30,0))+$M$50*INDEX('[20]Tariff Page Solar Tracking'!$E$10:$E$30,MATCH($B16,'[20]Tariff Page Solar Tracking'!$B$10:$B$30,0)))*10</f>
        <v>22.67556898257579</v>
      </c>
      <c r="N16" s="248">
        <f t="shared" si="3"/>
        <v>-8.3997111454455684</v>
      </c>
      <c r="S16"/>
    </row>
    <row r="17" spans="1:19" x14ac:dyDescent="0.25">
      <c r="B17" s="193">
        <f t="shared" si="4"/>
        <v>2025</v>
      </c>
      <c r="C17" s="115">
        <f>($D$47*INDEX('Tariff Page'!$D$9:$D$30,MATCH($B17,'Tariff Page'!$B$9:$B$30,0))+$D$48*INDEX('Tariff Page'!$C$9:$C$30,MATCH($B17,'Tariff Page'!$B$9:$B$30,0))+$D$49*INDEX('Tariff Page'!$F$9:$F$30,MATCH($B17,'Tariff Page'!$B$9:$B$30,0))+$D$50*INDEX('Tariff Page'!$E$9:$E$30,MATCH($B17,'Tariff Page'!$B$9:$B$30,0)))*10</f>
        <v>12.981621526362915</v>
      </c>
      <c r="D17" s="115">
        <f>($D$47*INDEX('[20]Tariff Page'!$D$10:$D$30,MATCH($B17,'[20]Tariff Page'!$B$10:$B$30,0))+$D$48*INDEX('[20]Tariff Page'!$C$10:$C$30,MATCH($B17,'[20]Tariff Page'!$B$10:$B$30,0))+$D$49*INDEX('[20]Tariff Page'!$F$10:$F$30,MATCH($B17,'[20]Tariff Page'!$B$10:$B$30,0))+$D$50*INDEX('[20]Tariff Page'!$E$10:$E$30,MATCH($B17,'[20]Tariff Page'!$B$10:$B$30,0)))*10</f>
        <v>27.611027666045025</v>
      </c>
      <c r="E17" s="116">
        <f t="shared" si="0"/>
        <v>-14.629406139682111</v>
      </c>
      <c r="F17" s="117">
        <f>($G$47*INDEX('Tariff Page Wind'!$D$9:$D$32,MATCH($B17,'Tariff Page Wind'!$B$9:$B$32,0))+$G$48*INDEX('Tariff Page Wind'!$C$9:$C$32,MATCH($B17,'Tariff Page Wind'!$B$9:$B$32,0))+$G$49*INDEX('Tariff Page Wind'!$F$9:$F$32,MATCH($B17,'Tariff Page Wind'!$B$9:$B$32,0))+$G$50*INDEX('Tariff Page Wind'!$E$9:$E$32,MATCH($B17,'Tariff Page Wind'!$B$9:$B$32,0)))*10</f>
        <v>27.132561178649599</v>
      </c>
      <c r="G17" s="115">
        <f>($G$47*INDEX('[20]Tariff Page Wind'!$D$10:$D$30,MATCH($B17,'[20]Tariff Page Wind'!$B$10:$B$30,0))+$G$48*INDEX('[20]Tariff Page Wind'!$C$10:$C$30,MATCH($B17,'[20]Tariff Page Wind'!$B$10:$B$30,0))+$G$49*INDEX('[20]Tariff Page Wind'!$F$10:$F$30,MATCH($B17,'[20]Tariff Page Wind'!$B$10:$B$30,0))+$G$50*INDEX('[20]Tariff Page Wind'!$E$10:$E$30,MATCH($B17,'[20]Tariff Page Wind'!$B$10:$B$30,0)))*10</f>
        <v>24.13143524654415</v>
      </c>
      <c r="H17" s="116">
        <f t="shared" si="1"/>
        <v>3.0011259321054489</v>
      </c>
      <c r="I17" s="117">
        <f>($J$47*INDEX('Tariff Page Solar Fixed'!$D$9:$D$31,MATCH($B17,'Tariff Page Solar Fixed'!$B$9:$B$31,0))+$J$48*INDEX('Tariff Page Solar Fixed'!$C$9:$C$31,MATCH($B17,'Tariff Page Solar Fixed'!$B$9:$B$31,0))+$J$49*INDEX('Tariff Page Solar Fixed'!$F$9:$F$31,MATCH($B17,'Tariff Page Solar Fixed'!$B$9:$B$31,0))+$J$50*INDEX('Tariff Page Solar Fixed'!$E$9:$E$31,MATCH($B17,'Tariff Page Solar Fixed'!$B$9:$B$31,0)))*10</f>
        <v>10.383186643726123</v>
      </c>
      <c r="J17" s="115">
        <f>($J$47*INDEX('[20]Tariff Page Solar Fixed'!$D$10:$D$30,MATCH($B17,'[20]Tariff Page Solar Fixed'!$B$10:$B$30,0))+$J$48*INDEX('[20]Tariff Page Solar Fixed'!$C$10:$C$30,MATCH($B17,'[20]Tariff Page Solar Fixed'!$B$10:$B$30,0))+$J$49*INDEX('[20]Tariff Page Solar Fixed'!$F$10:$F$30,MATCH($B17,'[20]Tariff Page Solar Fixed'!$B$10:$B$30,0))+$J$50*INDEX('[20]Tariff Page Solar Fixed'!$E$10:$E$30,MATCH($B17,'[20]Tariff Page Solar Fixed'!$B$10:$B$30,0)))*10</f>
        <v>22.495225854495146</v>
      </c>
      <c r="K17" s="116">
        <f t="shared" si="2"/>
        <v>-12.112039210769023</v>
      </c>
      <c r="L17" s="117">
        <f>($M$47*INDEX('Tariff Page Solar Tracking'!$D$9:$D$31,MATCH($B17,'Tariff Page Solar Tracking'!$B$9:$B$31,0))+$M$48*INDEX('Tariff Page Solar Tracking'!$C$9:$C$31,MATCH($B17,'Tariff Page Solar Tracking'!$B$9:$B$31,0))+$M$49*INDEX('Tariff Page Solar Tracking'!$F$9:$F$31,MATCH($B17,'Tariff Page Solar Tracking'!$B$9:$B$31,0))+$M$50*INDEX('Tariff Page Solar Tracking'!$E$9:$E$31,MATCH($B17,'Tariff Page Solar Tracking'!$B$9:$B$31,0)))*10</f>
        <v>14.714296110482367</v>
      </c>
      <c r="M17" s="115">
        <f>($M$47*INDEX('[20]Tariff Page Solar Tracking'!$D$10:$D$30,MATCH($B17,'[20]Tariff Page Solar Tracking'!$B$10:$B$30,0))+$M$48*INDEX('[20]Tariff Page Solar Tracking'!$C$10:$C$30,MATCH($B17,'[20]Tariff Page Solar Tracking'!$B$10:$B$30,0))+$M$49*INDEX('[20]Tariff Page Solar Tracking'!$F$10:$F$30,MATCH($B17,'[20]Tariff Page Solar Tracking'!$B$10:$B$30,0))+$M$50*INDEX('[20]Tariff Page Solar Tracking'!$E$10:$E$30,MATCH($B17,'[20]Tariff Page Solar Tracking'!$B$10:$B$30,0)))*10</f>
        <v>24.363810835421944</v>
      </c>
      <c r="N17" s="248">
        <f t="shared" si="3"/>
        <v>-9.6495147249395767</v>
      </c>
      <c r="S17"/>
    </row>
    <row r="18" spans="1:19" x14ac:dyDescent="0.25">
      <c r="B18" s="193">
        <f t="shared" si="4"/>
        <v>2026</v>
      </c>
      <c r="C18" s="115">
        <f>($D$47*INDEX('Tariff Page'!$D$9:$D$30,MATCH($B18,'Tariff Page'!$B$9:$B$30,0))+$D$48*INDEX('Tariff Page'!$C$9:$C$30,MATCH($B18,'Tariff Page'!$B$9:$B$30,0))+$D$49*INDEX('Tariff Page'!$F$9:$F$30,MATCH($B18,'Tariff Page'!$B$9:$B$30,0))+$D$50*INDEX('Tariff Page'!$E$9:$E$30,MATCH($B18,'Tariff Page'!$B$9:$B$30,0)))*10</f>
        <v>31.463130089981441</v>
      </c>
      <c r="D18" s="115">
        <f>($D$47*INDEX('[20]Tariff Page'!$D$10:$D$30,MATCH($B18,'[20]Tariff Page'!$B$10:$B$30,0))+$D$48*INDEX('[20]Tariff Page'!$C$10:$C$30,MATCH($B18,'[20]Tariff Page'!$B$10:$B$30,0))+$D$49*INDEX('[20]Tariff Page'!$F$10:$F$30,MATCH($B18,'[20]Tariff Page'!$B$10:$B$30,0))+$D$50*INDEX('[20]Tariff Page'!$E$10:$E$30,MATCH($B18,'[20]Tariff Page'!$B$10:$B$30,0)))*10</f>
        <v>28.101731983807884</v>
      </c>
      <c r="E18" s="116">
        <f t="shared" si="0"/>
        <v>3.3613981061735565</v>
      </c>
      <c r="F18" s="117">
        <f>($G$47*INDEX('Tariff Page Wind'!$D$9:$D$32,MATCH($B18,'Tariff Page Wind'!$B$9:$B$32,0))+$G$48*INDEX('Tariff Page Wind'!$C$9:$C$32,MATCH($B18,'Tariff Page Wind'!$B$9:$B$32,0))+$G$49*INDEX('Tariff Page Wind'!$F$9:$F$32,MATCH($B18,'Tariff Page Wind'!$B$9:$B$32,0))+$G$50*INDEX('Tariff Page Wind'!$E$9:$E$32,MATCH($B18,'Tariff Page Wind'!$B$9:$B$32,0)))*10</f>
        <v>28.337463582398481</v>
      </c>
      <c r="G18" s="115">
        <f>($G$47*INDEX('[20]Tariff Page Wind'!$D$10:$D$30,MATCH($B18,'[20]Tariff Page Wind'!$B$10:$B$30,0))+$G$48*INDEX('[20]Tariff Page Wind'!$C$10:$C$30,MATCH($B18,'[20]Tariff Page Wind'!$B$10:$B$30,0))+$G$49*INDEX('[20]Tariff Page Wind'!$F$10:$F$30,MATCH($B18,'[20]Tariff Page Wind'!$B$10:$B$30,0))+$G$50*INDEX('[20]Tariff Page Wind'!$E$10:$E$30,MATCH($B18,'[20]Tariff Page Wind'!$B$10:$B$30,0)))*10</f>
        <v>25.413837874883964</v>
      </c>
      <c r="H18" s="116">
        <f t="shared" si="1"/>
        <v>2.9236257075145176</v>
      </c>
      <c r="I18" s="117">
        <f>($J$47*INDEX('Tariff Page Solar Fixed'!$D$9:$D$31,MATCH($B18,'Tariff Page Solar Fixed'!$B$9:$B$31,0))+$J$48*INDEX('Tariff Page Solar Fixed'!$C$9:$C$31,MATCH($B18,'Tariff Page Solar Fixed'!$B$9:$B$31,0))+$J$49*INDEX('Tariff Page Solar Fixed'!$F$9:$F$31,MATCH($B18,'Tariff Page Solar Fixed'!$B$9:$B$31,0))+$J$50*INDEX('Tariff Page Solar Fixed'!$E$9:$E$31,MATCH($B18,'Tariff Page Solar Fixed'!$B$9:$B$31,0)))*10</f>
        <v>11.407467699756817</v>
      </c>
      <c r="J18" s="115">
        <f>($J$47*INDEX('[20]Tariff Page Solar Fixed'!$D$10:$D$30,MATCH($B18,'[20]Tariff Page Solar Fixed'!$B$10:$B$30,0))+$J$48*INDEX('[20]Tariff Page Solar Fixed'!$C$10:$C$30,MATCH($B18,'[20]Tariff Page Solar Fixed'!$B$10:$B$30,0))+$J$49*INDEX('[20]Tariff Page Solar Fixed'!$F$10:$F$30,MATCH($B18,'[20]Tariff Page Solar Fixed'!$B$10:$B$30,0))+$J$50*INDEX('[20]Tariff Page Solar Fixed'!$E$10:$E$30,MATCH($B18,'[20]Tariff Page Solar Fixed'!$B$10:$B$30,0)))*10</f>
        <v>23.293513859682292</v>
      </c>
      <c r="K18" s="116">
        <f t="shared" si="2"/>
        <v>-11.886046159925476</v>
      </c>
      <c r="L18" s="117">
        <f>($M$47*INDEX('Tariff Page Solar Tracking'!$D$9:$D$31,MATCH($B18,'Tariff Page Solar Tracking'!$B$9:$B$31,0))+$M$48*INDEX('Tariff Page Solar Tracking'!$C$9:$C$31,MATCH($B18,'Tariff Page Solar Tracking'!$B$9:$B$31,0))+$M$49*INDEX('Tariff Page Solar Tracking'!$F$9:$F$31,MATCH($B18,'Tariff Page Solar Tracking'!$B$9:$B$31,0))+$M$50*INDEX('Tariff Page Solar Tracking'!$E$9:$E$31,MATCH($B18,'Tariff Page Solar Tracking'!$B$9:$B$31,0)))*10</f>
        <v>15.893102509891147</v>
      </c>
      <c r="M18" s="115">
        <f>($M$47*INDEX('[20]Tariff Page Solar Tracking'!$D$10:$D$30,MATCH($B18,'[20]Tariff Page Solar Tracking'!$B$10:$B$30,0))+$M$48*INDEX('[20]Tariff Page Solar Tracking'!$C$10:$C$30,MATCH($B18,'[20]Tariff Page Solar Tracking'!$B$10:$B$30,0))+$M$49*INDEX('[20]Tariff Page Solar Tracking'!$F$10:$F$30,MATCH($B18,'[20]Tariff Page Solar Tracking'!$B$10:$B$30,0))+$M$50*INDEX('[20]Tariff Page Solar Tracking'!$E$10:$E$30,MATCH($B18,'[20]Tariff Page Solar Tracking'!$B$10:$B$30,0)))*10</f>
        <v>25.454456243031771</v>
      </c>
      <c r="N18" s="248">
        <f t="shared" si="3"/>
        <v>-9.5613537331406242</v>
      </c>
      <c r="S18"/>
    </row>
    <row r="19" spans="1:19" x14ac:dyDescent="0.25">
      <c r="B19" s="193">
        <f t="shared" si="4"/>
        <v>2027</v>
      </c>
      <c r="C19" s="115">
        <f>($D$47*INDEX('Tariff Page'!$D$9:$D$30,MATCH($B19,'Tariff Page'!$B$9:$B$30,0))+$D$48*INDEX('Tariff Page'!$C$9:$C$30,MATCH($B19,'Tariff Page'!$B$9:$B$30,0))+$D$49*INDEX('Tariff Page'!$F$9:$F$30,MATCH($B19,'Tariff Page'!$B$9:$B$30,0))+$D$50*INDEX('Tariff Page'!$E$9:$E$30,MATCH($B19,'Tariff Page'!$B$9:$B$30,0)))*10</f>
        <v>32.825761146920499</v>
      </c>
      <c r="D19" s="115">
        <f>($D$47*INDEX('[20]Tariff Page'!$D$10:$D$30,MATCH($B19,'[20]Tariff Page'!$B$10:$B$30,0))+$D$48*INDEX('[20]Tariff Page'!$C$10:$C$30,MATCH($B19,'[20]Tariff Page'!$B$10:$B$30,0))+$D$49*INDEX('[20]Tariff Page'!$F$10:$F$30,MATCH($B19,'[20]Tariff Page'!$B$10:$B$30,0))+$D$50*INDEX('[20]Tariff Page'!$E$10:$E$30,MATCH($B19,'[20]Tariff Page'!$B$10:$B$30,0)))*10</f>
        <v>30.031178269006094</v>
      </c>
      <c r="E19" s="116">
        <f t="shared" si="0"/>
        <v>2.7945828779144044</v>
      </c>
      <c r="F19" s="117">
        <f>($G$47*INDEX('Tariff Page Wind'!$D$9:$D$32,MATCH($B19,'Tariff Page Wind'!$B$9:$B$32,0))+$G$48*INDEX('Tariff Page Wind'!$C$9:$C$32,MATCH($B19,'Tariff Page Wind'!$B$9:$B$32,0))+$G$49*INDEX('Tariff Page Wind'!$F$9:$F$32,MATCH($B19,'Tariff Page Wind'!$B$9:$B$32,0))+$G$50*INDEX('Tariff Page Wind'!$E$9:$E$32,MATCH($B19,'Tariff Page Wind'!$B$9:$B$32,0)))*10</f>
        <v>28.906375606029687</v>
      </c>
      <c r="G19" s="115">
        <f>($G$47*INDEX('[20]Tariff Page Wind'!$D$10:$D$30,MATCH($B19,'[20]Tariff Page Wind'!$B$10:$B$30,0))+$G$48*INDEX('[20]Tariff Page Wind'!$C$10:$C$30,MATCH($B19,'[20]Tariff Page Wind'!$B$10:$B$30,0))+$G$49*INDEX('[20]Tariff Page Wind'!$F$10:$F$30,MATCH($B19,'[20]Tariff Page Wind'!$B$10:$B$30,0))+$G$50*INDEX('[20]Tariff Page Wind'!$E$10:$E$30,MATCH($B19,'[20]Tariff Page Wind'!$B$10:$B$30,0)))*10</f>
        <v>26.362960066216719</v>
      </c>
      <c r="H19" s="116">
        <f t="shared" si="1"/>
        <v>2.543415539812969</v>
      </c>
      <c r="I19" s="117">
        <f>($J$47*INDEX('Tariff Page Solar Fixed'!$D$9:$D$31,MATCH($B19,'Tariff Page Solar Fixed'!$B$9:$B$31,0))+$J$48*INDEX('Tariff Page Solar Fixed'!$C$9:$C$31,MATCH($B19,'Tariff Page Solar Fixed'!$B$9:$B$31,0))+$J$49*INDEX('Tariff Page Solar Fixed'!$F$9:$F$31,MATCH($B19,'Tariff Page Solar Fixed'!$B$9:$B$31,0))+$J$50*INDEX('Tariff Page Solar Fixed'!$E$9:$E$31,MATCH($B19,'Tariff Page Solar Fixed'!$B$9:$B$31,0)))*10</f>
        <v>13.082759709639003</v>
      </c>
      <c r="J19" s="115">
        <f>($J$47*INDEX('[20]Tariff Page Solar Fixed'!$D$10:$D$30,MATCH($B19,'[20]Tariff Page Solar Fixed'!$B$10:$B$30,0))+$J$48*INDEX('[20]Tariff Page Solar Fixed'!$C$10:$C$30,MATCH($B19,'[20]Tariff Page Solar Fixed'!$B$10:$B$30,0))+$J$49*INDEX('[20]Tariff Page Solar Fixed'!$F$10:$F$30,MATCH($B19,'[20]Tariff Page Solar Fixed'!$B$10:$B$30,0))+$J$50*INDEX('[20]Tariff Page Solar Fixed'!$E$10:$E$30,MATCH($B19,'[20]Tariff Page Solar Fixed'!$B$10:$B$30,0)))*10</f>
        <v>23.565760378193946</v>
      </c>
      <c r="K19" s="116">
        <f t="shared" si="2"/>
        <v>-10.483000668554944</v>
      </c>
      <c r="L19" s="117">
        <f>($M$47*INDEX('Tariff Page Solar Tracking'!$D$9:$D$31,MATCH($B19,'Tariff Page Solar Tracking'!$B$9:$B$31,0))+$M$48*INDEX('Tariff Page Solar Tracking'!$C$9:$C$31,MATCH($B19,'Tariff Page Solar Tracking'!$B$9:$B$31,0))+$M$49*INDEX('Tariff Page Solar Tracking'!$F$9:$F$31,MATCH($B19,'Tariff Page Solar Tracking'!$B$9:$B$31,0))+$M$50*INDEX('Tariff Page Solar Tracking'!$E$9:$E$31,MATCH($B19,'Tariff Page Solar Tracking'!$B$9:$B$31,0)))*10</f>
        <v>17.140035165276185</v>
      </c>
      <c r="M19" s="115">
        <f>($M$47*INDEX('[20]Tariff Page Solar Tracking'!$D$10:$D$30,MATCH($B19,'[20]Tariff Page Solar Tracking'!$B$10:$B$30,0))+$M$48*INDEX('[20]Tariff Page Solar Tracking'!$C$10:$C$30,MATCH($B19,'[20]Tariff Page Solar Tracking'!$B$10:$B$30,0))+$M$49*INDEX('[20]Tariff Page Solar Tracking'!$F$10:$F$30,MATCH($B19,'[20]Tariff Page Solar Tracking'!$B$10:$B$30,0))+$M$50*INDEX('[20]Tariff Page Solar Tracking'!$E$10:$E$30,MATCH($B19,'[20]Tariff Page Solar Tracking'!$B$10:$B$30,0)))*10</f>
        <v>25.603306402223168</v>
      </c>
      <c r="N19" s="248">
        <f t="shared" si="3"/>
        <v>-8.4632712369469836</v>
      </c>
      <c r="S19"/>
    </row>
    <row r="20" spans="1:19" x14ac:dyDescent="0.25">
      <c r="B20" s="193">
        <f t="shared" si="4"/>
        <v>2028</v>
      </c>
      <c r="C20" s="115">
        <f>($D$47*INDEX('Tariff Page'!$D$9:$D$30,MATCH($B20,'Tariff Page'!$B$9:$B$30,0))+$D$48*INDEX('Tariff Page'!$C$9:$C$30,MATCH($B20,'Tariff Page'!$B$9:$B$30,0))+$D$49*INDEX('Tariff Page'!$F$9:$F$30,MATCH($B20,'Tariff Page'!$B$9:$B$30,0))+$D$50*INDEX('Tariff Page'!$E$9:$E$30,MATCH($B20,'Tariff Page'!$B$9:$B$30,0)))*10</f>
        <v>36.515057122335719</v>
      </c>
      <c r="D20" s="115">
        <f>($D$47*INDEX('[20]Tariff Page'!$D$10:$D$30,MATCH($B20,'[20]Tariff Page'!$B$10:$B$30,0))+$D$48*INDEX('[20]Tariff Page'!$C$10:$C$30,MATCH($B20,'[20]Tariff Page'!$B$10:$B$30,0))+$D$49*INDEX('[20]Tariff Page'!$F$10:$F$30,MATCH($B20,'[20]Tariff Page'!$B$10:$B$30,0))+$D$50*INDEX('[20]Tariff Page'!$E$10:$E$30,MATCH($B20,'[20]Tariff Page'!$B$10:$B$30,0)))*10</f>
        <v>34.557170573426916</v>
      </c>
      <c r="E20" s="116">
        <f t="shared" si="0"/>
        <v>1.9578865489088031</v>
      </c>
      <c r="F20" s="117">
        <f>($G$47*INDEX('Tariff Page Wind'!$D$9:$D$32,MATCH($B20,'Tariff Page Wind'!$B$9:$B$32,0))+$G$48*INDEX('Tariff Page Wind'!$C$9:$C$32,MATCH($B20,'Tariff Page Wind'!$B$9:$B$32,0))+$G$49*INDEX('Tariff Page Wind'!$F$9:$F$32,MATCH($B20,'Tariff Page Wind'!$B$9:$B$32,0))+$G$50*INDEX('Tariff Page Wind'!$E$9:$E$32,MATCH($B20,'Tariff Page Wind'!$B$9:$B$32,0)))*10</f>
        <v>29.970702028001419</v>
      </c>
      <c r="G20" s="115">
        <f>($G$47*INDEX('[20]Tariff Page Wind'!$D$10:$D$30,MATCH($B20,'[20]Tariff Page Wind'!$B$10:$B$30,0))+$G$48*INDEX('[20]Tariff Page Wind'!$C$10:$C$30,MATCH($B20,'[20]Tariff Page Wind'!$B$10:$B$30,0))+$G$49*INDEX('[20]Tariff Page Wind'!$F$10:$F$30,MATCH($B20,'[20]Tariff Page Wind'!$B$10:$B$30,0))+$G$50*INDEX('[20]Tariff Page Wind'!$E$10:$E$30,MATCH($B20,'[20]Tariff Page Wind'!$B$10:$B$30,0)))*10</f>
        <v>29.448320820794898</v>
      </c>
      <c r="H20" s="116">
        <f t="shared" si="1"/>
        <v>0.52238120720652148</v>
      </c>
      <c r="I20" s="117">
        <f>($J$47*INDEX('Tariff Page Solar Fixed'!$D$9:$D$31,MATCH($B20,'Tariff Page Solar Fixed'!$B$9:$B$31,0))+$J$48*INDEX('Tariff Page Solar Fixed'!$C$9:$C$31,MATCH($B20,'Tariff Page Solar Fixed'!$B$9:$B$31,0))+$J$49*INDEX('Tariff Page Solar Fixed'!$F$9:$F$31,MATCH($B20,'Tariff Page Solar Fixed'!$B$9:$B$31,0))+$J$50*INDEX('Tariff Page Solar Fixed'!$E$9:$E$31,MATCH($B20,'Tariff Page Solar Fixed'!$B$9:$B$31,0)))*10</f>
        <v>15.570936086951836</v>
      </c>
      <c r="J20" s="115">
        <f>($J$47*INDEX('[20]Tariff Page Solar Fixed'!$D$10:$D$30,MATCH($B20,'[20]Tariff Page Solar Fixed'!$B$10:$B$30,0))+$J$48*INDEX('[20]Tariff Page Solar Fixed'!$C$10:$C$30,MATCH($B20,'[20]Tariff Page Solar Fixed'!$B$10:$B$30,0))+$J$49*INDEX('[20]Tariff Page Solar Fixed'!$F$10:$F$30,MATCH($B20,'[20]Tariff Page Solar Fixed'!$B$10:$B$30,0))+$J$50*INDEX('[20]Tariff Page Solar Fixed'!$E$10:$E$30,MATCH($B20,'[20]Tariff Page Solar Fixed'!$B$10:$B$30,0)))*10</f>
        <v>28.028161206107015</v>
      </c>
      <c r="K20" s="116">
        <f t="shared" si="2"/>
        <v>-12.457225119155179</v>
      </c>
      <c r="L20" s="117">
        <f>($M$47*INDEX('Tariff Page Solar Tracking'!$D$9:$D$31,MATCH($B20,'Tariff Page Solar Tracking'!$B$9:$B$31,0))+$M$48*INDEX('Tariff Page Solar Tracking'!$C$9:$C$31,MATCH($B20,'Tariff Page Solar Tracking'!$B$9:$B$31,0))+$M$49*INDEX('Tariff Page Solar Tracking'!$F$9:$F$31,MATCH($B20,'Tariff Page Solar Tracking'!$B$9:$B$31,0))+$M$50*INDEX('Tariff Page Solar Tracking'!$E$9:$E$31,MATCH($B20,'Tariff Page Solar Tracking'!$B$9:$B$31,0)))*10</f>
        <v>19.430078880197915</v>
      </c>
      <c r="M20" s="115">
        <f>($M$47*INDEX('[20]Tariff Page Solar Tracking'!$D$10:$D$30,MATCH($B20,'[20]Tariff Page Solar Tracking'!$B$10:$B$30,0))+$M$48*INDEX('[20]Tariff Page Solar Tracking'!$C$10:$C$30,MATCH($B20,'[20]Tariff Page Solar Tracking'!$B$10:$B$30,0))+$M$49*INDEX('[20]Tariff Page Solar Tracking'!$F$10:$F$30,MATCH($B20,'[20]Tariff Page Solar Tracking'!$B$10:$B$30,0))+$M$50*INDEX('[20]Tariff Page Solar Tracking'!$E$10:$E$30,MATCH($B20,'[20]Tariff Page Solar Tracking'!$B$10:$B$30,0)))*10</f>
        <v>31.239935569934573</v>
      </c>
      <c r="N20" s="248">
        <f t="shared" si="3"/>
        <v>-11.809856689736659</v>
      </c>
      <c r="S20"/>
    </row>
    <row r="21" spans="1:19" x14ac:dyDescent="0.25">
      <c r="B21" s="193">
        <f t="shared" si="4"/>
        <v>2029</v>
      </c>
      <c r="C21" s="115">
        <f>($D$47*INDEX('Tariff Page'!$D$9:$D$30,MATCH($B21,'Tariff Page'!$B$9:$B$30,0))+$D$48*INDEX('Tariff Page'!$C$9:$C$30,MATCH($B21,'Tariff Page'!$B$9:$B$30,0))+$D$49*INDEX('Tariff Page'!$F$9:$F$30,MATCH($B21,'Tariff Page'!$B$9:$B$30,0))+$D$50*INDEX('Tariff Page'!$E$9:$E$30,MATCH($B21,'Tariff Page'!$B$9:$B$30,0)))*10</f>
        <v>38.548625924228077</v>
      </c>
      <c r="D21" s="115">
        <f>($D$47*INDEX('[20]Tariff Page'!$D$10:$D$30,MATCH($B21,'[20]Tariff Page'!$B$10:$B$30,0))+$D$48*INDEX('[20]Tariff Page'!$C$10:$C$30,MATCH($B21,'[20]Tariff Page'!$B$10:$B$30,0))+$D$49*INDEX('[20]Tariff Page'!$F$10:$F$30,MATCH($B21,'[20]Tariff Page'!$B$10:$B$30,0))+$D$50*INDEX('[20]Tariff Page'!$E$10:$E$30,MATCH($B21,'[20]Tariff Page'!$B$10:$B$30,0)))*10</f>
        <v>39.448321504009776</v>
      </c>
      <c r="E21" s="116">
        <f t="shared" si="0"/>
        <v>-0.89969557978169945</v>
      </c>
      <c r="F21" s="117">
        <f>($G$47*INDEX('Tariff Page Wind'!$D$9:$D$32,MATCH($B21,'Tariff Page Wind'!$B$9:$B$32,0))+$G$48*INDEX('Tariff Page Wind'!$C$9:$C$32,MATCH($B21,'Tariff Page Wind'!$B$9:$B$32,0))+$G$49*INDEX('Tariff Page Wind'!$F$9:$F$32,MATCH($B21,'Tariff Page Wind'!$B$9:$B$32,0))+$G$50*INDEX('Tariff Page Wind'!$E$9:$E$32,MATCH($B21,'Tariff Page Wind'!$B$9:$B$32,0)))*10</f>
        <v>30.423515268727918</v>
      </c>
      <c r="G21" s="115">
        <f>($G$47*INDEX('[20]Tariff Page Wind'!$D$10:$D$30,MATCH($B21,'[20]Tariff Page Wind'!$B$10:$B$30,0))+$G$48*INDEX('[20]Tariff Page Wind'!$C$10:$C$30,MATCH($B21,'[20]Tariff Page Wind'!$B$10:$B$30,0))+$G$49*INDEX('[20]Tariff Page Wind'!$F$10:$F$30,MATCH($B21,'[20]Tariff Page Wind'!$B$10:$B$30,0))+$G$50*INDEX('[20]Tariff Page Wind'!$E$10:$E$30,MATCH($B21,'[20]Tariff Page Wind'!$B$10:$B$30,0)))*10</f>
        <v>35.846784465905756</v>
      </c>
      <c r="H21" s="116">
        <f t="shared" si="1"/>
        <v>-5.423269197177838</v>
      </c>
      <c r="I21" s="117">
        <f>($J$47*INDEX('Tariff Page Solar Fixed'!$D$9:$D$31,MATCH($B21,'Tariff Page Solar Fixed'!$B$9:$B$31,0))+$J$48*INDEX('Tariff Page Solar Fixed'!$C$9:$C$31,MATCH($B21,'Tariff Page Solar Fixed'!$B$9:$B$31,0))+$J$49*INDEX('Tariff Page Solar Fixed'!$F$9:$F$31,MATCH($B21,'Tariff Page Solar Fixed'!$B$9:$B$31,0))+$J$50*INDEX('Tariff Page Solar Fixed'!$E$9:$E$31,MATCH($B21,'Tariff Page Solar Fixed'!$B$9:$B$31,0)))*10</f>
        <v>17.763094044739528</v>
      </c>
      <c r="J21" s="115">
        <f>($J$47*INDEX('[20]Tariff Page Solar Fixed'!$D$10:$D$30,MATCH($B21,'[20]Tariff Page Solar Fixed'!$B$10:$B$30,0))+$J$48*INDEX('[20]Tariff Page Solar Fixed'!$C$10:$C$30,MATCH($B21,'[20]Tariff Page Solar Fixed'!$B$10:$B$30,0))+$J$49*INDEX('[20]Tariff Page Solar Fixed'!$F$10:$F$30,MATCH($B21,'[20]Tariff Page Solar Fixed'!$B$10:$B$30,0))+$J$50*INDEX('[20]Tariff Page Solar Fixed'!$E$10:$E$30,MATCH($B21,'[20]Tariff Page Solar Fixed'!$B$10:$B$30,0)))*10</f>
        <v>30.981771427403402</v>
      </c>
      <c r="K21" s="116">
        <f t="shared" si="2"/>
        <v>-13.218677382663873</v>
      </c>
      <c r="L21" s="117">
        <f>($M$47*INDEX('Tariff Page Solar Tracking'!$D$9:$D$31,MATCH($B21,'Tariff Page Solar Tracking'!$B$9:$B$31,0))+$M$48*INDEX('Tariff Page Solar Tracking'!$C$9:$C$31,MATCH($B21,'Tariff Page Solar Tracking'!$B$9:$B$31,0))+$M$49*INDEX('Tariff Page Solar Tracking'!$F$9:$F$31,MATCH($B21,'Tariff Page Solar Tracking'!$B$9:$B$31,0))+$M$50*INDEX('Tariff Page Solar Tracking'!$E$9:$E$31,MATCH($B21,'Tariff Page Solar Tracking'!$B$9:$B$31,0)))*10</f>
        <v>21.17881478800815</v>
      </c>
      <c r="M21" s="115">
        <f>($M$47*INDEX('[20]Tariff Page Solar Tracking'!$D$10:$D$30,MATCH($B21,'[20]Tariff Page Solar Tracking'!$B$10:$B$30,0))+$M$48*INDEX('[20]Tariff Page Solar Tracking'!$C$10:$C$30,MATCH($B21,'[20]Tariff Page Solar Tracking'!$B$10:$B$30,0))+$M$49*INDEX('[20]Tariff Page Solar Tracking'!$F$10:$F$30,MATCH($B21,'[20]Tariff Page Solar Tracking'!$B$10:$B$30,0))+$M$50*INDEX('[20]Tariff Page Solar Tracking'!$E$10:$E$30,MATCH($B21,'[20]Tariff Page Solar Tracking'!$B$10:$B$30,0)))*10</f>
        <v>34.180196223561133</v>
      </c>
      <c r="N21" s="248">
        <f t="shared" si="3"/>
        <v>-13.001381435552982</v>
      </c>
      <c r="S21"/>
    </row>
    <row r="22" spans="1:19" x14ac:dyDescent="0.25">
      <c r="B22" s="193">
        <f t="shared" si="4"/>
        <v>2030</v>
      </c>
      <c r="C22" s="115">
        <f>($D$47*INDEX('Tariff Page'!$D$9:$D$30,MATCH($B22,'Tariff Page'!$B$9:$B$30,0))+$D$48*INDEX('Tariff Page'!$C$9:$C$30,MATCH($B22,'Tariff Page'!$B$9:$B$30,0))+$D$49*INDEX('Tariff Page'!$F$9:$F$30,MATCH($B22,'Tariff Page'!$B$9:$B$30,0))+$D$50*INDEX('Tariff Page'!$E$9:$E$30,MATCH($B22,'Tariff Page'!$B$9:$B$30,0)))*10</f>
        <v>38.316060951614055</v>
      </c>
      <c r="D22" s="115">
        <f>($D$47*INDEX('[20]Tariff Page'!$D$10:$D$30,MATCH($B22,'[20]Tariff Page'!$B$10:$B$30,0))+$D$48*INDEX('[20]Tariff Page'!$C$10:$C$30,MATCH($B22,'[20]Tariff Page'!$B$10:$B$30,0))+$D$49*INDEX('[20]Tariff Page'!$F$10:$F$30,MATCH($B22,'[20]Tariff Page'!$B$10:$B$30,0))+$D$50*INDEX('[20]Tariff Page'!$E$10:$E$30,MATCH($B22,'[20]Tariff Page'!$B$10:$B$30,0)))*10</f>
        <v>43.014542052147377</v>
      </c>
      <c r="E22" s="116">
        <f t="shared" si="0"/>
        <v>-4.6984811005333214</v>
      </c>
      <c r="F22" s="117">
        <f>($G$47*INDEX('Tariff Page Wind'!$D$9:$D$32,MATCH($B22,'Tariff Page Wind'!$B$9:$B$32,0))+$G$48*INDEX('Tariff Page Wind'!$C$9:$C$32,MATCH($B22,'Tariff Page Wind'!$B$9:$B$32,0))+$G$49*INDEX('Tariff Page Wind'!$F$9:$F$32,MATCH($B22,'Tariff Page Wind'!$B$9:$B$32,0))+$G$50*INDEX('Tariff Page Wind'!$E$9:$E$32,MATCH($B22,'Tariff Page Wind'!$B$9:$B$32,0)))*10</f>
        <v>31.034367560742673</v>
      </c>
      <c r="G22" s="115">
        <f>($G$47*INDEX('[20]Tariff Page Wind'!$D$10:$D$30,MATCH($B22,'[20]Tariff Page Wind'!$B$10:$B$30,0))+$G$48*INDEX('[20]Tariff Page Wind'!$C$10:$C$30,MATCH($B22,'[20]Tariff Page Wind'!$B$10:$B$30,0))+$G$49*INDEX('[20]Tariff Page Wind'!$F$10:$F$30,MATCH($B22,'[20]Tariff Page Wind'!$B$10:$B$30,0))+$G$50*INDEX('[20]Tariff Page Wind'!$E$10:$E$30,MATCH($B22,'[20]Tariff Page Wind'!$B$10:$B$30,0)))*10</f>
        <v>49.312350135366323</v>
      </c>
      <c r="H22" s="116">
        <f t="shared" si="1"/>
        <v>-18.27798257462365</v>
      </c>
      <c r="I22" s="117">
        <f>($J$47*INDEX('Tariff Page Solar Fixed'!$D$9:$D$31,MATCH($B22,'Tariff Page Solar Fixed'!$B$9:$B$31,0))+$J$48*INDEX('Tariff Page Solar Fixed'!$C$9:$C$31,MATCH($B22,'Tariff Page Solar Fixed'!$B$9:$B$31,0))+$J$49*INDEX('Tariff Page Solar Fixed'!$F$9:$F$31,MATCH($B22,'Tariff Page Solar Fixed'!$B$9:$B$31,0))+$J$50*INDEX('Tariff Page Solar Fixed'!$E$9:$E$31,MATCH($B22,'Tariff Page Solar Fixed'!$B$9:$B$31,0)))*10</f>
        <v>14.209135084502961</v>
      </c>
      <c r="J22" s="115">
        <f>($J$47*INDEX('[20]Tariff Page Solar Fixed'!$D$10:$D$30,MATCH($B22,'[20]Tariff Page Solar Fixed'!$B$10:$B$30,0))+$J$48*INDEX('[20]Tariff Page Solar Fixed'!$C$10:$C$30,MATCH($B22,'[20]Tariff Page Solar Fixed'!$B$10:$B$30,0))+$J$49*INDEX('[20]Tariff Page Solar Fixed'!$F$10:$F$30,MATCH($B22,'[20]Tariff Page Solar Fixed'!$B$10:$B$30,0))+$J$50*INDEX('[20]Tariff Page Solar Fixed'!$E$10:$E$30,MATCH($B22,'[20]Tariff Page Solar Fixed'!$B$10:$B$30,0)))*10</f>
        <v>50.280930248442353</v>
      </c>
      <c r="K22" s="116">
        <f t="shared" si="2"/>
        <v>-36.071795163939392</v>
      </c>
      <c r="L22" s="117">
        <f>($M$47*INDEX('Tariff Page Solar Tracking'!$D$9:$D$31,MATCH($B22,'Tariff Page Solar Tracking'!$B$9:$B$31,0))+$M$48*INDEX('Tariff Page Solar Tracking'!$C$9:$C$31,MATCH($B22,'Tariff Page Solar Tracking'!$B$9:$B$31,0))+$M$49*INDEX('Tariff Page Solar Tracking'!$F$9:$F$31,MATCH($B22,'Tariff Page Solar Tracking'!$B$9:$B$31,0))+$M$50*INDEX('Tariff Page Solar Tracking'!$E$9:$E$31,MATCH($B22,'Tariff Page Solar Tracking'!$B$9:$B$31,0)))*10</f>
        <v>18.16203919916785</v>
      </c>
      <c r="M22" s="115">
        <f>($M$47*INDEX('[20]Tariff Page Solar Tracking'!$D$10:$D$30,MATCH($B22,'[20]Tariff Page Solar Tracking'!$B$10:$B$30,0))+$M$48*INDEX('[20]Tariff Page Solar Tracking'!$C$10:$C$30,MATCH($B22,'[20]Tariff Page Solar Tracking'!$B$10:$B$30,0))+$M$49*INDEX('[20]Tariff Page Solar Tracking'!$F$10:$F$30,MATCH($B22,'[20]Tariff Page Solar Tracking'!$B$10:$B$30,0))+$M$50*INDEX('[20]Tariff Page Solar Tracking'!$E$10:$E$30,MATCH($B22,'[20]Tariff Page Solar Tracking'!$B$10:$B$30,0)))*10</f>
        <v>56.524943117256356</v>
      </c>
      <c r="N22" s="248">
        <f t="shared" si="3"/>
        <v>-38.362903918088506</v>
      </c>
      <c r="S22"/>
    </row>
    <row r="23" spans="1:19" x14ac:dyDescent="0.25">
      <c r="B23" s="193">
        <f t="shared" si="4"/>
        <v>2031</v>
      </c>
      <c r="C23" s="115">
        <f>($D$47*INDEX('Tariff Page'!$D$9:$D$30,MATCH($B23,'Tariff Page'!$B$9:$B$30,0))+$D$48*INDEX('Tariff Page'!$C$9:$C$30,MATCH($B23,'Tariff Page'!$B$9:$B$30,0))+$D$49*INDEX('Tariff Page'!$F$9:$F$30,MATCH($B23,'Tariff Page'!$B$9:$B$30,0))+$D$50*INDEX('Tariff Page'!$E$9:$E$30,MATCH($B23,'Tariff Page'!$B$9:$B$30,0)))*10</f>
        <v>42.280894224793883</v>
      </c>
      <c r="D23" s="115">
        <f>($D$47*INDEX('[20]Tariff Page'!$D$10:$D$30,MATCH($B23,'[20]Tariff Page'!$B$10:$B$30,0))+$D$48*INDEX('[20]Tariff Page'!$C$10:$C$30,MATCH($B23,'[20]Tariff Page'!$B$10:$B$30,0))+$D$49*INDEX('[20]Tariff Page'!$F$10:$F$30,MATCH($B23,'[20]Tariff Page'!$B$10:$B$30,0))+$D$50*INDEX('[20]Tariff Page'!$E$10:$E$30,MATCH($B23,'[20]Tariff Page'!$B$10:$B$30,0)))*10</f>
        <v>45.641236140460506</v>
      </c>
      <c r="E23" s="116">
        <f t="shared" si="0"/>
        <v>-3.3603419156666234</v>
      </c>
      <c r="F23" s="117">
        <f>($G$47*INDEX('Tariff Page Wind'!$D$9:$D$32,MATCH($B23,'Tariff Page Wind'!$B$9:$B$32,0))+$G$48*INDEX('Tariff Page Wind'!$C$9:$C$32,MATCH($B23,'Tariff Page Wind'!$B$9:$B$32,0))+$G$49*INDEX('Tariff Page Wind'!$F$9:$F$32,MATCH($B23,'Tariff Page Wind'!$B$9:$B$32,0))+$G$50*INDEX('Tariff Page Wind'!$E$9:$E$32,MATCH($B23,'Tariff Page Wind'!$B$9:$B$32,0)))*10</f>
        <v>32.158838168829227</v>
      </c>
      <c r="G23" s="115">
        <f>($G$47*INDEX('[20]Tariff Page Wind'!$D$10:$D$30,MATCH($B23,'[20]Tariff Page Wind'!$B$10:$B$30,0))+$G$48*INDEX('[20]Tariff Page Wind'!$C$10:$C$30,MATCH($B23,'[20]Tariff Page Wind'!$B$10:$B$30,0))+$G$49*INDEX('[20]Tariff Page Wind'!$F$10:$F$30,MATCH($B23,'[20]Tariff Page Wind'!$B$10:$B$30,0))+$G$50*INDEX('[20]Tariff Page Wind'!$E$10:$E$30,MATCH($B23,'[20]Tariff Page Wind'!$B$10:$B$30,0)))*10</f>
        <v>50.234974505490406</v>
      </c>
      <c r="H23" s="116">
        <f t="shared" si="1"/>
        <v>-18.076136336661179</v>
      </c>
      <c r="I23" s="117">
        <f>($J$47*INDEX('Tariff Page Solar Fixed'!$D$9:$D$31,MATCH($B23,'Tariff Page Solar Fixed'!$B$9:$B$31,0))+$J$48*INDEX('Tariff Page Solar Fixed'!$C$9:$C$31,MATCH($B23,'Tariff Page Solar Fixed'!$B$9:$B$31,0))+$J$49*INDEX('Tariff Page Solar Fixed'!$F$9:$F$31,MATCH($B23,'Tariff Page Solar Fixed'!$B$9:$B$31,0))+$J$50*INDEX('Tariff Page Solar Fixed'!$E$9:$E$31,MATCH($B23,'Tariff Page Solar Fixed'!$B$9:$B$31,0)))*10</f>
        <v>17.125496732915344</v>
      </c>
      <c r="J23" s="115">
        <f>($J$47*INDEX('[20]Tariff Page Solar Fixed'!$D$10:$D$30,MATCH($B23,'[20]Tariff Page Solar Fixed'!$B$10:$B$30,0))+$J$48*INDEX('[20]Tariff Page Solar Fixed'!$C$10:$C$30,MATCH($B23,'[20]Tariff Page Solar Fixed'!$B$10:$B$30,0))+$J$49*INDEX('[20]Tariff Page Solar Fixed'!$F$10:$F$30,MATCH($B23,'[20]Tariff Page Solar Fixed'!$B$10:$B$30,0))+$J$50*INDEX('[20]Tariff Page Solar Fixed'!$E$10:$E$30,MATCH($B23,'[20]Tariff Page Solar Fixed'!$B$10:$B$30,0)))*10</f>
        <v>51.468333704225614</v>
      </c>
      <c r="K23" s="116">
        <f t="shared" si="2"/>
        <v>-34.34283697131027</v>
      </c>
      <c r="L23" s="117">
        <f>($M$47*INDEX('Tariff Page Solar Tracking'!$D$9:$D$31,MATCH($B23,'Tariff Page Solar Tracking'!$B$9:$B$31,0))+$M$48*INDEX('Tariff Page Solar Tracking'!$C$9:$C$31,MATCH($B23,'Tariff Page Solar Tracking'!$B$9:$B$31,0))+$M$49*INDEX('Tariff Page Solar Tracking'!$F$9:$F$31,MATCH($B23,'Tariff Page Solar Tracking'!$B$9:$B$31,0))+$M$50*INDEX('Tariff Page Solar Tracking'!$E$9:$E$31,MATCH($B23,'Tariff Page Solar Tracking'!$B$9:$B$31,0)))*10</f>
        <v>21.296327856776255</v>
      </c>
      <c r="M23" s="115">
        <f>($M$47*INDEX('[20]Tariff Page Solar Tracking'!$D$10:$D$30,MATCH($B23,'[20]Tariff Page Solar Tracking'!$B$10:$B$30,0))+$M$48*INDEX('[20]Tariff Page Solar Tracking'!$C$10:$C$30,MATCH($B23,'[20]Tariff Page Solar Tracking'!$B$10:$B$30,0))+$M$49*INDEX('[20]Tariff Page Solar Tracking'!$F$10:$F$30,MATCH($B23,'[20]Tariff Page Solar Tracking'!$B$10:$B$30,0))+$M$50*INDEX('[20]Tariff Page Solar Tracking'!$E$10:$E$30,MATCH($B23,'[20]Tariff Page Solar Tracking'!$B$10:$B$30,0)))*10</f>
        <v>57.666130079177627</v>
      </c>
      <c r="N23" s="248">
        <f t="shared" si="3"/>
        <v>-36.369802222401376</v>
      </c>
      <c r="S23"/>
    </row>
    <row r="24" spans="1:19" x14ac:dyDescent="0.25">
      <c r="B24" s="193">
        <f t="shared" si="4"/>
        <v>2032</v>
      </c>
      <c r="C24" s="115">
        <f>($D$47*INDEX('Tariff Page'!$D$9:$D$30,MATCH($B24,'Tariff Page'!$B$9:$B$30,0))+$D$48*INDEX('Tariff Page'!$C$9:$C$30,MATCH($B24,'Tariff Page'!$B$9:$B$30,0))+$D$49*INDEX('Tariff Page'!$F$9:$F$30,MATCH($B24,'Tariff Page'!$B$9:$B$30,0))+$D$50*INDEX('Tariff Page'!$E$9:$E$30,MATCH($B24,'Tariff Page'!$B$9:$B$30,0)))*10</f>
        <v>47.092116439872868</v>
      </c>
      <c r="D24" s="115">
        <f>($D$47*INDEX('[20]Tariff Page'!$D$10:$D$30,MATCH($B24,'[20]Tariff Page'!$B$10:$B$30,0))+$D$48*INDEX('[20]Tariff Page'!$C$10:$C$30,MATCH($B24,'[20]Tariff Page'!$B$10:$B$30,0))+$D$49*INDEX('[20]Tariff Page'!$F$10:$F$30,MATCH($B24,'[20]Tariff Page'!$B$10:$B$30,0))+$D$50*INDEX('[20]Tariff Page'!$E$10:$E$30,MATCH($B24,'[20]Tariff Page'!$B$10:$B$30,0)))*10</f>
        <v>47.584121711816124</v>
      </c>
      <c r="E24" s="116">
        <f t="shared" si="0"/>
        <v>-0.49200527194325616</v>
      </c>
      <c r="F24" s="117">
        <f>($G$47*INDEX('Tariff Page Wind'!$D$9:$D$32,MATCH($B24,'Tariff Page Wind'!$B$9:$B$32,0))+$G$48*INDEX('Tariff Page Wind'!$C$9:$C$32,MATCH($B24,'Tariff Page Wind'!$B$9:$B$32,0))+$G$49*INDEX('Tariff Page Wind'!$F$9:$F$32,MATCH($B24,'Tariff Page Wind'!$B$9:$B$32,0))+$G$50*INDEX('Tariff Page Wind'!$E$9:$E$32,MATCH($B24,'Tariff Page Wind'!$B$9:$B$32,0)))*10</f>
        <v>32.634833455381084</v>
      </c>
      <c r="G24" s="115">
        <f>($G$47*INDEX('[20]Tariff Page Wind'!$D$10:$D$30,MATCH($B24,'[20]Tariff Page Wind'!$B$10:$B$30,0))+$G$48*INDEX('[20]Tariff Page Wind'!$C$10:$C$30,MATCH($B24,'[20]Tariff Page Wind'!$B$10:$B$30,0))+$G$49*INDEX('[20]Tariff Page Wind'!$F$10:$F$30,MATCH($B24,'[20]Tariff Page Wind'!$B$10:$B$30,0))+$G$50*INDEX('[20]Tariff Page Wind'!$E$10:$E$30,MATCH($B24,'[20]Tariff Page Wind'!$B$10:$B$30,0)))*10</f>
        <v>50.719679530179732</v>
      </c>
      <c r="H24" s="116">
        <f t="shared" si="1"/>
        <v>-18.084846074798648</v>
      </c>
      <c r="I24" s="117">
        <f>($J$47*INDEX('Tariff Page Solar Fixed'!$D$9:$D$31,MATCH($B24,'Tariff Page Solar Fixed'!$B$9:$B$31,0))+$J$48*INDEX('Tariff Page Solar Fixed'!$C$9:$C$31,MATCH($B24,'Tariff Page Solar Fixed'!$B$9:$B$31,0))+$J$49*INDEX('Tariff Page Solar Fixed'!$F$9:$F$31,MATCH($B24,'Tariff Page Solar Fixed'!$B$9:$B$31,0))+$J$50*INDEX('Tariff Page Solar Fixed'!$E$9:$E$31,MATCH($B24,'Tariff Page Solar Fixed'!$B$9:$B$31,0)))*10</f>
        <v>20.040434608548338</v>
      </c>
      <c r="J24" s="115">
        <f>($J$47*INDEX('[20]Tariff Page Solar Fixed'!$D$10:$D$30,MATCH($B24,'[20]Tariff Page Solar Fixed'!$B$10:$B$30,0))+$J$48*INDEX('[20]Tariff Page Solar Fixed'!$C$10:$C$30,MATCH($B24,'[20]Tariff Page Solar Fixed'!$B$10:$B$30,0))+$J$49*INDEX('[20]Tariff Page Solar Fixed'!$F$10:$F$30,MATCH($B24,'[20]Tariff Page Solar Fixed'!$B$10:$B$30,0))+$J$50*INDEX('[20]Tariff Page Solar Fixed'!$E$10:$E$30,MATCH($B24,'[20]Tariff Page Solar Fixed'!$B$10:$B$30,0)))*10</f>
        <v>53.170930257161906</v>
      </c>
      <c r="K24" s="116">
        <f t="shared" si="2"/>
        <v>-33.130495648613568</v>
      </c>
      <c r="L24" s="117">
        <f>($M$47*INDEX('Tariff Page Solar Tracking'!$D$9:$D$31,MATCH($B24,'Tariff Page Solar Tracking'!$B$9:$B$31,0))+$M$48*INDEX('Tariff Page Solar Tracking'!$C$9:$C$31,MATCH($B24,'Tariff Page Solar Tracking'!$B$9:$B$31,0))+$M$49*INDEX('Tariff Page Solar Tracking'!$F$9:$F$31,MATCH($B24,'Tariff Page Solar Tracking'!$B$9:$B$31,0))+$M$50*INDEX('Tariff Page Solar Tracking'!$E$9:$E$31,MATCH($B24,'Tariff Page Solar Tracking'!$B$9:$B$31,0)))*10</f>
        <v>23.351901260916634</v>
      </c>
      <c r="M24" s="115">
        <f>($M$47*INDEX('[20]Tariff Page Solar Tracking'!$D$10:$D$30,MATCH($B24,'[20]Tariff Page Solar Tracking'!$B$10:$B$30,0))+$M$48*INDEX('[20]Tariff Page Solar Tracking'!$C$10:$C$30,MATCH($B24,'[20]Tariff Page Solar Tracking'!$B$10:$B$30,0))+$M$49*INDEX('[20]Tariff Page Solar Tracking'!$F$10:$F$30,MATCH($B24,'[20]Tariff Page Solar Tracking'!$B$10:$B$30,0))+$M$50*INDEX('[20]Tariff Page Solar Tracking'!$E$10:$E$30,MATCH($B24,'[20]Tariff Page Solar Tracking'!$B$10:$B$30,0)))*10</f>
        <v>59.706307331095161</v>
      </c>
      <c r="N24" s="248">
        <f t="shared" si="3"/>
        <v>-36.354406070178527</v>
      </c>
      <c r="P24" s="140"/>
      <c r="S24"/>
    </row>
    <row r="25" spans="1:19" x14ac:dyDescent="0.25">
      <c r="B25" s="193">
        <f t="shared" si="4"/>
        <v>2033</v>
      </c>
      <c r="C25" s="115">
        <f>($D$47*INDEX('Tariff Page'!$D$9:$D$30,MATCH($B25,'Tariff Page'!$B$9:$B$30,0))+$D$48*INDEX('Tariff Page'!$C$9:$C$30,MATCH($B25,'Tariff Page'!$B$9:$B$30,0))+$D$49*INDEX('Tariff Page'!$F$9:$F$30,MATCH($B25,'Tariff Page'!$B$9:$B$30,0))+$D$50*INDEX('Tariff Page'!$E$9:$E$30,MATCH($B25,'Tariff Page'!$B$9:$B$30,0)))*10</f>
        <v>47.981393633532065</v>
      </c>
      <c r="D25" s="115">
        <f>($D$47*INDEX('[20]Tariff Page'!$D$10:$D$30,MATCH($B25,'[20]Tariff Page'!$B$10:$B$30,0))+$D$48*INDEX('[20]Tariff Page'!$C$10:$C$30,MATCH($B25,'[20]Tariff Page'!$B$10:$B$30,0))+$D$49*INDEX('[20]Tariff Page'!$F$10:$F$30,MATCH($B25,'[20]Tariff Page'!$B$10:$B$30,0))+$D$50*INDEX('[20]Tariff Page'!$E$10:$E$30,MATCH($B25,'[20]Tariff Page'!$B$10:$B$30,0)))*10</f>
        <v>51.422753015547912</v>
      </c>
      <c r="E25" s="116">
        <f t="shared" si="0"/>
        <v>-3.4413593820158468</v>
      </c>
      <c r="F25" s="117">
        <f>($G$47*INDEX('Tariff Page Wind'!$D$9:$D$32,MATCH($B25,'Tariff Page Wind'!$B$9:$B$32,0))+$G$48*INDEX('Tariff Page Wind'!$C$9:$C$32,MATCH($B25,'Tariff Page Wind'!$B$9:$B$32,0))+$G$49*INDEX('Tariff Page Wind'!$F$9:$F$32,MATCH($B25,'Tariff Page Wind'!$B$9:$B$32,0))+$G$50*INDEX('Tariff Page Wind'!$E$9:$E$32,MATCH($B25,'Tariff Page Wind'!$B$9:$B$32,0)))*10</f>
        <v>60.441121776087492</v>
      </c>
      <c r="G25" s="115">
        <f>($G$47*INDEX('[20]Tariff Page Wind'!$D$10:$D$30,MATCH($B25,'[20]Tariff Page Wind'!$B$10:$B$30,0))+$G$48*INDEX('[20]Tariff Page Wind'!$C$10:$C$30,MATCH($B25,'[20]Tariff Page Wind'!$B$10:$B$30,0))+$G$49*INDEX('[20]Tariff Page Wind'!$F$10:$F$30,MATCH($B25,'[20]Tariff Page Wind'!$B$10:$B$30,0))+$G$50*INDEX('[20]Tariff Page Wind'!$E$10:$E$30,MATCH($B25,'[20]Tariff Page Wind'!$B$10:$B$30,0)))*10</f>
        <v>56.022411755327006</v>
      </c>
      <c r="H25" s="116">
        <f t="shared" si="1"/>
        <v>4.4187100207604857</v>
      </c>
      <c r="I25" s="117">
        <f>($J$47*INDEX('Tariff Page Solar Fixed'!$D$9:$D$31,MATCH($B25,'Tariff Page Solar Fixed'!$B$9:$B$31,0))+$J$48*INDEX('Tariff Page Solar Fixed'!$C$9:$C$31,MATCH($B25,'Tariff Page Solar Fixed'!$B$9:$B$31,0))+$J$49*INDEX('Tariff Page Solar Fixed'!$F$9:$F$31,MATCH($B25,'Tariff Page Solar Fixed'!$B$9:$B$31,0))+$J$50*INDEX('Tariff Page Solar Fixed'!$E$9:$E$31,MATCH($B25,'Tariff Page Solar Fixed'!$B$9:$B$31,0)))*10</f>
        <v>21.227050632428043</v>
      </c>
      <c r="J25" s="115">
        <f>($J$47*INDEX('[20]Tariff Page Solar Fixed'!$D$10:$D$30,MATCH($B25,'[20]Tariff Page Solar Fixed'!$B$10:$B$30,0))+$J$48*INDEX('[20]Tariff Page Solar Fixed'!$C$10:$C$30,MATCH($B25,'[20]Tariff Page Solar Fixed'!$B$10:$B$30,0))+$J$49*INDEX('[20]Tariff Page Solar Fixed'!$F$10:$F$30,MATCH($B25,'[20]Tariff Page Solar Fixed'!$B$10:$B$30,0))+$J$50*INDEX('[20]Tariff Page Solar Fixed'!$E$10:$E$30,MATCH($B25,'[20]Tariff Page Solar Fixed'!$B$10:$B$30,0)))*10</f>
        <v>51.241194210364981</v>
      </c>
      <c r="K25" s="116">
        <f t="shared" si="2"/>
        <v>-30.014143577936938</v>
      </c>
      <c r="L25" s="117">
        <f>($M$47*INDEX('Tariff Page Solar Tracking'!$D$9:$D$31,MATCH($B25,'Tariff Page Solar Tracking'!$B$9:$B$31,0))+$M$48*INDEX('Tariff Page Solar Tracking'!$C$9:$C$31,MATCH($B25,'Tariff Page Solar Tracking'!$B$9:$B$31,0))+$M$49*INDEX('Tariff Page Solar Tracking'!$F$9:$F$31,MATCH($B25,'Tariff Page Solar Tracking'!$B$9:$B$31,0))+$M$50*INDEX('Tariff Page Solar Tracking'!$E$9:$E$31,MATCH($B25,'Tariff Page Solar Tracking'!$B$9:$B$31,0)))*10</f>
        <v>24.215734669614285</v>
      </c>
      <c r="M25" s="115">
        <f>($M$47*INDEX('[20]Tariff Page Solar Tracking'!$D$10:$D$30,MATCH($B25,'[20]Tariff Page Solar Tracking'!$B$10:$B$30,0))+$M$48*INDEX('[20]Tariff Page Solar Tracking'!$C$10:$C$30,MATCH($B25,'[20]Tariff Page Solar Tracking'!$B$10:$B$30,0))+$M$49*INDEX('[20]Tariff Page Solar Tracking'!$F$10:$F$30,MATCH($B25,'[20]Tariff Page Solar Tracking'!$B$10:$B$30,0))+$M$50*INDEX('[20]Tariff Page Solar Tracking'!$E$10:$E$30,MATCH($B25,'[20]Tariff Page Solar Tracking'!$B$10:$B$30,0)))*10</f>
        <v>58.07682520847991</v>
      </c>
      <c r="N25" s="248">
        <f t="shared" si="3"/>
        <v>-33.861090538865625</v>
      </c>
      <c r="P25" s="140"/>
      <c r="S25"/>
    </row>
    <row r="26" spans="1:19" x14ac:dyDescent="0.25">
      <c r="B26" s="193">
        <f t="shared" si="4"/>
        <v>2034</v>
      </c>
      <c r="C26" s="115">
        <f>($D$47*INDEX('Tariff Page'!$D$9:$D$30,MATCH($B26,'Tariff Page'!$B$9:$B$30,0))+$D$48*INDEX('Tariff Page'!$C$9:$C$30,MATCH($B26,'Tariff Page'!$B$9:$B$30,0))+$D$49*INDEX('Tariff Page'!$F$9:$F$30,MATCH($B26,'Tariff Page'!$B$9:$B$30,0))+$D$50*INDEX('Tariff Page'!$E$9:$E$30,MATCH($B26,'Tariff Page'!$B$9:$B$30,0)))*10</f>
        <v>49.923239476371307</v>
      </c>
      <c r="D26" s="115">
        <f>($D$47*INDEX('[20]Tariff Page'!$D$10:$D$30,MATCH($B26,'[20]Tariff Page'!$B$10:$B$30,0))+$D$48*INDEX('[20]Tariff Page'!$C$10:$C$30,MATCH($B26,'[20]Tariff Page'!$B$10:$B$30,0))+$D$49*INDEX('[20]Tariff Page'!$F$10:$F$30,MATCH($B26,'[20]Tariff Page'!$B$10:$B$30,0))+$D$50*INDEX('[20]Tariff Page'!$E$10:$E$30,MATCH($B26,'[20]Tariff Page'!$B$10:$B$30,0)))*10</f>
        <v>54.207068445424646</v>
      </c>
      <c r="E26" s="116">
        <f t="shared" si="0"/>
        <v>-4.2838289690533387</v>
      </c>
      <c r="F26" s="117">
        <f>($G$47*INDEX('Tariff Page Wind'!$D$9:$D$32,MATCH($B26,'Tariff Page Wind'!$B$9:$B$32,0))+$G$48*INDEX('Tariff Page Wind'!$C$9:$C$32,MATCH($B26,'Tariff Page Wind'!$B$9:$B$32,0))+$G$49*INDEX('Tariff Page Wind'!$F$9:$F$32,MATCH($B26,'Tariff Page Wind'!$B$9:$B$32,0))+$G$50*INDEX('Tariff Page Wind'!$E$9:$E$32,MATCH($B26,'Tariff Page Wind'!$B$9:$B$32,0)))*10</f>
        <v>61.199147406426761</v>
      </c>
      <c r="G26" s="115">
        <f>($G$47*INDEX('[20]Tariff Page Wind'!$D$10:$D$30,MATCH($B26,'[20]Tariff Page Wind'!$B$10:$B$30,0))+$G$48*INDEX('[20]Tariff Page Wind'!$C$10:$C$30,MATCH($B26,'[20]Tariff Page Wind'!$B$10:$B$30,0))+$G$49*INDEX('[20]Tariff Page Wind'!$F$10:$F$30,MATCH($B26,'[20]Tariff Page Wind'!$B$10:$B$30,0))+$G$50*INDEX('[20]Tariff Page Wind'!$E$10:$E$30,MATCH($B26,'[20]Tariff Page Wind'!$B$10:$B$30,0)))*10</f>
        <v>57.351341826970682</v>
      </c>
      <c r="H26" s="116">
        <f t="shared" si="1"/>
        <v>3.8478055794560788</v>
      </c>
      <c r="I26" s="117">
        <f>($J$47*INDEX('Tariff Page Solar Fixed'!$D$9:$D$31,MATCH($B26,'Tariff Page Solar Fixed'!$B$9:$B$31,0))+$J$48*INDEX('Tariff Page Solar Fixed'!$C$9:$C$31,MATCH($B26,'Tariff Page Solar Fixed'!$B$9:$B$31,0))+$J$49*INDEX('Tariff Page Solar Fixed'!$F$9:$F$31,MATCH($B26,'Tariff Page Solar Fixed'!$B$9:$B$31,0))+$J$50*INDEX('Tariff Page Solar Fixed'!$E$9:$E$31,MATCH($B26,'Tariff Page Solar Fixed'!$B$9:$B$31,0)))*10</f>
        <v>21.665255871993491</v>
      </c>
      <c r="J26" s="115">
        <f>($J$47*INDEX('[20]Tariff Page Solar Fixed'!$D$10:$D$30,MATCH($B26,'[20]Tariff Page Solar Fixed'!$B$10:$B$30,0))+$J$48*INDEX('[20]Tariff Page Solar Fixed'!$C$10:$C$30,MATCH($B26,'[20]Tariff Page Solar Fixed'!$B$10:$B$30,0))+$J$49*INDEX('[20]Tariff Page Solar Fixed'!$F$10:$F$30,MATCH($B26,'[20]Tariff Page Solar Fixed'!$B$10:$B$30,0))+$J$50*INDEX('[20]Tariff Page Solar Fixed'!$E$10:$E$30,MATCH($B26,'[20]Tariff Page Solar Fixed'!$B$10:$B$30,0)))*10</f>
        <v>52.749165991957838</v>
      </c>
      <c r="K26" s="116">
        <f t="shared" si="2"/>
        <v>-31.083910119964347</v>
      </c>
      <c r="L26" s="117">
        <f>($M$47*INDEX('Tariff Page Solar Tracking'!$D$9:$D$31,MATCH($B26,'Tariff Page Solar Tracking'!$B$9:$B$31,0))+$M$48*INDEX('Tariff Page Solar Tracking'!$C$9:$C$31,MATCH($B26,'Tariff Page Solar Tracking'!$B$9:$B$31,0))+$M$49*INDEX('Tariff Page Solar Tracking'!$F$9:$F$31,MATCH($B26,'Tariff Page Solar Tracking'!$B$9:$B$31,0))+$M$50*INDEX('Tariff Page Solar Tracking'!$E$9:$E$31,MATCH($B26,'Tariff Page Solar Tracking'!$B$9:$B$31,0)))*10</f>
        <v>24.678683256954734</v>
      </c>
      <c r="M26" s="115">
        <f>($M$47*INDEX('[20]Tariff Page Solar Tracking'!$D$10:$D$30,MATCH($B26,'[20]Tariff Page Solar Tracking'!$B$10:$B$30,0))+$M$48*INDEX('[20]Tariff Page Solar Tracking'!$C$10:$C$30,MATCH($B26,'[20]Tariff Page Solar Tracking'!$B$10:$B$30,0))+$M$49*INDEX('[20]Tariff Page Solar Tracking'!$F$10:$F$30,MATCH($B26,'[20]Tariff Page Solar Tracking'!$B$10:$B$30,0))+$M$50*INDEX('[20]Tariff Page Solar Tracking'!$E$10:$E$30,MATCH($B26,'[20]Tariff Page Solar Tracking'!$B$10:$B$30,0)))*10</f>
        <v>59.382021194274046</v>
      </c>
      <c r="N26" s="248">
        <f t="shared" si="3"/>
        <v>-34.703337937319311</v>
      </c>
      <c r="P26" s="140"/>
      <c r="S26"/>
    </row>
    <row r="27" spans="1:19" x14ac:dyDescent="0.25">
      <c r="B27" s="193">
        <f t="shared" si="4"/>
        <v>2035</v>
      </c>
      <c r="C27" s="115">
        <f>($D$47*INDEX('Tariff Page'!$D$9:$D$30,MATCH($B27,'Tariff Page'!$B$9:$B$30,0))+$D$48*INDEX('Tariff Page'!$C$9:$C$30,MATCH($B27,'Tariff Page'!$B$9:$B$30,0))+$D$49*INDEX('Tariff Page'!$F$9:$F$30,MATCH($B27,'Tariff Page'!$B$9:$B$30,0))+$D$50*INDEX('Tariff Page'!$E$9:$E$30,MATCH($B27,'Tariff Page'!$B$9:$B$30,0)))*10</f>
        <v>52.084088780089424</v>
      </c>
      <c r="D27" s="115">
        <f>($D$47*INDEX('[20]Tariff Page'!$D$10:$D$30,MATCH($B27,'[20]Tariff Page'!$B$10:$B$30,0))+$D$48*INDEX('[20]Tariff Page'!$C$10:$C$30,MATCH($B27,'[20]Tariff Page'!$B$10:$B$30,0))+$D$49*INDEX('[20]Tariff Page'!$F$10:$F$30,MATCH($B27,'[20]Tariff Page'!$B$10:$B$30,0))+$D$50*INDEX('[20]Tariff Page'!$E$10:$E$30,MATCH($B27,'[20]Tariff Page'!$B$10:$B$30,0)))*10</f>
        <v>57.230105220844962</v>
      </c>
      <c r="E27" s="116">
        <f t="shared" si="0"/>
        <v>-5.1460164407555382</v>
      </c>
      <c r="F27" s="117">
        <f>($G$47*INDEX('Tariff Page Wind'!$D$9:$D$32,MATCH($B27,'Tariff Page Wind'!$B$9:$B$32,0))+$G$48*INDEX('Tariff Page Wind'!$C$9:$C$32,MATCH($B27,'Tariff Page Wind'!$B$9:$B$32,0))+$G$49*INDEX('Tariff Page Wind'!$F$9:$F$32,MATCH($B27,'Tariff Page Wind'!$B$9:$B$32,0))+$G$50*INDEX('Tariff Page Wind'!$E$9:$E$32,MATCH($B27,'Tariff Page Wind'!$B$9:$B$32,0)))*10</f>
        <v>62.355900087796542</v>
      </c>
      <c r="G27" s="115">
        <f>($G$47*INDEX('[20]Tariff Page Wind'!$D$10:$D$30,MATCH($B27,'[20]Tariff Page Wind'!$B$10:$B$30,0))+$G$48*INDEX('[20]Tariff Page Wind'!$C$10:$C$30,MATCH($B27,'[20]Tariff Page Wind'!$B$10:$B$30,0))+$G$49*INDEX('[20]Tariff Page Wind'!$F$10:$F$30,MATCH($B27,'[20]Tariff Page Wind'!$B$10:$B$30,0))+$G$50*INDEX('[20]Tariff Page Wind'!$E$10:$E$30,MATCH($B27,'[20]Tariff Page Wind'!$B$10:$B$30,0)))*10</f>
        <v>59.31057201650259</v>
      </c>
      <c r="H27" s="116">
        <f t="shared" si="1"/>
        <v>3.0453280712939517</v>
      </c>
      <c r="I27" s="117">
        <f>($J$47*INDEX('Tariff Page Solar Fixed'!$D$9:$D$31,MATCH($B27,'Tariff Page Solar Fixed'!$B$9:$B$31,0))+$J$48*INDEX('Tariff Page Solar Fixed'!$C$9:$C$31,MATCH($B27,'Tariff Page Solar Fixed'!$B$9:$B$31,0))+$J$49*INDEX('Tariff Page Solar Fixed'!$F$9:$F$31,MATCH($B27,'Tariff Page Solar Fixed'!$B$9:$B$31,0))+$J$50*INDEX('Tariff Page Solar Fixed'!$E$9:$E$31,MATCH($B27,'Tariff Page Solar Fixed'!$B$9:$B$31,0)))*10</f>
        <v>22.1752143999495</v>
      </c>
      <c r="J27" s="115">
        <f>($J$47*INDEX('[20]Tariff Page Solar Fixed'!$D$10:$D$30,MATCH($B27,'[20]Tariff Page Solar Fixed'!$B$10:$B$30,0))+$J$48*INDEX('[20]Tariff Page Solar Fixed'!$C$10:$C$30,MATCH($B27,'[20]Tariff Page Solar Fixed'!$B$10:$B$30,0))+$J$49*INDEX('[20]Tariff Page Solar Fixed'!$F$10:$F$30,MATCH($B27,'[20]Tariff Page Solar Fixed'!$B$10:$B$30,0))+$J$50*INDEX('[20]Tariff Page Solar Fixed'!$E$10:$E$30,MATCH($B27,'[20]Tariff Page Solar Fixed'!$B$10:$B$30,0)))*10</f>
        <v>59.001627272793669</v>
      </c>
      <c r="K27" s="116">
        <f t="shared" si="2"/>
        <v>-36.826412872844173</v>
      </c>
      <c r="L27" s="117">
        <f>($M$47*INDEX('Tariff Page Solar Tracking'!$D$9:$D$31,MATCH($B27,'Tariff Page Solar Tracking'!$B$9:$B$31,0))+$M$48*INDEX('Tariff Page Solar Tracking'!$C$9:$C$31,MATCH($B27,'Tariff Page Solar Tracking'!$B$9:$B$31,0))+$M$49*INDEX('Tariff Page Solar Tracking'!$F$9:$F$31,MATCH($B27,'Tariff Page Solar Tracking'!$B$9:$B$31,0))+$M$50*INDEX('Tariff Page Solar Tracking'!$E$9:$E$31,MATCH($B27,'Tariff Page Solar Tracking'!$B$9:$B$31,0)))*10</f>
        <v>26.253904322985985</v>
      </c>
      <c r="M27" s="115">
        <f>($M$47*INDEX('[20]Tariff Page Solar Tracking'!$D$10:$D$30,MATCH($B27,'[20]Tariff Page Solar Tracking'!$B$10:$B$30,0))+$M$48*INDEX('[20]Tariff Page Solar Tracking'!$C$10:$C$30,MATCH($B27,'[20]Tariff Page Solar Tracking'!$B$10:$B$30,0))+$M$49*INDEX('[20]Tariff Page Solar Tracking'!$F$10:$F$30,MATCH($B27,'[20]Tariff Page Solar Tracking'!$B$10:$B$30,0))+$M$50*INDEX('[20]Tariff Page Solar Tracking'!$E$10:$E$30,MATCH($B27,'[20]Tariff Page Solar Tracking'!$B$10:$B$30,0)))*10</f>
        <v>67.215212904609814</v>
      </c>
      <c r="N27" s="248">
        <f t="shared" si="3"/>
        <v>-40.961308581623825</v>
      </c>
      <c r="P27" s="140"/>
      <c r="S27"/>
    </row>
    <row r="28" spans="1:19" x14ac:dyDescent="0.25">
      <c r="B28" s="193">
        <f t="shared" si="4"/>
        <v>2036</v>
      </c>
      <c r="C28" s="115">
        <f>($D$47*INDEX('Tariff Page'!$D$9:$D$30,MATCH($B28,'Tariff Page'!$B$9:$B$30,0))+$D$48*INDEX('Tariff Page'!$C$9:$C$30,MATCH($B28,'Tariff Page'!$B$9:$B$30,0))+$D$49*INDEX('Tariff Page'!$F$9:$F$30,MATCH($B28,'Tariff Page'!$B$9:$B$30,0))+$D$50*INDEX('Tariff Page'!$E$9:$E$30,MATCH($B28,'Tariff Page'!$B$9:$B$30,0)))*10</f>
        <v>53.438803336320802</v>
      </c>
      <c r="D28" s="115">
        <f>($D$47*INDEX('[20]Tariff Page'!$D$10:$D$30,MATCH($B28,'[20]Tariff Page'!$B$10:$B$30,0))+$D$48*INDEX('[20]Tariff Page'!$C$10:$C$30,MATCH($B28,'[20]Tariff Page'!$B$10:$B$30,0))+$D$49*INDEX('[20]Tariff Page'!$F$10:$F$30,MATCH($B28,'[20]Tariff Page'!$B$10:$B$30,0))+$D$50*INDEX('[20]Tariff Page'!$E$10:$E$30,MATCH($B28,'[20]Tariff Page'!$B$10:$B$30,0)))*10</f>
        <v>59.201673173653276</v>
      </c>
      <c r="E28" s="116">
        <f t="shared" si="0"/>
        <v>-5.7628698373324738</v>
      </c>
      <c r="F28" s="117">
        <f>($G$47*INDEX('Tariff Page Wind'!$D$9:$D$32,MATCH($B28,'Tariff Page Wind'!$B$9:$B$32,0))+$G$48*INDEX('Tariff Page Wind'!$C$9:$C$32,MATCH($B28,'Tariff Page Wind'!$B$9:$B$32,0))+$G$49*INDEX('Tariff Page Wind'!$F$9:$F$32,MATCH($B28,'Tariff Page Wind'!$B$9:$B$32,0))+$G$50*INDEX('Tariff Page Wind'!$E$9:$E$32,MATCH($B28,'Tariff Page Wind'!$B$9:$B$32,0)))*10</f>
        <v>63.810772798829909</v>
      </c>
      <c r="G28" s="115">
        <f>($G$47*INDEX('[20]Tariff Page Wind'!$D$10:$D$30,MATCH($B28,'[20]Tariff Page Wind'!$B$10:$B$30,0))+$G$48*INDEX('[20]Tariff Page Wind'!$C$10:$C$30,MATCH($B28,'[20]Tariff Page Wind'!$B$10:$B$30,0))+$G$49*INDEX('[20]Tariff Page Wind'!$F$10:$F$30,MATCH($B28,'[20]Tariff Page Wind'!$B$10:$B$30,0))+$G$50*INDEX('[20]Tariff Page Wind'!$E$10:$E$30,MATCH($B28,'[20]Tariff Page Wind'!$B$10:$B$30,0)))*10</f>
        <v>60.455368056798982</v>
      </c>
      <c r="H28" s="116">
        <f t="shared" si="1"/>
        <v>3.3554047420309274</v>
      </c>
      <c r="I28" s="117">
        <f>($J$47*INDEX('Tariff Page Solar Fixed'!$D$9:$D$31,MATCH($B28,'Tariff Page Solar Fixed'!$B$9:$B$31,0))+$J$48*INDEX('Tariff Page Solar Fixed'!$C$9:$C$31,MATCH($B28,'Tariff Page Solar Fixed'!$B$9:$B$31,0))+$J$49*INDEX('Tariff Page Solar Fixed'!$F$9:$F$31,MATCH($B28,'Tariff Page Solar Fixed'!$B$9:$B$31,0))+$J$50*INDEX('Tariff Page Solar Fixed'!$E$9:$E$31,MATCH($B28,'Tariff Page Solar Fixed'!$B$9:$B$31,0)))*10</f>
        <v>25.39005128125811</v>
      </c>
      <c r="J28" s="115">
        <f>($J$47*INDEX('[20]Tariff Page Solar Fixed'!$D$10:$D$30,MATCH($B28,'[20]Tariff Page Solar Fixed'!$B$10:$B$30,0))+$J$48*INDEX('[20]Tariff Page Solar Fixed'!$C$10:$C$30,MATCH($B28,'[20]Tariff Page Solar Fixed'!$B$10:$B$30,0))+$J$49*INDEX('[20]Tariff Page Solar Fixed'!$F$10:$F$30,MATCH($B28,'[20]Tariff Page Solar Fixed'!$B$10:$B$30,0))+$J$50*INDEX('[20]Tariff Page Solar Fixed'!$E$10:$E$30,MATCH($B28,'[20]Tariff Page Solar Fixed'!$B$10:$B$30,0)))*10</f>
        <v>60.479482933408342</v>
      </c>
      <c r="K28" s="116">
        <f t="shared" si="2"/>
        <v>-35.089431652150232</v>
      </c>
      <c r="L28" s="117">
        <f>($M$47*INDEX('Tariff Page Solar Tracking'!$D$9:$D$31,MATCH($B28,'Tariff Page Solar Tracking'!$B$9:$B$31,0))+$M$48*INDEX('Tariff Page Solar Tracking'!$C$9:$C$31,MATCH($B28,'Tariff Page Solar Tracking'!$B$9:$B$31,0))+$M$49*INDEX('Tariff Page Solar Tracking'!$F$9:$F$31,MATCH($B28,'Tariff Page Solar Tracking'!$B$9:$B$31,0))+$M$50*INDEX('Tariff Page Solar Tracking'!$E$9:$E$31,MATCH($B28,'Tariff Page Solar Tracking'!$B$9:$B$31,0)))*10</f>
        <v>26.918294009572222</v>
      </c>
      <c r="M28" s="115">
        <f>($M$47*INDEX('[20]Tariff Page Solar Tracking'!$D$10:$D$30,MATCH($B28,'[20]Tariff Page Solar Tracking'!$B$10:$B$30,0))+$M$48*INDEX('[20]Tariff Page Solar Tracking'!$C$10:$C$30,MATCH($B28,'[20]Tariff Page Solar Tracking'!$B$10:$B$30,0))+$M$49*INDEX('[20]Tariff Page Solar Tracking'!$F$10:$F$30,MATCH($B28,'[20]Tariff Page Solar Tracking'!$B$10:$B$30,0))+$M$50*INDEX('[20]Tariff Page Solar Tracking'!$E$10:$E$30,MATCH($B28,'[20]Tariff Page Solar Tracking'!$B$10:$B$30,0)))*10</f>
        <v>68.521384452450334</v>
      </c>
      <c r="N28" s="248">
        <f t="shared" si="3"/>
        <v>-41.603090442878113</v>
      </c>
      <c r="O28" s="43"/>
      <c r="S28"/>
    </row>
    <row r="29" spans="1:19" x14ac:dyDescent="0.25">
      <c r="B29" s="193">
        <f t="shared" si="4"/>
        <v>2037</v>
      </c>
      <c r="C29" s="115">
        <f>($D$47*INDEX('Tariff Page'!$D$9:$D$30,MATCH($B29,'Tariff Page'!$B$9:$B$30,0))+$D$48*INDEX('Tariff Page'!$C$9:$C$30,MATCH($B29,'Tariff Page'!$B$9:$B$30,0))+$D$49*INDEX('Tariff Page'!$F$9:$F$30,MATCH($B29,'Tariff Page'!$B$9:$B$30,0))+$D$50*INDEX('Tariff Page'!$E$9:$E$30,MATCH($B29,'Tariff Page'!$B$9:$B$30,0)))*10</f>
        <v>54.805848010993621</v>
      </c>
      <c r="D29" s="115">
        <f>($D$47*INDEX('[20]Tariff Page'!$D$10:$D$30,MATCH($B29,'[20]Tariff Page'!$B$10:$B$30,0))+$D$48*INDEX('[20]Tariff Page'!$C$10:$C$30,MATCH($B29,'[20]Tariff Page'!$B$10:$B$30,0))+$D$49*INDEX('[20]Tariff Page'!$F$10:$F$30,MATCH($B29,'[20]Tariff Page'!$B$10:$B$30,0))+$D$50*INDEX('[20]Tariff Page'!$E$10:$E$30,MATCH($B29,'[20]Tariff Page'!$B$10:$B$30,0)))*10</f>
        <v>60.475101883823399</v>
      </c>
      <c r="E29" s="116">
        <f t="shared" si="0"/>
        <v>-5.6692538728297777</v>
      </c>
      <c r="F29" s="117">
        <f>($G$47*INDEX('Tariff Page Wind'!$D$9:$D$32,MATCH($B29,'Tariff Page Wind'!$B$9:$B$32,0))+$G$48*INDEX('Tariff Page Wind'!$C$9:$C$32,MATCH($B29,'Tariff Page Wind'!$B$9:$B$32,0))+$G$49*INDEX('Tariff Page Wind'!$F$9:$F$32,MATCH($B29,'Tariff Page Wind'!$B$9:$B$32,0))+$G$50*INDEX('Tariff Page Wind'!$E$9:$E$32,MATCH($B29,'Tariff Page Wind'!$B$9:$B$32,0)))*10</f>
        <v>65.365406071456533</v>
      </c>
      <c r="G29" s="115">
        <f>($G$47*INDEX('[20]Tariff Page Wind'!$D$10:$D$30,MATCH($B29,'[20]Tariff Page Wind'!$B$10:$B$30,0))+$G$48*INDEX('[20]Tariff Page Wind'!$C$10:$C$30,MATCH($B29,'[20]Tariff Page Wind'!$B$10:$B$30,0))+$G$49*INDEX('[20]Tariff Page Wind'!$F$10:$F$30,MATCH($B29,'[20]Tariff Page Wind'!$B$10:$B$30,0))+$G$50*INDEX('[20]Tariff Page Wind'!$E$10:$E$30,MATCH($B29,'[20]Tariff Page Wind'!$B$10:$B$30,0)))*10</f>
        <v>61.897900897716617</v>
      </c>
      <c r="H29" s="116">
        <f t="shared" si="1"/>
        <v>3.4675051737399158</v>
      </c>
      <c r="I29" s="117">
        <f>($J$47*INDEX('Tariff Page Solar Fixed'!$D$9:$D$31,MATCH($B29,'Tariff Page Solar Fixed'!$B$9:$B$31,0))+$J$48*INDEX('Tariff Page Solar Fixed'!$C$9:$C$31,MATCH($B29,'Tariff Page Solar Fixed'!$B$9:$B$31,0))+$J$49*INDEX('Tariff Page Solar Fixed'!$F$9:$F$31,MATCH($B29,'Tariff Page Solar Fixed'!$B$9:$B$31,0))+$J$50*INDEX('Tariff Page Solar Fixed'!$E$9:$E$31,MATCH($B29,'Tariff Page Solar Fixed'!$B$9:$B$31,0)))*10</f>
        <v>23.534297788978428</v>
      </c>
      <c r="J29" s="115">
        <f>($J$47*INDEX('[20]Tariff Page Solar Fixed'!$D$10:$D$30,MATCH($B29,'[20]Tariff Page Solar Fixed'!$B$10:$B$30,0))+$J$48*INDEX('[20]Tariff Page Solar Fixed'!$C$10:$C$30,MATCH($B29,'[20]Tariff Page Solar Fixed'!$B$10:$B$30,0))+$J$49*INDEX('[20]Tariff Page Solar Fixed'!$F$10:$F$30,MATCH($B29,'[20]Tariff Page Solar Fixed'!$B$10:$B$30,0))+$J$50*INDEX('[20]Tariff Page Solar Fixed'!$E$10:$E$30,MATCH($B29,'[20]Tariff Page Solar Fixed'!$B$10:$B$30,0)))*10</f>
        <v>61.840885505998635</v>
      </c>
      <c r="K29" s="116">
        <f t="shared" si="2"/>
        <v>-38.306587717020207</v>
      </c>
      <c r="L29" s="117">
        <f>($M$47*INDEX('Tariff Page Solar Tracking'!$D$9:$D$31,MATCH($B29,'Tariff Page Solar Tracking'!$B$9:$B$31,0))+$M$48*INDEX('Tariff Page Solar Tracking'!$C$9:$C$31,MATCH($B29,'Tariff Page Solar Tracking'!$B$9:$B$31,0))+$M$49*INDEX('Tariff Page Solar Tracking'!$F$9:$F$31,MATCH($B29,'Tariff Page Solar Tracking'!$B$9:$B$31,0))+$M$50*INDEX('Tariff Page Solar Tracking'!$E$9:$E$31,MATCH($B29,'Tariff Page Solar Tracking'!$B$9:$B$31,0)))*10</f>
        <v>26.998790897450075</v>
      </c>
      <c r="M29" s="115">
        <f>($M$47*INDEX('[20]Tariff Page Solar Tracking'!$D$10:$D$30,MATCH($B29,'[20]Tariff Page Solar Tracking'!$B$10:$B$30,0))+$M$48*INDEX('[20]Tariff Page Solar Tracking'!$C$10:$C$30,MATCH($B29,'[20]Tariff Page Solar Tracking'!$B$10:$B$30,0))+$M$49*INDEX('[20]Tariff Page Solar Tracking'!$F$10:$F$30,MATCH($B29,'[20]Tariff Page Solar Tracking'!$B$10:$B$30,0))+$M$50*INDEX('[20]Tariff Page Solar Tracking'!$E$10:$E$30,MATCH($B29,'[20]Tariff Page Solar Tracking'!$B$10:$B$30,0)))*10</f>
        <v>69.870561924604758</v>
      </c>
      <c r="N29" s="248">
        <f t="shared" si="3"/>
        <v>-42.871771027154679</v>
      </c>
      <c r="O29" s="43"/>
      <c r="S29"/>
    </row>
    <row r="30" spans="1:19" x14ac:dyDescent="0.25">
      <c r="A30" s="43"/>
      <c r="B30" s="193">
        <f t="shared" si="4"/>
        <v>2038</v>
      </c>
      <c r="C30" s="115">
        <f>($D$47*INDEX('Tariff Page'!$D$9:$D$30,MATCH($B30,'Tariff Page'!$B$9:$B$30,0))+$D$48*INDEX('Tariff Page'!$C$9:$C$30,MATCH($B30,'Tariff Page'!$B$9:$B$30,0))+$D$49*INDEX('Tariff Page'!$F$9:$F$30,MATCH($B30,'Tariff Page'!$B$9:$B$30,0))+$D$50*INDEX('Tariff Page'!$E$9:$E$30,MATCH($B30,'Tariff Page'!$B$9:$B$30,0)))*10</f>
        <v>55.853480289782439</v>
      </c>
      <c r="D30" s="115">
        <f>($D$47*INDEX('[20]Tariff Page'!$D$10:$D$30,MATCH($B30,'[20]Tariff Page'!$B$10:$B$30,0))+$D$48*INDEX('[20]Tariff Page'!$C$10:$C$30,MATCH($B30,'[20]Tariff Page'!$B$10:$B$30,0))+$D$49*INDEX('[20]Tariff Page'!$F$10:$F$30,MATCH($B30,'[20]Tariff Page'!$B$10:$B$30,0))+$D$50*INDEX('[20]Tariff Page'!$E$10:$E$30,MATCH($B30,'[20]Tariff Page'!$B$10:$B$30,0)))*10</f>
        <v>61.861637130467166</v>
      </c>
      <c r="E30" s="116">
        <f t="shared" ref="E30:E31" si="5">C30-D30</f>
        <v>-6.0081568406847268</v>
      </c>
      <c r="F30" s="117">
        <f>($G$47*INDEX('Tariff Page Wind'!$D$9:$D$32,MATCH($B30,'Tariff Page Wind'!$B$9:$B$32,0))+$G$48*INDEX('Tariff Page Wind'!$C$9:$C$32,MATCH($B30,'Tariff Page Wind'!$B$9:$B$32,0))+$G$49*INDEX('Tariff Page Wind'!$F$9:$F$32,MATCH($B30,'Tariff Page Wind'!$B$9:$B$32,0))+$G$50*INDEX('Tariff Page Wind'!$E$9:$E$32,MATCH($B30,'Tariff Page Wind'!$B$9:$B$32,0)))*10</f>
        <v>66.946838156376657</v>
      </c>
      <c r="G30" s="115">
        <f>($G$47*INDEX('[20]Tariff Page Wind'!$D$10:$D$30,MATCH($B30,'[20]Tariff Page Wind'!$B$10:$B$30,0))+$G$48*INDEX('[20]Tariff Page Wind'!$C$10:$C$30,MATCH($B30,'[20]Tariff Page Wind'!$B$10:$B$30,0))+$G$49*INDEX('[20]Tariff Page Wind'!$F$10:$F$30,MATCH($B30,'[20]Tariff Page Wind'!$B$10:$B$30,0))+$G$50*INDEX('[20]Tariff Page Wind'!$E$10:$E$30,MATCH($B30,'[20]Tariff Page Wind'!$B$10:$B$30,0)))*10</f>
        <v>63.318012184240899</v>
      </c>
      <c r="H30" s="116">
        <f t="shared" ref="H30:H31" si="6">F30-G30</f>
        <v>3.6288259721357576</v>
      </c>
      <c r="I30" s="117">
        <f>($J$47*INDEX('Tariff Page Solar Fixed'!$D$9:$D$31,MATCH($B30,'Tariff Page Solar Fixed'!$B$9:$B$31,0))+$J$48*INDEX('Tariff Page Solar Fixed'!$C$9:$C$31,MATCH($B30,'Tariff Page Solar Fixed'!$B$9:$B$31,0))+$J$49*INDEX('Tariff Page Solar Fixed'!$F$9:$F$31,MATCH($B30,'Tariff Page Solar Fixed'!$B$9:$B$31,0))+$J$50*INDEX('Tariff Page Solar Fixed'!$E$9:$E$31,MATCH($B30,'Tariff Page Solar Fixed'!$B$9:$B$31,0)))*10</f>
        <v>25.705664747784898</v>
      </c>
      <c r="J30" s="115">
        <f>($J$47*INDEX('[20]Tariff Page Solar Fixed'!$D$10:$D$30,MATCH($B30,'[20]Tariff Page Solar Fixed'!$B$10:$B$30,0))+$J$48*INDEX('[20]Tariff Page Solar Fixed'!$C$10:$C$30,MATCH($B30,'[20]Tariff Page Solar Fixed'!$B$10:$B$30,0))+$J$49*INDEX('[20]Tariff Page Solar Fixed'!$F$10:$F$30,MATCH($B30,'[20]Tariff Page Solar Fixed'!$B$10:$B$30,0))+$J$50*INDEX('[20]Tariff Page Solar Fixed'!$E$10:$E$30,MATCH($B30,'[20]Tariff Page Solar Fixed'!$B$10:$B$30,0)))*10</f>
        <v>63.272975251226029</v>
      </c>
      <c r="K30" s="116">
        <f t="shared" ref="K30:K31" si="7">I30-J30</f>
        <v>-37.567310503441135</v>
      </c>
      <c r="L30" s="117">
        <f>($M$47*INDEX('Tariff Page Solar Tracking'!$D$9:$D$31,MATCH($B30,'Tariff Page Solar Tracking'!$B$9:$B$31,0))+$M$48*INDEX('Tariff Page Solar Tracking'!$C$9:$C$31,MATCH($B30,'Tariff Page Solar Tracking'!$B$9:$B$31,0))+$M$49*INDEX('Tariff Page Solar Tracking'!$F$9:$F$31,MATCH($B30,'Tariff Page Solar Tracking'!$B$9:$B$31,0))+$M$50*INDEX('Tariff Page Solar Tracking'!$E$9:$E$31,MATCH($B30,'Tariff Page Solar Tracking'!$B$9:$B$31,0)))*10</f>
        <v>29.266892122857836</v>
      </c>
      <c r="M30" s="115">
        <f>($M$47*INDEX('[20]Tariff Page Solar Tracking'!$D$10:$D$30,MATCH($B30,'[20]Tariff Page Solar Tracking'!$B$10:$B$30,0))+$M$48*INDEX('[20]Tariff Page Solar Tracking'!$C$10:$C$30,MATCH($B30,'[20]Tariff Page Solar Tracking'!$B$10:$B$30,0))+$M$49*INDEX('[20]Tariff Page Solar Tracking'!$F$10:$F$30,MATCH($B30,'[20]Tariff Page Solar Tracking'!$B$10:$B$30,0))+$M$50*INDEX('[20]Tariff Page Solar Tracking'!$E$10:$E$30,MATCH($B30,'[20]Tariff Page Solar Tracking'!$B$10:$B$30,0)))*10</f>
        <v>71.563150616612475</v>
      </c>
      <c r="N30" s="248">
        <f t="shared" ref="N30:N31" si="8">L30-M30</f>
        <v>-42.296258493754635</v>
      </c>
      <c r="O30" s="43"/>
      <c r="S30"/>
    </row>
    <row r="31" spans="1:19" x14ac:dyDescent="0.25">
      <c r="A31" s="43"/>
      <c r="B31" s="196">
        <f t="shared" si="4"/>
        <v>2039</v>
      </c>
      <c r="C31" s="197">
        <f>($D$47*INDEX('Tariff Page'!$D$9:$D$30,MATCH($B31,'Tariff Page'!$B$9:$B$30,0))+$D$48*INDEX('Tariff Page'!$C$9:$C$30,MATCH($B31,'Tariff Page'!$B$9:$B$30,0))+$D$49*INDEX('Tariff Page'!$F$9:$F$30,MATCH($B31,'Tariff Page'!$B$9:$B$30,0))+$D$50*INDEX('Tariff Page'!$E$9:$E$30,MATCH($B31,'Tariff Page'!$B$9:$B$30,0)))*10</f>
        <v>57.034091561500126</v>
      </c>
      <c r="D31" s="349">
        <f>(1+INDEX('Table6 Integration'!$G:$G,MATCH($B31,'Table6 Integration'!$B:$B,0),1))*D30</f>
        <v>63.160731510206972</v>
      </c>
      <c r="E31" s="198">
        <f t="shared" si="5"/>
        <v>-6.1266399487068455</v>
      </c>
      <c r="F31" s="199">
        <f>($G$47*INDEX('Tariff Page Wind'!$D$9:$D$32,MATCH($B31,'Tariff Page Wind'!$B$9:$B$32,0))+$G$48*INDEX('Tariff Page Wind'!$C$9:$C$32,MATCH($B31,'Tariff Page Wind'!$B$9:$B$32,0))+$G$49*INDEX('Tariff Page Wind'!$F$9:$F$32,MATCH($B31,'Tariff Page Wind'!$B$9:$B$32,0))+$G$50*INDEX('Tariff Page Wind'!$E$9:$E$32,MATCH($B31,'Tariff Page Wind'!$B$9:$B$32,0)))*10</f>
        <v>68.286827308571816</v>
      </c>
      <c r="G31" s="349">
        <f>(1+INDEX('Table6 Integration'!$G:$G,MATCH($B31,'Table6 Integration'!$B:$B,0),1))*G30</f>
        <v>64.647690440109955</v>
      </c>
      <c r="H31" s="198">
        <f t="shared" si="6"/>
        <v>3.6391368684618612</v>
      </c>
      <c r="I31" s="199">
        <f>($J$47*INDEX('Tariff Page Solar Fixed'!$D$9:$D$31,MATCH($B31,'Tariff Page Solar Fixed'!$B$9:$B$31,0))+$J$48*INDEX('Tariff Page Solar Fixed'!$C$9:$C$31,MATCH($B31,'Tariff Page Solar Fixed'!$B$9:$B$31,0))+$J$49*INDEX('Tariff Page Solar Fixed'!$F$9:$F$31,MATCH($B31,'Tariff Page Solar Fixed'!$B$9:$B$31,0))+$J$50*INDEX('Tariff Page Solar Fixed'!$E$9:$E$31,MATCH($B31,'Tariff Page Solar Fixed'!$B$9:$B$31,0)))*10</f>
        <v>26.250623694403679</v>
      </c>
      <c r="J31" s="349">
        <f>(1+INDEX('Table6 Integration'!$G:$G,MATCH($B31,'Table6 Integration'!$B:$B,0),1))*J30</f>
        <v>64.601707731501776</v>
      </c>
      <c r="K31" s="198">
        <f t="shared" si="7"/>
        <v>-38.351084037098097</v>
      </c>
      <c r="L31" s="199">
        <f>($M$47*INDEX('Tariff Page Solar Tracking'!$D$9:$D$31,MATCH($B31,'Tariff Page Solar Tracking'!$B$9:$B$31,0))+$M$48*INDEX('Tariff Page Solar Tracking'!$C$9:$C$31,MATCH($B31,'Tariff Page Solar Tracking'!$B$9:$B$31,0))+$M$49*INDEX('Tariff Page Solar Tracking'!$F$9:$F$31,MATCH($B31,'Tariff Page Solar Tracking'!$B$9:$B$31,0))+$M$50*INDEX('Tariff Page Solar Tracking'!$E$9:$E$31,MATCH($B31,'Tariff Page Solar Tracking'!$B$9:$B$31,0)))*10</f>
        <v>29.88625707985836</v>
      </c>
      <c r="M31" s="349">
        <f>(1+INDEX('Table6 Integration'!$G:$G,MATCH($B31,'Table6 Integration'!$B:$B,0),1))*M30</f>
        <v>73.065976779561325</v>
      </c>
      <c r="N31" s="249">
        <f t="shared" si="8"/>
        <v>-43.179719699702964</v>
      </c>
      <c r="O31" s="43"/>
      <c r="S31"/>
    </row>
    <row r="32" spans="1:19" hidden="1" x14ac:dyDescent="0.25">
      <c r="A32" s="43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43"/>
      <c r="S32"/>
    </row>
    <row r="33" spans="1:22" hidden="1" x14ac:dyDescent="0.25">
      <c r="A33" s="43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43"/>
      <c r="S33"/>
    </row>
    <row r="34" spans="1:22" x14ac:dyDescent="0.25">
      <c r="A34" s="43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43"/>
      <c r="S34"/>
    </row>
    <row r="35" spans="1:22" x14ac:dyDescent="0.25">
      <c r="A35" s="43"/>
      <c r="B35" t="s">
        <v>131</v>
      </c>
      <c r="C35" s="200"/>
      <c r="D35" s="43"/>
      <c r="E35" s="43"/>
      <c r="F35" s="200"/>
      <c r="G35" s="43"/>
      <c r="H35" s="43"/>
      <c r="I35" s="200"/>
      <c r="J35" s="43"/>
      <c r="K35" s="43"/>
      <c r="L35" s="200"/>
      <c r="M35" s="43"/>
      <c r="N35" s="43"/>
      <c r="O35" s="43"/>
      <c r="S35"/>
    </row>
    <row r="36" spans="1:22" x14ac:dyDescent="0.25">
      <c r="A36" s="43"/>
      <c r="B36" s="201" t="str">
        <f>"15 Year ("&amp;B13&amp;" to "&amp;B27&amp;") Levelized Prices (Nominal) @ "&amp;TEXT($P$37,"?.00%")&amp;" Discount Rate"</f>
        <v>15 Year (2021 to 2035) Levelized Prices (Nominal) @ 6.92% Discount Rate</v>
      </c>
      <c r="C36" s="200"/>
      <c r="D36" s="43"/>
      <c r="E36" s="43"/>
      <c r="F36" s="200"/>
      <c r="G36" s="43"/>
      <c r="H36" s="43"/>
      <c r="I36" s="200"/>
      <c r="J36" s="43"/>
      <c r="K36" s="43"/>
      <c r="L36" s="200"/>
      <c r="M36" s="43"/>
      <c r="N36" s="43"/>
      <c r="O36" s="194"/>
      <c r="P36" s="16" t="s">
        <v>261</v>
      </c>
      <c r="S36"/>
    </row>
    <row r="37" spans="1:22" x14ac:dyDescent="0.25">
      <c r="A37" s="43"/>
      <c r="B37" s="202" t="s">
        <v>7</v>
      </c>
      <c r="C37" s="115">
        <f>-PMT($P$37,COUNT(C13:C27),NPV($P$37,C13:C27))</f>
        <v>29.136304473256462</v>
      </c>
      <c r="D37" s="115">
        <f t="shared" ref="D37:N37" si="9">-PMT($P$37,COUNT(D13:D27),NPV($P$37,D13:D27))</f>
        <v>32.687866061769235</v>
      </c>
      <c r="E37" s="116">
        <f t="shared" si="9"/>
        <v>-3.5515615885127794</v>
      </c>
      <c r="F37" s="115">
        <f t="shared" si="9"/>
        <v>30.068547971901907</v>
      </c>
      <c r="G37" s="115">
        <f t="shared" si="9"/>
        <v>31.488547991874935</v>
      </c>
      <c r="H37" s="116">
        <f t="shared" si="9"/>
        <v>-1.4200000199730289</v>
      </c>
      <c r="I37" s="115">
        <f t="shared" si="9"/>
        <v>14.796841320651366</v>
      </c>
      <c r="J37" s="115">
        <f t="shared" si="9"/>
        <v>30.152709214448397</v>
      </c>
      <c r="K37" s="116">
        <f t="shared" si="9"/>
        <v>-15.355867893797024</v>
      </c>
      <c r="L37" s="115">
        <f t="shared" si="9"/>
        <v>17.608890354619994</v>
      </c>
      <c r="M37" s="115">
        <f t="shared" si="9"/>
        <v>33.475360073239074</v>
      </c>
      <c r="N37" s="116">
        <f t="shared" si="9"/>
        <v>-15.866469718619078</v>
      </c>
      <c r="O37" s="120"/>
      <c r="P37" s="25">
        <v>6.9199999999999998E-2</v>
      </c>
      <c r="S37"/>
    </row>
    <row r="38" spans="1:22" x14ac:dyDescent="0.25">
      <c r="B38" s="119"/>
      <c r="C38" s="115"/>
      <c r="D38" s="115"/>
      <c r="E38" s="116"/>
      <c r="F38" s="115"/>
      <c r="G38" s="115"/>
      <c r="H38" s="116"/>
      <c r="I38" s="115"/>
      <c r="J38" s="115"/>
      <c r="K38" s="116"/>
      <c r="L38" s="115"/>
      <c r="M38" s="115"/>
      <c r="N38" s="116"/>
      <c r="O38" s="120"/>
      <c r="P38" s="25"/>
      <c r="S38"/>
    </row>
    <row r="39" spans="1:22" x14ac:dyDescent="0.25">
      <c r="B39" s="72" t="str">
        <f>"15 Year ("&amp;B14&amp;" to "&amp;B28&amp;") Levelized Prices (Nominal) @ "&amp;TEXT($P$37,"?.00%")&amp;" Discount Rate"</f>
        <v>15 Year (2022 to 2036) Levelized Prices (Nominal) @ 6.92% Discount Rate</v>
      </c>
      <c r="C39" s="100"/>
      <c r="F39" s="100"/>
      <c r="I39" s="100"/>
      <c r="L39" s="100"/>
      <c r="O39" s="118"/>
      <c r="P39" s="16"/>
      <c r="S39"/>
    </row>
    <row r="40" spans="1:22" x14ac:dyDescent="0.25">
      <c r="B40" s="119" t="s">
        <v>7</v>
      </c>
      <c r="C40" s="115">
        <f>-PMT($P$37,COUNT(C14:C28),NPV($P$37,C14:C28))</f>
        <v>31.46773602165247</v>
      </c>
      <c r="D40" s="115">
        <f t="shared" ref="D40:N40" si="10">-PMT($P$37,COUNT(D14:D28),NPV($P$37,D14:D28))</f>
        <v>34.974143930423146</v>
      </c>
      <c r="E40" s="116">
        <f t="shared" si="10"/>
        <v>-3.5064079087706923</v>
      </c>
      <c r="F40" s="115">
        <f t="shared" si="10"/>
        <v>33.256722061055363</v>
      </c>
      <c r="G40" s="115">
        <f t="shared" si="10"/>
        <v>34.126659578120993</v>
      </c>
      <c r="H40" s="116">
        <f t="shared" si="10"/>
        <v>-0.86993751706562639</v>
      </c>
      <c r="I40" s="115">
        <f t="shared" si="10"/>
        <v>15.414762710081712</v>
      </c>
      <c r="J40" s="115">
        <f t="shared" si="10"/>
        <v>32.789867053473436</v>
      </c>
      <c r="K40" s="116">
        <f t="shared" si="10"/>
        <v>-17.375104343391726</v>
      </c>
      <c r="L40" s="115">
        <f t="shared" si="10"/>
        <v>18.466726651960688</v>
      </c>
      <c r="M40" s="115">
        <f t="shared" si="10"/>
        <v>36.377095744388207</v>
      </c>
      <c r="N40" s="116">
        <f t="shared" si="10"/>
        <v>-17.910369092427523</v>
      </c>
      <c r="S40"/>
    </row>
    <row r="41" spans="1:22" x14ac:dyDescent="0.25">
      <c r="B41" s="119"/>
      <c r="C41" s="115"/>
      <c r="D41" s="115"/>
      <c r="E41" s="116"/>
      <c r="F41" s="115"/>
      <c r="G41" s="115"/>
      <c r="H41" s="116"/>
      <c r="I41" s="115"/>
      <c r="J41" s="115"/>
      <c r="K41" s="116"/>
      <c r="L41" s="115"/>
      <c r="M41" s="115"/>
      <c r="N41" s="116"/>
      <c r="S41"/>
    </row>
    <row r="42" spans="1:22" x14ac:dyDescent="0.25">
      <c r="B42" s="72" t="str">
        <f>"15 Year ("&amp;B15&amp;" to "&amp;B29&amp;") Levelized Prices (Nominal) @ "&amp;TEXT($P$37,"?.00%")&amp;" Discount Rate"</f>
        <v>15 Year (2023 to 2037) Levelized Prices (Nominal) @ 6.92% Discount Rate</v>
      </c>
      <c r="C42" s="100"/>
      <c r="F42" s="100"/>
      <c r="I42" s="100"/>
      <c r="L42" s="100"/>
      <c r="O42" s="118"/>
      <c r="P42" s="16"/>
      <c r="S42"/>
    </row>
    <row r="43" spans="1:22" x14ac:dyDescent="0.25">
      <c r="B43" s="119" t="s">
        <v>7</v>
      </c>
      <c r="C43" s="116">
        <f>-PMT($P$37,COUNT(C15:C29),NPV($P$37,C15:C29))</f>
        <v>34.017903684305807</v>
      </c>
      <c r="D43" s="116">
        <f t="shared" ref="D43:N43" si="11">-PMT($P$37,COUNT(D15:D29),NPV($P$37,D15:D29))</f>
        <v>37.804195598645421</v>
      </c>
      <c r="E43" s="116">
        <f t="shared" si="11"/>
        <v>-3.7862919143396203</v>
      </c>
      <c r="F43" s="116">
        <f t="shared" si="11"/>
        <v>36.617968341420493</v>
      </c>
      <c r="G43" s="116">
        <f t="shared" si="11"/>
        <v>37.215834822019048</v>
      </c>
      <c r="H43" s="116">
        <f t="shared" si="11"/>
        <v>-0.59786648059855085</v>
      </c>
      <c r="I43" s="116">
        <f t="shared" si="11"/>
        <v>15.919801365372251</v>
      </c>
      <c r="J43" s="116">
        <f t="shared" si="11"/>
        <v>35.781565060641896</v>
      </c>
      <c r="K43" s="116">
        <f t="shared" si="11"/>
        <v>-19.861763695269648</v>
      </c>
      <c r="L43" s="116">
        <f t="shared" si="11"/>
        <v>19.329540613658097</v>
      </c>
      <c r="M43" s="116">
        <f t="shared" si="11"/>
        <v>39.844228173929437</v>
      </c>
      <c r="N43" s="116">
        <f t="shared" si="11"/>
        <v>-20.514687560271334</v>
      </c>
      <c r="S43"/>
    </row>
    <row r="44" spans="1:22" x14ac:dyDescent="0.25">
      <c r="B44" s="119"/>
      <c r="C44" s="116"/>
    </row>
    <row r="45" spans="1:22" x14ac:dyDescent="0.25">
      <c r="B45"/>
      <c r="C45"/>
      <c r="D45"/>
      <c r="E45"/>
      <c r="F45" s="61"/>
      <c r="G45"/>
      <c r="H45"/>
      <c r="I45" s="61"/>
      <c r="J45"/>
      <c r="K45"/>
      <c r="L45" s="61"/>
      <c r="M45"/>
      <c r="N45"/>
    </row>
    <row r="46" spans="1:22" x14ac:dyDescent="0.25">
      <c r="B46"/>
      <c r="C46"/>
      <c r="D46" t="s">
        <v>55</v>
      </c>
      <c r="E46"/>
      <c r="F46" s="61"/>
      <c r="G46" s="233" t="s">
        <v>56</v>
      </c>
      <c r="I46" s="61"/>
      <c r="J46" s="233" t="s">
        <v>85</v>
      </c>
      <c r="L46" s="62"/>
      <c r="M46" s="233" t="s">
        <v>86</v>
      </c>
      <c r="O46" s="121"/>
      <c r="P46" s="121"/>
      <c r="Q46" s="121"/>
      <c r="R46" s="121"/>
      <c r="S46" s="122"/>
      <c r="T46" s="122"/>
      <c r="U46" s="122"/>
      <c r="V46" s="122"/>
    </row>
    <row r="47" spans="1:22" x14ac:dyDescent="0.25">
      <c r="B47" s="48" t="s">
        <v>51</v>
      </c>
      <c r="C47" s="48"/>
      <c r="D47" s="44">
        <f>'OFPC Source'!$AN$19</f>
        <v>0.18722294654498045</v>
      </c>
      <c r="E47" s="44"/>
      <c r="F47" s="62"/>
      <c r="G47" s="124">
        <f>[21]UTWind12X24!K66</f>
        <v>0.12622772685548039</v>
      </c>
      <c r="H47" s="44"/>
      <c r="I47" s="62"/>
      <c r="J47" s="124">
        <f>'[21]UTSouthSolar12X24 (Fixed)'!K66</f>
        <v>0.31113275152605013</v>
      </c>
      <c r="K47" s="44"/>
      <c r="L47" s="62"/>
      <c r="M47" s="124">
        <f>[21]UTSouthSolar12X24!K66</f>
        <v>0.32920509548889204</v>
      </c>
      <c r="N47" s="44"/>
    </row>
    <row r="48" spans="1:22" x14ac:dyDescent="0.25">
      <c r="B48" s="48" t="s">
        <v>52</v>
      </c>
      <c r="C48" s="48"/>
      <c r="D48" s="44">
        <f>'OFPC Source'!$AN$20</f>
        <v>0.3732290308561495</v>
      </c>
      <c r="E48" s="44"/>
      <c r="F48" s="62"/>
      <c r="G48" s="124">
        <f>[21]UTWind12X24!K67</f>
        <v>0.24208294062250676</v>
      </c>
      <c r="H48" s="44"/>
      <c r="I48" s="62"/>
      <c r="J48" s="124">
        <f>'[21]UTSouthSolar12X24 (Fixed)'!K67</f>
        <v>0.52472063097542176</v>
      </c>
      <c r="K48" s="44"/>
      <c r="L48" s="62"/>
      <c r="M48" s="124">
        <f>[21]UTSouthSolar12X24!K67</f>
        <v>0.46026453781858651</v>
      </c>
      <c r="N48" s="44"/>
    </row>
    <row r="49" spans="2:14" x14ac:dyDescent="0.25">
      <c r="B49" s="48" t="s">
        <v>53</v>
      </c>
      <c r="C49" s="48"/>
      <c r="D49" s="44">
        <f>'OFPC Source'!$AN$21</f>
        <v>0.1468057366362451</v>
      </c>
      <c r="E49" s="44"/>
      <c r="F49" s="62"/>
      <c r="G49" s="124">
        <f>[21]UTWind12X24!K68</f>
        <v>0.24640710121359649</v>
      </c>
      <c r="H49" s="44"/>
      <c r="I49" s="62"/>
      <c r="J49" s="124">
        <f>'[21]UTSouthSolar12X24 (Fixed)'!K68</f>
        <v>6.5066986914763897E-2</v>
      </c>
      <c r="K49" s="44"/>
      <c r="L49" s="62"/>
      <c r="M49" s="124">
        <f>[21]UTSouthSolar12X24!K68</f>
        <v>0.10285010302070161</v>
      </c>
      <c r="N49" s="44"/>
    </row>
    <row r="50" spans="2:14" x14ac:dyDescent="0.25">
      <c r="B50" s="48" t="s">
        <v>54</v>
      </c>
      <c r="C50" s="48"/>
      <c r="D50" s="44">
        <f>'OFPC Source'!$AN$22</f>
        <v>0.29274228596262497</v>
      </c>
      <c r="E50" s="44"/>
      <c r="F50" s="62"/>
      <c r="G50" s="124">
        <f>[21]UTWind12X24!K69</f>
        <v>0.38528223130841627</v>
      </c>
      <c r="H50" s="48"/>
      <c r="I50" s="62"/>
      <c r="J50" s="124">
        <f>'[21]UTSouthSolar12X24 (Fixed)'!K69</f>
        <v>9.9079630583764081E-2</v>
      </c>
      <c r="K50" s="48"/>
      <c r="L50" s="62"/>
      <c r="M50" s="124">
        <f>[21]UTSouthSolar12X24!K69</f>
        <v>0.10768026367181986</v>
      </c>
      <c r="N50" s="48"/>
    </row>
    <row r="51" spans="2:14" x14ac:dyDescent="0.25">
      <c r="B51"/>
      <c r="C51"/>
      <c r="D51"/>
      <c r="E51"/>
      <c r="F51" s="61"/>
      <c r="G51"/>
      <c r="H51"/>
      <c r="I51" s="61"/>
      <c r="J51"/>
      <c r="K51"/>
      <c r="L51" s="61"/>
      <c r="M51"/>
      <c r="N51"/>
    </row>
    <row r="53" spans="2:14" x14ac:dyDescent="0.25">
      <c r="F53" s="123"/>
      <c r="I53" s="123"/>
      <c r="J53" s="123"/>
      <c r="K53" s="123"/>
      <c r="L53" s="123"/>
    </row>
    <row r="54" spans="2:14" x14ac:dyDescent="0.25">
      <c r="B54"/>
      <c r="C54"/>
      <c r="D54"/>
      <c r="E54"/>
      <c r="F54"/>
      <c r="G54"/>
      <c r="H54"/>
      <c r="I54"/>
      <c r="J54"/>
    </row>
    <row r="55" spans="2:14" s="108" customFormat="1" x14ac:dyDescent="0.25">
      <c r="B55"/>
      <c r="C55"/>
      <c r="D55"/>
      <c r="E55"/>
      <c r="F55"/>
      <c r="G55"/>
      <c r="H55"/>
      <c r="I55"/>
      <c r="J55"/>
    </row>
    <row r="56" spans="2:14" x14ac:dyDescent="0.25">
      <c r="B56"/>
      <c r="C56"/>
      <c r="D56"/>
      <c r="E56"/>
      <c r="F56"/>
      <c r="G56"/>
      <c r="H56"/>
      <c r="I56"/>
      <c r="J56"/>
    </row>
    <row r="57" spans="2:14" x14ac:dyDescent="0.25">
      <c r="B57"/>
      <c r="C57"/>
      <c r="D57"/>
      <c r="E57"/>
      <c r="F57"/>
      <c r="G57"/>
      <c r="H57"/>
      <c r="I57"/>
      <c r="J57"/>
    </row>
    <row r="58" spans="2:14" x14ac:dyDescent="0.25">
      <c r="B58"/>
      <c r="C58"/>
      <c r="D58"/>
      <c r="E58"/>
      <c r="F58"/>
      <c r="G58"/>
      <c r="H58"/>
      <c r="I58"/>
      <c r="J58"/>
    </row>
    <row r="59" spans="2:14" ht="24.75" customHeight="1" x14ac:dyDescent="0.25">
      <c r="B59"/>
      <c r="C59"/>
      <c r="D59"/>
      <c r="E59"/>
      <c r="F59"/>
      <c r="G59"/>
      <c r="H59"/>
      <c r="I59"/>
      <c r="J59"/>
    </row>
    <row r="60" spans="2:14" x14ac:dyDescent="0.25">
      <c r="B60"/>
      <c r="C60"/>
      <c r="D60"/>
      <c r="E60"/>
      <c r="F60"/>
      <c r="G60"/>
      <c r="H60"/>
      <c r="I60"/>
      <c r="J60"/>
    </row>
  </sheetData>
  <phoneticPr fontId="12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37"/>
  <sheetViews>
    <sheetView zoomScaleNormal="100" workbookViewId="0">
      <selection activeCell="B10" sqref="B10"/>
    </sheetView>
  </sheetViews>
  <sheetFormatPr defaultColWidth="9.33203125" defaultRowHeight="13.2" x14ac:dyDescent="0.25"/>
  <cols>
    <col min="1" max="1" width="2" style="15" customWidth="1"/>
    <col min="2" max="2" width="24.44140625" style="15" customWidth="1"/>
    <col min="3" max="4" width="19.6640625" style="15" customWidth="1"/>
    <col min="5" max="5" width="2.109375" style="15" customWidth="1"/>
    <col min="6" max="16384" width="9.33203125" style="15"/>
  </cols>
  <sheetData>
    <row r="1" spans="2:4" ht="15.6" x14ac:dyDescent="0.3">
      <c r="B1" s="7" t="s">
        <v>6</v>
      </c>
      <c r="C1" s="10"/>
      <c r="D1" s="10"/>
    </row>
    <row r="2" spans="2:4" ht="15.6" x14ac:dyDescent="0.3">
      <c r="B2" s="7" t="s">
        <v>17</v>
      </c>
      <c r="C2" s="10"/>
      <c r="D2" s="10"/>
    </row>
    <row r="3" spans="2:4" ht="15.6" x14ac:dyDescent="0.3">
      <c r="B3" s="7" t="s">
        <v>8</v>
      </c>
      <c r="C3" s="18"/>
      <c r="D3" s="18"/>
    </row>
    <row r="4" spans="2:4" ht="15.6" x14ac:dyDescent="0.3">
      <c r="B4" s="136"/>
      <c r="C4" s="18"/>
      <c r="D4" s="137"/>
    </row>
    <row r="5" spans="2:4" x14ac:dyDescent="0.25">
      <c r="B5" s="8"/>
      <c r="C5" s="8"/>
      <c r="D5" s="8"/>
    </row>
    <row r="6" spans="2:4" x14ac:dyDescent="0.25">
      <c r="B6" s="12" t="s">
        <v>0</v>
      </c>
      <c r="C6" s="12" t="str">
        <f>'OFPC Source'!D249</f>
        <v>West Side</v>
      </c>
      <c r="D6" s="12" t="str">
        <f>'OFPC Source'!C249</f>
        <v>IRP - Wyo NE</v>
      </c>
    </row>
    <row r="7" spans="2:4" x14ac:dyDescent="0.25">
      <c r="B7" s="19"/>
      <c r="C7" s="13"/>
      <c r="D7" s="13"/>
    </row>
    <row r="8" spans="2:4" x14ac:dyDescent="0.25">
      <c r="C8" s="24" t="s">
        <v>1</v>
      </c>
      <c r="D8" s="24" t="s">
        <v>2</v>
      </c>
    </row>
    <row r="9" spans="2:4" x14ac:dyDescent="0.25">
      <c r="C9" s="20"/>
      <c r="D9" s="20"/>
    </row>
    <row r="10" spans="2:4" x14ac:dyDescent="0.25">
      <c r="B10" s="21">
        <v>2018</v>
      </c>
      <c r="C10" s="22">
        <f>VLOOKUP(B10,'OFPC Source'!$G$8:$J$33,3,FALSE)</f>
        <v>3.23</v>
      </c>
      <c r="D10" s="22">
        <f>VLOOKUP(B10,'OFPC Source'!$G$8:$H$30,2,FALSE)</f>
        <v>2.6</v>
      </c>
    </row>
    <row r="11" spans="2:4" x14ac:dyDescent="0.25">
      <c r="B11" s="21">
        <f>B10+1</f>
        <v>2019</v>
      </c>
      <c r="C11" s="22">
        <f>VLOOKUP(B11,'OFPC Source'!$G$8:$J$33,3,FALSE)</f>
        <v>4.3099999999999996</v>
      </c>
      <c r="D11" s="22">
        <f>VLOOKUP(B11,'OFPC Source'!$G$8:$H$30,2,FALSE)</f>
        <v>2.09</v>
      </c>
    </row>
    <row r="12" spans="2:4" x14ac:dyDescent="0.25">
      <c r="B12" s="21">
        <f t="shared" ref="B12:B29" si="0">B11+1</f>
        <v>2020</v>
      </c>
      <c r="C12" s="22">
        <f>VLOOKUP(B12,'OFPC Source'!$G$8:$J$33,3,FALSE)</f>
        <v>2.35</v>
      </c>
      <c r="D12" s="22">
        <f>VLOOKUP(B12,'OFPC Source'!$G$8:$H$30,2,FALSE)</f>
        <v>1.84</v>
      </c>
    </row>
    <row r="13" spans="2:4" x14ac:dyDescent="0.25">
      <c r="B13" s="21">
        <f t="shared" si="0"/>
        <v>2021</v>
      </c>
      <c r="C13" s="22">
        <f>VLOOKUP(B13,'OFPC Source'!$G$8:$J$33,3,FALSE)</f>
        <v>2.29</v>
      </c>
      <c r="D13" s="22">
        <f>VLOOKUP(B13,'OFPC Source'!$G$8:$H$30,2,FALSE)</f>
        <v>1.98</v>
      </c>
    </row>
    <row r="14" spans="2:4" x14ac:dyDescent="0.25">
      <c r="B14" s="21">
        <f t="shared" si="0"/>
        <v>2022</v>
      </c>
      <c r="C14" s="22">
        <f>VLOOKUP(B14,'OFPC Source'!$G$8:$J$33,3,FALSE)</f>
        <v>2.27</v>
      </c>
      <c r="D14" s="22">
        <f>VLOOKUP(B14,'OFPC Source'!$G$8:$H$30,2,FALSE)</f>
        <v>2.0099999999999998</v>
      </c>
    </row>
    <row r="15" spans="2:4" x14ac:dyDescent="0.25">
      <c r="B15" s="21">
        <f t="shared" si="0"/>
        <v>2023</v>
      </c>
      <c r="C15" s="22">
        <f>VLOOKUP(B15,'OFPC Source'!$G$8:$J$33,3,FALSE)</f>
        <v>2.48</v>
      </c>
      <c r="D15" s="22">
        <f>VLOOKUP(B15,'OFPC Source'!$G$8:$H$30,2,FALSE)</f>
        <v>2.2400000000000002</v>
      </c>
    </row>
    <row r="16" spans="2:4" x14ac:dyDescent="0.25">
      <c r="B16" s="21">
        <f t="shared" si="0"/>
        <v>2024</v>
      </c>
      <c r="C16" s="22">
        <f>VLOOKUP(B16,'OFPC Source'!$G$8:$J$33,3,FALSE)</f>
        <v>2.7</v>
      </c>
      <c r="D16" s="22">
        <f>VLOOKUP(B16,'OFPC Source'!$G$8:$H$30,2,FALSE)</f>
        <v>2.48</v>
      </c>
    </row>
    <row r="17" spans="2:4" x14ac:dyDescent="0.25">
      <c r="B17" s="21">
        <f t="shared" si="0"/>
        <v>2025</v>
      </c>
      <c r="C17" s="22">
        <f>VLOOKUP(B17,'OFPC Source'!$G$8:$J$33,3,FALSE)</f>
        <v>2.99</v>
      </c>
      <c r="D17" s="22">
        <f>VLOOKUP(B17,'OFPC Source'!$G$8:$H$30,2,FALSE)</f>
        <v>2.72</v>
      </c>
    </row>
    <row r="18" spans="2:4" x14ac:dyDescent="0.25">
      <c r="B18" s="21">
        <f t="shared" si="0"/>
        <v>2026</v>
      </c>
      <c r="C18" s="22">
        <f>VLOOKUP(B18,'OFPC Source'!$G$8:$J$33,3,FALSE)</f>
        <v>3.02</v>
      </c>
      <c r="D18" s="22">
        <f>VLOOKUP(B18,'OFPC Source'!$G$8:$H$30,2,FALSE)</f>
        <v>2.89</v>
      </c>
    </row>
    <row r="19" spans="2:4" x14ac:dyDescent="0.25">
      <c r="B19" s="21">
        <f t="shared" si="0"/>
        <v>2027</v>
      </c>
      <c r="C19" s="22">
        <f>VLOOKUP(B19,'OFPC Source'!$G$8:$J$33,3,FALSE)</f>
        <v>3.26</v>
      </c>
      <c r="D19" s="22">
        <f>VLOOKUP(B19,'OFPC Source'!$G$8:$H$30,2,FALSE)</f>
        <v>3.1</v>
      </c>
    </row>
    <row r="20" spans="2:4" x14ac:dyDescent="0.25">
      <c r="B20" s="21">
        <f t="shared" si="0"/>
        <v>2028</v>
      </c>
      <c r="C20" s="22">
        <f>VLOOKUP(B20,'OFPC Source'!$G$8:$J$33,3,FALSE)</f>
        <v>3.6</v>
      </c>
      <c r="D20" s="22">
        <f>VLOOKUP(B20,'OFPC Source'!$G$8:$H$30,2,FALSE)</f>
        <v>3.41</v>
      </c>
    </row>
    <row r="21" spans="2:4" x14ac:dyDescent="0.25">
      <c r="B21" s="21">
        <f t="shared" si="0"/>
        <v>2029</v>
      </c>
      <c r="C21" s="22">
        <f>VLOOKUP(B21,'OFPC Source'!$G$8:$J$33,3,FALSE)</f>
        <v>3.92</v>
      </c>
      <c r="D21" s="22">
        <f>VLOOKUP(B21,'OFPC Source'!$G$8:$H$30,2,FALSE)</f>
        <v>3.72</v>
      </c>
    </row>
    <row r="22" spans="2:4" x14ac:dyDescent="0.25">
      <c r="B22" s="21">
        <f t="shared" si="0"/>
        <v>2030</v>
      </c>
      <c r="C22" s="22">
        <f>VLOOKUP(B22,'OFPC Source'!$G$8:$J$33,3,FALSE)</f>
        <v>4.1900000000000004</v>
      </c>
      <c r="D22" s="22">
        <f>VLOOKUP(B22,'OFPC Source'!$G$8:$H$30,2,FALSE)</f>
        <v>3.98</v>
      </c>
    </row>
    <row r="23" spans="2:4" x14ac:dyDescent="0.25">
      <c r="B23" s="21">
        <f t="shared" si="0"/>
        <v>2031</v>
      </c>
      <c r="C23" s="22">
        <f>VLOOKUP(B23,'OFPC Source'!$G$8:$J$33,3,FALSE)</f>
        <v>4.46</v>
      </c>
      <c r="D23" s="22">
        <f>VLOOKUP(B23,'OFPC Source'!$G$8:$H$30,2,FALSE)</f>
        <v>4.26</v>
      </c>
    </row>
    <row r="24" spans="2:4" x14ac:dyDescent="0.25">
      <c r="B24" s="21">
        <f t="shared" si="0"/>
        <v>2032</v>
      </c>
      <c r="C24" s="22">
        <f>VLOOKUP(B24,'OFPC Source'!$G$8:$J$33,3,FALSE)</f>
        <v>4.6900000000000004</v>
      </c>
      <c r="D24" s="22">
        <f>VLOOKUP(B24,'OFPC Source'!$G$8:$H$30,2,FALSE)</f>
        <v>4.5199999999999996</v>
      </c>
    </row>
    <row r="25" spans="2:4" x14ac:dyDescent="0.25">
      <c r="B25" s="21">
        <f t="shared" si="0"/>
        <v>2033</v>
      </c>
      <c r="C25" s="22">
        <f>VLOOKUP(B25,'OFPC Source'!$G$8:$J$33,3,FALSE)</f>
        <v>4.74</v>
      </c>
      <c r="D25" s="22">
        <f>VLOOKUP(B25,'OFPC Source'!$G$8:$H$30,2,FALSE)</f>
        <v>4.58</v>
      </c>
    </row>
    <row r="26" spans="2:4" x14ac:dyDescent="0.25">
      <c r="B26" s="21">
        <f t="shared" si="0"/>
        <v>2034</v>
      </c>
      <c r="C26" s="22">
        <f>VLOOKUP(B26,'OFPC Source'!$G$8:$J$33,3,FALSE)</f>
        <v>5.04</v>
      </c>
      <c r="D26" s="22">
        <f>VLOOKUP(B26,'OFPC Source'!$G$8:$H$30,2,FALSE)</f>
        <v>4.82</v>
      </c>
    </row>
    <row r="27" spans="2:4" x14ac:dyDescent="0.25">
      <c r="B27" s="21">
        <f t="shared" si="0"/>
        <v>2035</v>
      </c>
      <c r="C27" s="22">
        <f>VLOOKUP(B27,'OFPC Source'!$G$8:$J$33,3,FALSE)</f>
        <v>5.19</v>
      </c>
      <c r="D27" s="22">
        <f>VLOOKUP(B27,'OFPC Source'!$G$8:$H$30,2,FALSE)</f>
        <v>5.0199999999999996</v>
      </c>
    </row>
    <row r="28" spans="2:4" x14ac:dyDescent="0.25">
      <c r="B28" s="21">
        <f t="shared" si="0"/>
        <v>2036</v>
      </c>
      <c r="C28" s="22">
        <f>VLOOKUP(B28,'OFPC Source'!$G$8:$J$33,3,FALSE)</f>
        <v>5.19</v>
      </c>
      <c r="D28" s="22">
        <f>VLOOKUP(B28,'OFPC Source'!$G$8:$H$30,2,FALSE)</f>
        <v>5.07</v>
      </c>
    </row>
    <row r="29" spans="2:4" x14ac:dyDescent="0.25">
      <c r="B29" s="21">
        <f t="shared" si="0"/>
        <v>2037</v>
      </c>
      <c r="C29" s="22">
        <f>VLOOKUP(B29,'OFPC Source'!$G$8:$J$33,3,FALSE)</f>
        <v>5.55</v>
      </c>
      <c r="D29" s="22">
        <f>VLOOKUP(B29,'OFPC Source'!$G$8:$H$30,2,FALSE)</f>
        <v>5.43</v>
      </c>
    </row>
    <row r="30" spans="2:4" x14ac:dyDescent="0.25">
      <c r="B30" s="21"/>
      <c r="C30" s="22"/>
      <c r="D30" s="22"/>
    </row>
    <row r="31" spans="2:4" x14ac:dyDescent="0.25">
      <c r="B31" s="21"/>
      <c r="C31" s="22"/>
      <c r="D31" s="22"/>
    </row>
    <row r="32" spans="2:4" x14ac:dyDescent="0.25">
      <c r="B32" s="14" t="s">
        <v>16</v>
      </c>
    </row>
    <row r="33" spans="2:4" ht="12.75" customHeight="1" x14ac:dyDescent="0.25">
      <c r="B33" s="139" t="str">
        <f>"Official Forward Price Curve dated "&amp;TEXT('OFPC Source'!C4,"mmmm dd yyyy")</f>
        <v>Official Forward Price Curve dated December 31 2019</v>
      </c>
      <c r="C33" s="139"/>
      <c r="D33" s="18"/>
    </row>
    <row r="35" spans="2:4" x14ac:dyDescent="0.25">
      <c r="D35" s="17"/>
    </row>
    <row r="36" spans="2:4" x14ac:dyDescent="0.25">
      <c r="D36" s="138"/>
    </row>
    <row r="37" spans="2:4" x14ac:dyDescent="0.25">
      <c r="D37" s="17"/>
    </row>
  </sheetData>
  <phoneticPr fontId="12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0"/>
  <sheetViews>
    <sheetView zoomScaleNormal="100" workbookViewId="0">
      <selection activeCell="C22" sqref="C22"/>
    </sheetView>
  </sheetViews>
  <sheetFormatPr defaultColWidth="8.77734375" defaultRowHeight="13.2" x14ac:dyDescent="0.25"/>
  <cols>
    <col min="1" max="1" width="2.109375" style="15" customWidth="1"/>
    <col min="2" max="2" width="22" style="15" customWidth="1"/>
    <col min="3" max="6" width="16.33203125" style="15" customWidth="1"/>
    <col min="7" max="7" width="2.109375" style="15" customWidth="1"/>
    <col min="8" max="8" width="10" style="15" customWidth="1"/>
    <col min="9" max="16384" width="8.77734375" style="15"/>
  </cols>
  <sheetData>
    <row r="1" spans="2:6" ht="15.6" x14ac:dyDescent="0.3">
      <c r="B1" s="7" t="s">
        <v>111</v>
      </c>
      <c r="C1" s="10"/>
      <c r="D1" s="10"/>
      <c r="E1" s="10"/>
      <c r="F1" s="10"/>
    </row>
    <row r="2" spans="2:6" ht="15.6" x14ac:dyDescent="0.3">
      <c r="B2" s="7" t="s">
        <v>25</v>
      </c>
      <c r="C2" s="10"/>
      <c r="D2" s="10"/>
      <c r="E2" s="10"/>
      <c r="F2" s="10"/>
    </row>
    <row r="3" spans="2:6" ht="15.6" x14ac:dyDescent="0.3">
      <c r="B3" s="7" t="s">
        <v>7</v>
      </c>
      <c r="C3" s="18"/>
      <c r="D3" s="18"/>
      <c r="E3" s="18"/>
      <c r="F3" s="18"/>
    </row>
    <row r="4" spans="2:6" ht="15.6" x14ac:dyDescent="0.3">
      <c r="B4" s="7"/>
      <c r="C4" s="18"/>
      <c r="D4" s="18"/>
      <c r="E4" s="18"/>
      <c r="F4" s="18"/>
    </row>
    <row r="5" spans="2:6" x14ac:dyDescent="0.25">
      <c r="B5" s="8"/>
      <c r="C5" s="11" t="s">
        <v>20</v>
      </c>
      <c r="D5" s="11"/>
      <c r="E5" s="11"/>
      <c r="F5" s="11"/>
    </row>
    <row r="6" spans="2:6" x14ac:dyDescent="0.25">
      <c r="B6" s="12" t="s">
        <v>0</v>
      </c>
      <c r="C6" s="11" t="s">
        <v>21</v>
      </c>
      <c r="D6" s="11"/>
      <c r="E6" s="11" t="s">
        <v>22</v>
      </c>
      <c r="F6" s="11"/>
    </row>
    <row r="7" spans="2:6" x14ac:dyDescent="0.25">
      <c r="B7" s="19"/>
      <c r="C7" s="11" t="s">
        <v>23</v>
      </c>
      <c r="D7" s="11" t="s">
        <v>24</v>
      </c>
      <c r="E7" s="11" t="s">
        <v>23</v>
      </c>
      <c r="F7" s="11" t="s">
        <v>24</v>
      </c>
    </row>
    <row r="8" spans="2:6" x14ac:dyDescent="0.25">
      <c r="C8" s="9" t="s">
        <v>1</v>
      </c>
      <c r="D8" s="9" t="s">
        <v>2</v>
      </c>
      <c r="E8" s="9" t="s">
        <v>3</v>
      </c>
      <c r="F8" s="9" t="s">
        <v>4</v>
      </c>
    </row>
    <row r="9" spans="2:6" x14ac:dyDescent="0.25">
      <c r="C9" s="20"/>
      <c r="D9" s="20"/>
      <c r="E9" s="20"/>
      <c r="F9" s="20"/>
    </row>
    <row r="10" spans="2:6" x14ac:dyDescent="0.25">
      <c r="B10" s="21">
        <v>2018</v>
      </c>
      <c r="C10" s="22">
        <f>VLOOKUP($B10,'OFPC Source'!$W$8:$AA$34,2,FALSE)</f>
        <v>35.89</v>
      </c>
      <c r="D10" s="22">
        <f>VLOOKUP($B10,'OFPC Source'!$W$8:$AA$34,3,FALSE)</f>
        <v>40.61</v>
      </c>
      <c r="E10" s="22">
        <f>VLOOKUP($B10,'OFPC Source'!$W$8:$AA$34,4,FALSE)</f>
        <v>23.72</v>
      </c>
      <c r="F10" s="22">
        <f>VLOOKUP($B10,'OFPC Source'!$W$8:$AA$34,5,FALSE)</f>
        <v>27.5</v>
      </c>
    </row>
    <row r="11" spans="2:6" x14ac:dyDescent="0.25">
      <c r="B11" s="21">
        <f>B10+1</f>
        <v>2019</v>
      </c>
      <c r="C11" s="22">
        <f>VLOOKUP($B11,'OFPC Source'!$W$8:$AA$34,2,FALSE)</f>
        <v>37.81</v>
      </c>
      <c r="D11" s="22">
        <f>VLOOKUP($B11,'OFPC Source'!$W$8:$AA$34,3,FALSE)</f>
        <v>32.15</v>
      </c>
      <c r="E11" s="22">
        <f>VLOOKUP($B11,'OFPC Source'!$W$8:$AA$34,4,FALSE)</f>
        <v>35.770000000000003</v>
      </c>
      <c r="F11" s="22">
        <f>VLOOKUP($B11,'OFPC Source'!$W$8:$AA$34,5,FALSE)</f>
        <v>25.72</v>
      </c>
    </row>
    <row r="12" spans="2:6" x14ac:dyDescent="0.25">
      <c r="B12" s="21">
        <f t="shared" ref="B12:B29" si="0">B11+1</f>
        <v>2020</v>
      </c>
      <c r="C12" s="22">
        <f>VLOOKUP($B12,'OFPC Source'!$W$8:$AA$34,2,FALSE)</f>
        <v>34.229999999999997</v>
      </c>
      <c r="D12" s="22">
        <f>VLOOKUP($B12,'OFPC Source'!$W$8:$AA$34,3,FALSE)</f>
        <v>39.03</v>
      </c>
      <c r="E12" s="22">
        <f>VLOOKUP($B12,'OFPC Source'!$W$8:$AA$34,4,FALSE)</f>
        <v>24.5</v>
      </c>
      <c r="F12" s="22">
        <f>VLOOKUP($B12,'OFPC Source'!$W$8:$AA$34,5,FALSE)</f>
        <v>25.99</v>
      </c>
    </row>
    <row r="13" spans="2:6" x14ac:dyDescent="0.25">
      <c r="B13" s="21">
        <f t="shared" si="0"/>
        <v>2021</v>
      </c>
      <c r="C13" s="22">
        <f>VLOOKUP($B13,'OFPC Source'!$W$8:$AA$34,2,FALSE)</f>
        <v>36.33</v>
      </c>
      <c r="D13" s="22">
        <f>VLOOKUP($B13,'OFPC Source'!$W$8:$AA$34,3,FALSE)</f>
        <v>39.47</v>
      </c>
      <c r="E13" s="22">
        <f>VLOOKUP($B13,'OFPC Source'!$W$8:$AA$34,4,FALSE)</f>
        <v>24.46</v>
      </c>
      <c r="F13" s="22">
        <f>VLOOKUP($B13,'OFPC Source'!$W$8:$AA$34,5,FALSE)</f>
        <v>26.79</v>
      </c>
    </row>
    <row r="14" spans="2:6" x14ac:dyDescent="0.25">
      <c r="B14" s="21">
        <f t="shared" si="0"/>
        <v>2022</v>
      </c>
      <c r="C14" s="22">
        <f>VLOOKUP($B14,'OFPC Source'!$W$8:$AA$34,2,FALSE)</f>
        <v>34.47</v>
      </c>
      <c r="D14" s="22">
        <f>VLOOKUP($B14,'OFPC Source'!$W$8:$AA$34,3,FALSE)</f>
        <v>37.32</v>
      </c>
      <c r="E14" s="22">
        <f>VLOOKUP($B14,'OFPC Source'!$W$8:$AA$34,4,FALSE)</f>
        <v>23.93</v>
      </c>
      <c r="F14" s="22">
        <f>VLOOKUP($B14,'OFPC Source'!$W$8:$AA$34,5,FALSE)</f>
        <v>25.6</v>
      </c>
    </row>
    <row r="15" spans="2:6" x14ac:dyDescent="0.25">
      <c r="B15" s="21">
        <f t="shared" si="0"/>
        <v>2023</v>
      </c>
      <c r="C15" s="22">
        <f>VLOOKUP($B15,'OFPC Source'!$W$8:$AA$34,2,FALSE)</f>
        <v>33.090000000000003</v>
      </c>
      <c r="D15" s="22">
        <f>VLOOKUP($B15,'OFPC Source'!$W$8:$AA$34,3,FALSE)</f>
        <v>36.56</v>
      </c>
      <c r="E15" s="22">
        <f>VLOOKUP($B15,'OFPC Source'!$W$8:$AA$34,4,FALSE)</f>
        <v>21.98</v>
      </c>
      <c r="F15" s="22">
        <f>VLOOKUP($B15,'OFPC Source'!$W$8:$AA$34,5,FALSE)</f>
        <v>27.96</v>
      </c>
    </row>
    <row r="16" spans="2:6" x14ac:dyDescent="0.25">
      <c r="B16" s="21">
        <f t="shared" si="0"/>
        <v>2024</v>
      </c>
      <c r="C16" s="22">
        <f>VLOOKUP($B16,'OFPC Source'!$W$8:$AA$34,2,FALSE)</f>
        <v>31.76</v>
      </c>
      <c r="D16" s="22">
        <f>VLOOKUP($B16,'OFPC Source'!$W$8:$AA$34,3,FALSE)</f>
        <v>36.6</v>
      </c>
      <c r="E16" s="22">
        <f>VLOOKUP($B16,'OFPC Source'!$W$8:$AA$34,4,FALSE)</f>
        <v>20.02</v>
      </c>
      <c r="F16" s="22">
        <f>VLOOKUP($B16,'OFPC Source'!$W$8:$AA$34,5,FALSE)</f>
        <v>30.99</v>
      </c>
    </row>
    <row r="17" spans="2:6" x14ac:dyDescent="0.25">
      <c r="B17" s="21">
        <f t="shared" si="0"/>
        <v>2025</v>
      </c>
      <c r="C17" s="22">
        <f>VLOOKUP($B17,'OFPC Source'!$W$8:$AA$34,2,FALSE)</f>
        <v>32.43</v>
      </c>
      <c r="D17" s="22">
        <f>VLOOKUP($B17,'OFPC Source'!$W$8:$AA$34,3,FALSE)</f>
        <v>39.42</v>
      </c>
      <c r="E17" s="22">
        <f>VLOOKUP($B17,'OFPC Source'!$W$8:$AA$34,4,FALSE)</f>
        <v>20.53</v>
      </c>
      <c r="F17" s="22">
        <f>VLOOKUP($B17,'OFPC Source'!$W$8:$AA$34,5,FALSE)</f>
        <v>33.47</v>
      </c>
    </row>
    <row r="18" spans="2:6" x14ac:dyDescent="0.25">
      <c r="B18" s="21">
        <f t="shared" si="0"/>
        <v>2026</v>
      </c>
      <c r="C18" s="22">
        <f>VLOOKUP($B18,'OFPC Source'!$W$8:$AA$34,2,FALSE)</f>
        <v>35.729999999999997</v>
      </c>
      <c r="D18" s="22">
        <f>VLOOKUP($B18,'OFPC Source'!$W$8:$AA$34,3,FALSE)</f>
        <v>42.15</v>
      </c>
      <c r="E18" s="22">
        <f>VLOOKUP($B18,'OFPC Source'!$W$8:$AA$34,4,FALSE)</f>
        <v>22.02</v>
      </c>
      <c r="F18" s="22">
        <f>VLOOKUP($B18,'OFPC Source'!$W$8:$AA$34,5,FALSE)</f>
        <v>35.72</v>
      </c>
    </row>
    <row r="19" spans="2:6" x14ac:dyDescent="0.25">
      <c r="B19" s="21">
        <f t="shared" si="0"/>
        <v>2027</v>
      </c>
      <c r="C19" s="22">
        <f>VLOOKUP($B19,'OFPC Source'!$W$8:$AA$34,2,FALSE)</f>
        <v>39.08</v>
      </c>
      <c r="D19" s="22">
        <f>VLOOKUP($B19,'OFPC Source'!$W$8:$AA$34,3,FALSE)</f>
        <v>45.05</v>
      </c>
      <c r="E19" s="22">
        <f>VLOOKUP($B19,'OFPC Source'!$W$8:$AA$34,4,FALSE)</f>
        <v>23.99</v>
      </c>
      <c r="F19" s="22">
        <f>VLOOKUP($B19,'OFPC Source'!$W$8:$AA$34,5,FALSE)</f>
        <v>37.58</v>
      </c>
    </row>
    <row r="20" spans="2:6" x14ac:dyDescent="0.25">
      <c r="B20" s="21">
        <f t="shared" si="0"/>
        <v>2028</v>
      </c>
      <c r="C20" s="22">
        <f>VLOOKUP($B20,'OFPC Source'!$W$8:$AA$34,2,FALSE)</f>
        <v>41.01</v>
      </c>
      <c r="D20" s="22">
        <f>VLOOKUP($B20,'OFPC Source'!$W$8:$AA$34,3,FALSE)</f>
        <v>46.9</v>
      </c>
      <c r="E20" s="22">
        <f>VLOOKUP($B20,'OFPC Source'!$W$8:$AA$34,4,FALSE)</f>
        <v>26.13</v>
      </c>
      <c r="F20" s="22">
        <f>VLOOKUP($B20,'OFPC Source'!$W$8:$AA$34,5,FALSE)</f>
        <v>40.11</v>
      </c>
    </row>
    <row r="21" spans="2:6" x14ac:dyDescent="0.25">
      <c r="B21" s="21">
        <f t="shared" si="0"/>
        <v>2029</v>
      </c>
      <c r="C21" s="22">
        <f>VLOOKUP($B21,'OFPC Source'!$W$8:$AA$34,2,FALSE)</f>
        <v>45.41</v>
      </c>
      <c r="D21" s="22">
        <f>VLOOKUP($B21,'OFPC Source'!$W$8:$AA$34,3,FALSE)</f>
        <v>51.27</v>
      </c>
      <c r="E21" s="22">
        <f>VLOOKUP($B21,'OFPC Source'!$W$8:$AA$34,4,FALSE)</f>
        <v>28.78</v>
      </c>
      <c r="F21" s="22">
        <f>VLOOKUP($B21,'OFPC Source'!$W$8:$AA$34,5,FALSE)</f>
        <v>43.67</v>
      </c>
    </row>
    <row r="22" spans="2:6" x14ac:dyDescent="0.25">
      <c r="B22" s="21">
        <f t="shared" si="0"/>
        <v>2030</v>
      </c>
      <c r="C22" s="22">
        <f>VLOOKUP($B22,'OFPC Source'!$W$8:$AA$34,2,FALSE)</f>
        <v>48.73</v>
      </c>
      <c r="D22" s="22">
        <f>VLOOKUP($B22,'OFPC Source'!$W$8:$AA$34,3,FALSE)</f>
        <v>53.4</v>
      </c>
      <c r="E22" s="22">
        <f>VLOOKUP($B22,'OFPC Source'!$W$8:$AA$34,4,FALSE)</f>
        <v>30.66</v>
      </c>
      <c r="F22" s="22">
        <f>VLOOKUP($B22,'OFPC Source'!$W$8:$AA$34,5,FALSE)</f>
        <v>45.77</v>
      </c>
    </row>
    <row r="23" spans="2:6" x14ac:dyDescent="0.25">
      <c r="B23" s="21">
        <f t="shared" si="0"/>
        <v>2031</v>
      </c>
      <c r="C23" s="22">
        <f>VLOOKUP($B23,'OFPC Source'!$W$8:$AA$34,2,FALSE)</f>
        <v>49.84</v>
      </c>
      <c r="D23" s="22">
        <f>VLOOKUP($B23,'OFPC Source'!$W$8:$AA$34,3,FALSE)</f>
        <v>57.07</v>
      </c>
      <c r="E23" s="22">
        <f>VLOOKUP($B23,'OFPC Source'!$W$8:$AA$34,4,FALSE)</f>
        <v>32.04</v>
      </c>
      <c r="F23" s="22">
        <f>VLOOKUP($B23,'OFPC Source'!$W$8:$AA$34,5,FALSE)</f>
        <v>50.86</v>
      </c>
    </row>
    <row r="24" spans="2:6" x14ac:dyDescent="0.25">
      <c r="B24" s="21">
        <f t="shared" si="0"/>
        <v>2032</v>
      </c>
      <c r="C24" s="22">
        <f>VLOOKUP($B24,'OFPC Source'!$W$8:$AA$34,2,FALSE)</f>
        <v>51.59</v>
      </c>
      <c r="D24" s="22">
        <f>VLOOKUP($B24,'OFPC Source'!$W$8:$AA$34,3,FALSE)</f>
        <v>59.49</v>
      </c>
      <c r="E24" s="22">
        <f>VLOOKUP($B24,'OFPC Source'!$W$8:$AA$34,4,FALSE)</f>
        <v>33.630000000000003</v>
      </c>
      <c r="F24" s="22">
        <f>VLOOKUP($B24,'OFPC Source'!$W$8:$AA$34,5,FALSE)</f>
        <v>53.7</v>
      </c>
    </row>
    <row r="25" spans="2:6" x14ac:dyDescent="0.25">
      <c r="B25" s="21">
        <f t="shared" si="0"/>
        <v>2033</v>
      </c>
      <c r="C25" s="22">
        <f>VLOOKUP($B25,'OFPC Source'!$W$8:$AA$34,2,FALSE)</f>
        <v>52.76</v>
      </c>
      <c r="D25" s="22">
        <f>VLOOKUP($B25,'OFPC Source'!$W$8:$AA$34,3,FALSE)</f>
        <v>59.91</v>
      </c>
      <c r="E25" s="22">
        <f>VLOOKUP($B25,'OFPC Source'!$W$8:$AA$34,4,FALSE)</f>
        <v>34.29</v>
      </c>
      <c r="F25" s="22">
        <f>VLOOKUP($B25,'OFPC Source'!$W$8:$AA$34,5,FALSE)</f>
        <v>54.03</v>
      </c>
    </row>
    <row r="26" spans="2:6" x14ac:dyDescent="0.25">
      <c r="B26" s="21">
        <f t="shared" si="0"/>
        <v>2034</v>
      </c>
      <c r="C26" s="22">
        <f>VLOOKUP($B26,'OFPC Source'!$W$8:$AA$34,2,FALSE)</f>
        <v>53.76</v>
      </c>
      <c r="D26" s="22">
        <f>VLOOKUP($B26,'OFPC Source'!$W$8:$AA$34,3,FALSE)</f>
        <v>61.64</v>
      </c>
      <c r="E26" s="22">
        <f>VLOOKUP($B26,'OFPC Source'!$W$8:$AA$34,4,FALSE)</f>
        <v>35.71</v>
      </c>
      <c r="F26" s="22">
        <f>VLOOKUP($B26,'OFPC Source'!$W$8:$AA$34,5,FALSE)</f>
        <v>56.16</v>
      </c>
    </row>
    <row r="27" spans="2:6" x14ac:dyDescent="0.25">
      <c r="B27" s="21">
        <f t="shared" si="0"/>
        <v>2035</v>
      </c>
      <c r="C27" s="22">
        <f>VLOOKUP($B27,'OFPC Source'!$W$8:$AA$34,2,FALSE)</f>
        <v>54.7</v>
      </c>
      <c r="D27" s="22">
        <f>VLOOKUP($B27,'OFPC Source'!$W$8:$AA$34,3,FALSE)</f>
        <v>63.98</v>
      </c>
      <c r="E27" s="22">
        <f>VLOOKUP($B27,'OFPC Source'!$W$8:$AA$34,4,FALSE)</f>
        <v>36.979999999999997</v>
      </c>
      <c r="F27" s="22">
        <f>VLOOKUP($B27,'OFPC Source'!$W$8:$AA$34,5,FALSE)</f>
        <v>58.98</v>
      </c>
    </row>
    <row r="28" spans="2:6" x14ac:dyDescent="0.25">
      <c r="B28" s="21">
        <f t="shared" si="0"/>
        <v>2036</v>
      </c>
      <c r="C28" s="22">
        <f>VLOOKUP($B28,'OFPC Source'!$W$8:$AA$34,2,FALSE)</f>
        <v>55.98</v>
      </c>
      <c r="D28" s="22">
        <f>VLOOKUP($B28,'OFPC Source'!$W$8:$AA$34,3,FALSE)</f>
        <v>65.010000000000005</v>
      </c>
      <c r="E28" s="22">
        <f>VLOOKUP($B28,'OFPC Source'!$W$8:$AA$34,4,FALSE)</f>
        <v>37.340000000000003</v>
      </c>
      <c r="F28" s="22">
        <f>VLOOKUP($B28,'OFPC Source'!$W$8:$AA$34,5,FALSE)</f>
        <v>59.61</v>
      </c>
    </row>
    <row r="29" spans="2:6" x14ac:dyDescent="0.25">
      <c r="B29" s="21">
        <f t="shared" si="0"/>
        <v>2037</v>
      </c>
      <c r="C29" s="22">
        <f>VLOOKUP($B29,'OFPC Source'!$W$8:$AA$34,2,FALSE)</f>
        <v>59.34</v>
      </c>
      <c r="D29" s="22">
        <f>VLOOKUP($B29,'OFPC Source'!$W$8:$AA$34,3,FALSE)</f>
        <v>68.349999999999994</v>
      </c>
      <c r="E29" s="22">
        <f>VLOOKUP($B29,'OFPC Source'!$W$8:$AA$34,4,FALSE)</f>
        <v>39.94</v>
      </c>
      <c r="F29" s="22">
        <f>VLOOKUP($B29,'OFPC Source'!$W$8:$AA$34,5,FALSE)</f>
        <v>63.1</v>
      </c>
    </row>
    <row r="31" spans="2:6" x14ac:dyDescent="0.25">
      <c r="B31" s="14" t="s">
        <v>16</v>
      </c>
    </row>
    <row r="32" spans="2:6" ht="25.5" customHeight="1" x14ac:dyDescent="0.25">
      <c r="B32" s="361" t="str">
        <f>'Table 4 Gas Price'!B33:D33</f>
        <v>Official Forward Price Curve dated December 31 2019</v>
      </c>
      <c r="C32" s="361"/>
      <c r="D32" s="361"/>
      <c r="E32" s="361"/>
      <c r="F32" s="361"/>
    </row>
    <row r="35" spans="2:2" x14ac:dyDescent="0.25">
      <c r="B35" s="23"/>
    </row>
    <row r="36" spans="2:2" x14ac:dyDescent="0.25">
      <c r="B36" s="23"/>
    </row>
    <row r="50" ht="24.75" customHeight="1" x14ac:dyDescent="0.25"/>
  </sheetData>
  <mergeCells count="1">
    <mergeCell ref="B32:F32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N56"/>
  <sheetViews>
    <sheetView zoomScaleNormal="100" zoomScaleSheetLayoutView="70" workbookViewId="0">
      <selection activeCell="C10" sqref="C10"/>
    </sheetView>
  </sheetViews>
  <sheetFormatPr defaultColWidth="9.33203125" defaultRowHeight="13.8" x14ac:dyDescent="0.3"/>
  <cols>
    <col min="1" max="1" width="1.44140625" style="155" customWidth="1"/>
    <col min="2" max="2" width="12.109375" style="155" customWidth="1"/>
    <col min="3" max="3" width="13.33203125" style="155" customWidth="1"/>
    <col min="4" max="4" width="15" style="155" customWidth="1"/>
    <col min="5" max="5" width="3" style="155" customWidth="1"/>
    <col min="6" max="6" width="14.6640625" style="155" customWidth="1"/>
    <col min="7" max="7" width="10.44140625" style="155" customWidth="1"/>
    <col min="8" max="9" width="9.33203125" style="155"/>
    <col min="10" max="10" width="9.77734375" style="155" customWidth="1"/>
    <col min="11" max="11" width="21.44140625" style="155" customWidth="1"/>
    <col min="12" max="12" width="19" style="155" customWidth="1"/>
    <col min="13" max="16384" width="9.33203125" style="155"/>
  </cols>
  <sheetData>
    <row r="1" spans="2:14" ht="15.6" x14ac:dyDescent="0.3">
      <c r="B1" s="362" t="s">
        <v>87</v>
      </c>
      <c r="C1" s="362"/>
      <c r="D1" s="362"/>
      <c r="E1" s="362"/>
      <c r="F1" s="362"/>
      <c r="G1" s="362"/>
    </row>
    <row r="2" spans="2:14" ht="15.6" x14ac:dyDescent="0.3">
      <c r="B2" s="7" t="s">
        <v>33</v>
      </c>
      <c r="C2" s="154"/>
      <c r="D2" s="154"/>
      <c r="E2" s="154"/>
      <c r="F2" s="154"/>
      <c r="G2" s="154"/>
    </row>
    <row r="3" spans="2:14" ht="15.6" x14ac:dyDescent="0.3">
      <c r="B3" s="7" t="s">
        <v>7</v>
      </c>
      <c r="C3" s="154"/>
      <c r="D3" s="154"/>
      <c r="E3" s="154"/>
      <c r="F3" s="154"/>
      <c r="G3" s="154"/>
    </row>
    <row r="4" spans="2:14" x14ac:dyDescent="0.3">
      <c r="B4" s="153"/>
      <c r="C4" s="154"/>
    </row>
    <row r="5" spans="2:14" x14ac:dyDescent="0.3">
      <c r="B5" s="156"/>
      <c r="C5" s="343"/>
      <c r="D5" s="343"/>
    </row>
    <row r="6" spans="2:14" ht="89.25" customHeight="1" x14ac:dyDescent="0.3">
      <c r="B6" s="158" t="s">
        <v>0</v>
      </c>
      <c r="C6" s="159" t="s">
        <v>258</v>
      </c>
      <c r="D6" s="159" t="s">
        <v>259</v>
      </c>
      <c r="F6" s="160" t="str">
        <f>"Company Official Inflation Forecast Dated 
"&amp;TEXT('OFPC Source'!C4,"mmmm yyyy")</f>
        <v>Company Official Inflation Forecast Dated 
December 2019</v>
      </c>
      <c r="G6" s="160"/>
      <c r="I6" s="45"/>
      <c r="M6" s="344"/>
      <c r="N6" s="45"/>
    </row>
    <row r="7" spans="2:14" ht="27" customHeight="1" x14ac:dyDescent="0.3">
      <c r="B7" s="161"/>
      <c r="C7" s="162" t="s">
        <v>27</v>
      </c>
      <c r="D7" s="162" t="s">
        <v>27</v>
      </c>
      <c r="F7" s="163" t="s">
        <v>0</v>
      </c>
      <c r="G7" s="164" t="s">
        <v>98</v>
      </c>
      <c r="I7" s="45"/>
      <c r="M7" s="344"/>
      <c r="N7" s="45"/>
    </row>
    <row r="8" spans="2:14" x14ac:dyDescent="0.3">
      <c r="C8" s="165"/>
      <c r="I8" s="45"/>
      <c r="M8" s="345"/>
    </row>
    <row r="9" spans="2:14" ht="21.75" customHeight="1" x14ac:dyDescent="0.3">
      <c r="I9" s="45"/>
      <c r="M9" s="346"/>
    </row>
    <row r="10" spans="2:14" x14ac:dyDescent="0.3">
      <c r="B10" s="166">
        <v>2018</v>
      </c>
      <c r="C10" s="167">
        <f>INDEX([22]Sheet1!C:C,MATCH($B10,[22]Sheet1!$B:$B,0),1)</f>
        <v>0.49912019717029882</v>
      </c>
      <c r="D10" s="167">
        <f>INDEX([22]Sheet1!D:D,MATCH($B10,[22]Sheet1!$B:$B,0),1)</f>
        <v>0.40627828950922651</v>
      </c>
      <c r="F10" s="135">
        <v>2018</v>
      </c>
      <c r="G10" s="134">
        <f>VLOOKUP(F10,'[23]Inflation Forecast'!$B$6:$C$61,2,FALSE)</f>
        <v>2.4E-2</v>
      </c>
      <c r="I10" s="45"/>
      <c r="J10" s="344"/>
      <c r="K10" s="344"/>
      <c r="L10" s="344"/>
      <c r="M10" s="344"/>
    </row>
    <row r="11" spans="2:14" x14ac:dyDescent="0.3">
      <c r="B11" s="166">
        <f t="shared" ref="B11:B34" si="0">B10+1</f>
        <v>2019</v>
      </c>
      <c r="C11" s="167">
        <f>INDEX([22]Sheet1!C:C,MATCH($B11,[22]Sheet1!$B:$B,0),1)</f>
        <v>0.30196788850926742</v>
      </c>
      <c r="D11" s="167">
        <f>INDEX([22]Sheet1!D:D,MATCH($B11,[22]Sheet1!$B:$B,0),1)</f>
        <v>0.24579850289728669</v>
      </c>
      <c r="F11" s="135">
        <f t="shared" ref="F11:F15" si="1">F10+1</f>
        <v>2019</v>
      </c>
      <c r="G11" s="134">
        <f>VLOOKUP(F11,'[23]Inflation Forecast'!$B$6:$C$61,2,FALSE)</f>
        <v>1.7999999999999999E-2</v>
      </c>
      <c r="I11" s="45"/>
      <c r="J11" s="45"/>
      <c r="K11" s="45"/>
      <c r="L11" s="45"/>
      <c r="M11" s="45"/>
    </row>
    <row r="12" spans="2:14" x14ac:dyDescent="0.3">
      <c r="B12" s="166">
        <f t="shared" si="0"/>
        <v>2020</v>
      </c>
      <c r="C12" s="167">
        <f>INDEX([22]Sheet1!C:C,MATCH($B12,[22]Sheet1!$B:$B,0),1)</f>
        <v>0.38605744429573696</v>
      </c>
      <c r="D12" s="167">
        <f>INDEX([22]Sheet1!D:D,MATCH($B12,[22]Sheet1!$B:$B,0),1)</f>
        <v>0.31424646610175083</v>
      </c>
      <c r="F12" s="135">
        <f t="shared" si="1"/>
        <v>2020</v>
      </c>
      <c r="G12" s="134">
        <f>VLOOKUP(F12,'[23]Inflation Forecast'!$B$6:$C$61,2,FALSE)</f>
        <v>1.9E-2</v>
      </c>
      <c r="I12" s="45"/>
      <c r="J12" s="45"/>
      <c r="K12" s="45"/>
      <c r="L12" s="45"/>
      <c r="M12" s="45"/>
    </row>
    <row r="13" spans="2:14" x14ac:dyDescent="0.3">
      <c r="B13" s="166">
        <f t="shared" si="0"/>
        <v>2021</v>
      </c>
      <c r="C13" s="167">
        <f>INDEX([22]Sheet1!C:C,MATCH($B13,[22]Sheet1!$B:$B,0),1)</f>
        <v>0.19026259044127605</v>
      </c>
      <c r="D13" s="167">
        <f>INDEX([22]Sheet1!D:D,MATCH($B13,[22]Sheet1!$B:$B,0),1)</f>
        <v>0.15487163260536557</v>
      </c>
      <c r="F13" s="135">
        <f t="shared" si="1"/>
        <v>2021</v>
      </c>
      <c r="G13" s="134">
        <f>VLOOKUP(F13,'[23]Inflation Forecast'!$B$6:$C$61,2,FALSE)</f>
        <v>0.02</v>
      </c>
      <c r="I13" s="45"/>
      <c r="J13" s="45"/>
      <c r="K13" s="45"/>
      <c r="L13" s="45"/>
    </row>
    <row r="14" spans="2:14" x14ac:dyDescent="0.3">
      <c r="B14" s="166">
        <f t="shared" si="0"/>
        <v>2022</v>
      </c>
      <c r="C14" s="167">
        <f>INDEX([22]Sheet1!C:C,MATCH($B14,[22]Sheet1!$B:$B,0),1)</f>
        <v>0.26521788978115668</v>
      </c>
      <c r="D14" s="167">
        <f>INDEX([22]Sheet1!D:D,MATCH($B14,[22]Sheet1!$B:$B,0),1)</f>
        <v>0.21588441264934433</v>
      </c>
      <c r="F14" s="135">
        <f t="shared" si="1"/>
        <v>2022</v>
      </c>
      <c r="G14" s="134">
        <f>VLOOKUP(F14,'[23]Inflation Forecast'!$B$6:$C$61,2,FALSE)</f>
        <v>2.5000000000000001E-2</v>
      </c>
      <c r="I14" s="45"/>
      <c r="J14" s="45"/>
      <c r="K14" s="45"/>
      <c r="L14" s="45"/>
    </row>
    <row r="15" spans="2:14" x14ac:dyDescent="0.3">
      <c r="B15" s="166">
        <f t="shared" si="0"/>
        <v>2023</v>
      </c>
      <c r="C15" s="167">
        <f>INDEX([22]Sheet1!C:C,MATCH($B15,[22]Sheet1!$B:$B,0),1)</f>
        <v>0.29031096877041845</v>
      </c>
      <c r="D15" s="167">
        <f>INDEX([22]Sheet1!D:D,MATCH($B15,[22]Sheet1!$B:$B,0),1)</f>
        <v>0.23630989987281315</v>
      </c>
      <c r="F15" s="135">
        <f t="shared" si="1"/>
        <v>2023</v>
      </c>
      <c r="G15" s="134">
        <f>VLOOKUP(F15,'[23]Inflation Forecast'!$B$6:$C$61,2,FALSE)</f>
        <v>2.5000000000000001E-2</v>
      </c>
      <c r="I15" s="45"/>
      <c r="J15" s="45"/>
      <c r="K15" s="45"/>
      <c r="L15" s="45"/>
    </row>
    <row r="16" spans="2:14" x14ac:dyDescent="0.3">
      <c r="B16" s="166">
        <f t="shared" si="0"/>
        <v>2024</v>
      </c>
      <c r="C16" s="167">
        <f>INDEX([22]Sheet1!C:C,MATCH($B16,[22]Sheet1!$B:$B,0),1)</f>
        <v>0.35319769579935506</v>
      </c>
      <c r="D16" s="167">
        <f>INDEX([22]Sheet1!D:D,MATCH($B16,[22]Sheet1!$B:$B,0),1)</f>
        <v>0.28749899627684544</v>
      </c>
      <c r="F16" s="135">
        <f>F15+1</f>
        <v>2024</v>
      </c>
      <c r="G16" s="134">
        <f>VLOOKUP(F16,'[23]Inflation Forecast'!$B$6:$C$61,2,FALSE)</f>
        <v>2.4E-2</v>
      </c>
      <c r="I16" s="45"/>
      <c r="J16" s="45"/>
      <c r="K16" s="45"/>
      <c r="L16" s="45"/>
    </row>
    <row r="17" spans="2:12" x14ac:dyDescent="0.3">
      <c r="B17" s="166">
        <f t="shared" si="0"/>
        <v>2025</v>
      </c>
      <c r="C17" s="167">
        <f>INDEX([22]Sheet1!C:C,MATCH($B17,[22]Sheet1!$B:$B,0),1)</f>
        <v>0.60941370736442146</v>
      </c>
      <c r="D17" s="167">
        <f>INDEX([22]Sheet1!D:D,MATCH($B17,[22]Sheet1!$B:$B,0),1)</f>
        <v>0.49605598017307989</v>
      </c>
      <c r="F17" s="135">
        <f t="shared" ref="F17:F24" si="2">F16+1</f>
        <v>2025</v>
      </c>
      <c r="G17" s="134">
        <f>VLOOKUP(F17,'[23]Inflation Forecast'!$B$6:$C$61,2,FALSE)</f>
        <v>2.3E-2</v>
      </c>
      <c r="I17" s="45"/>
      <c r="J17" s="45"/>
      <c r="K17" s="45"/>
      <c r="L17" s="45"/>
    </row>
    <row r="18" spans="2:12" x14ac:dyDescent="0.3">
      <c r="B18" s="166">
        <f t="shared" si="0"/>
        <v>2026</v>
      </c>
      <c r="C18" s="167">
        <f>INDEX([22]Sheet1!C:C,MATCH($B18,[22]Sheet1!$B:$B,0),1)</f>
        <v>0.44898722298124522</v>
      </c>
      <c r="D18" s="167">
        <f>INDEX([22]Sheet1!D:D,MATCH($B18,[22]Sheet1!$B:$B,0),1)</f>
        <v>0.36547060607543153</v>
      </c>
      <c r="F18" s="135">
        <f t="shared" si="2"/>
        <v>2026</v>
      </c>
      <c r="G18" s="134">
        <f>VLOOKUP(F18,'[23]Inflation Forecast'!$B$6:$C$61,2,FALSE)</f>
        <v>2.3E-2</v>
      </c>
      <c r="I18" s="45"/>
      <c r="J18" s="45"/>
      <c r="K18" s="45"/>
      <c r="L18" s="45"/>
    </row>
    <row r="19" spans="2:12" x14ac:dyDescent="0.3">
      <c r="B19" s="166">
        <f t="shared" si="0"/>
        <v>2027</v>
      </c>
      <c r="C19" s="167">
        <f>INDEX([22]Sheet1!C:C,MATCH($B19,[22]Sheet1!$B:$B,0),1)</f>
        <v>0.69046096807709167</v>
      </c>
      <c r="D19" s="167">
        <f>INDEX([22]Sheet1!D:D,MATCH($B19,[22]Sheet1!$B:$B,0),1)</f>
        <v>0.56202754902249097</v>
      </c>
      <c r="F19" s="135">
        <f t="shared" si="2"/>
        <v>2027</v>
      </c>
      <c r="G19" s="134">
        <f>VLOOKUP(F19,'[23]Inflation Forecast'!$B$6:$C$61,2,FALSE)</f>
        <v>2.3E-2</v>
      </c>
      <c r="I19" s="46"/>
      <c r="J19" s="45"/>
      <c r="K19" s="45"/>
      <c r="L19" s="45"/>
    </row>
    <row r="20" spans="2:12" x14ac:dyDescent="0.3">
      <c r="B20" s="166">
        <f t="shared" si="0"/>
        <v>2028</v>
      </c>
      <c r="C20" s="167">
        <f>INDEX([22]Sheet1!C:C,MATCH($B20,[22]Sheet1!$B:$B,0),1)</f>
        <v>0.93184750021195628</v>
      </c>
      <c r="D20" s="167">
        <f>INDEX([22]Sheet1!D:D,MATCH($B20,[22]Sheet1!$B:$B,0),1)</f>
        <v>0.7585135015892539</v>
      </c>
      <c r="F20" s="135">
        <f t="shared" si="2"/>
        <v>2028</v>
      </c>
      <c r="G20" s="134">
        <f>VLOOKUP(F20,'[23]Inflation Forecast'!$B$6:$C$61,2,FALSE)</f>
        <v>2.3E-2</v>
      </c>
      <c r="I20" s="46"/>
      <c r="J20" s="45"/>
      <c r="K20" s="45"/>
      <c r="L20" s="45"/>
    </row>
    <row r="21" spans="2:12" x14ac:dyDescent="0.3">
      <c r="B21" s="166">
        <f t="shared" si="0"/>
        <v>2029</v>
      </c>
      <c r="C21" s="167">
        <f>INDEX([22]Sheet1!C:C,MATCH($B21,[22]Sheet1!$B:$B,0),1)</f>
        <v>1.2916311880273861</v>
      </c>
      <c r="D21" s="167">
        <f>INDEX([22]Sheet1!D:D,MATCH($B21,[22]Sheet1!$B:$B,0),1)</f>
        <v>1.051373422120782</v>
      </c>
      <c r="F21" s="135">
        <f t="shared" si="2"/>
        <v>2029</v>
      </c>
      <c r="G21" s="134">
        <f>VLOOKUP(F21,'[23]Inflation Forecast'!$B$6:$C$61,2,FALSE)</f>
        <v>2.3E-2</v>
      </c>
    </row>
    <row r="22" spans="2:12" x14ac:dyDescent="0.3">
      <c r="B22" s="166">
        <f t="shared" si="0"/>
        <v>2030</v>
      </c>
      <c r="C22" s="167">
        <f>INDEX([22]Sheet1!C:C,MATCH($B22,[22]Sheet1!$B:$B,0),1)</f>
        <v>1.6085147121208658</v>
      </c>
      <c r="D22" s="167">
        <f>INDEX([22]Sheet1!D:D,MATCH($B22,[22]Sheet1!$B:$B,0),1)</f>
        <v>1.3093130864987153</v>
      </c>
      <c r="F22" s="135">
        <f t="shared" si="2"/>
        <v>2030</v>
      </c>
      <c r="G22" s="134">
        <f>VLOOKUP(F22,'[23]Inflation Forecast'!$B$6:$C$61,2,FALSE)</f>
        <v>2.1999999999999999E-2</v>
      </c>
    </row>
    <row r="23" spans="2:12" x14ac:dyDescent="0.3">
      <c r="B23" s="166">
        <f t="shared" si="0"/>
        <v>2031</v>
      </c>
      <c r="C23" s="167">
        <f>INDEX([22]Sheet1!C:C,MATCH($B23,[22]Sheet1!$B:$B,0),1)</f>
        <v>1.6254368270464172</v>
      </c>
      <c r="D23" s="167">
        <f>INDEX([22]Sheet1!D:D,MATCH($B23,[22]Sheet1!$B:$B,0),1)</f>
        <v>1.3230874998480628</v>
      </c>
      <c r="F23" s="135">
        <f t="shared" si="2"/>
        <v>2031</v>
      </c>
      <c r="G23" s="134">
        <f>VLOOKUP(F23,'[23]Inflation Forecast'!$B$6:$C$61,2,FALSE)</f>
        <v>2.1999999999999999E-2</v>
      </c>
    </row>
    <row r="24" spans="2:12" x14ac:dyDescent="0.3">
      <c r="B24" s="166">
        <f t="shared" si="0"/>
        <v>2032</v>
      </c>
      <c r="C24" s="167">
        <f>INDEX([22]Sheet1!C:C,MATCH($B24,[22]Sheet1!$B:$B,0),1)</f>
        <v>1.7442909194600571</v>
      </c>
      <c r="D24" s="167">
        <f>INDEX([22]Sheet1!D:D,MATCH($B24,[22]Sheet1!$B:$B,0),1)</f>
        <v>1.4198334092317086</v>
      </c>
      <c r="F24" s="135">
        <f t="shared" si="2"/>
        <v>2032</v>
      </c>
      <c r="G24" s="134">
        <f>VLOOKUP(F24,'[23]Inflation Forecast'!$B$6:$C$61,2,FALSE)</f>
        <v>2.1999999999999999E-2</v>
      </c>
    </row>
    <row r="25" spans="2:12" x14ac:dyDescent="0.3">
      <c r="B25" s="166">
        <f t="shared" si="0"/>
        <v>2033</v>
      </c>
      <c r="C25" s="167">
        <f>INDEX([22]Sheet1!C:C,MATCH($B25,[22]Sheet1!$B:$B,0),1)</f>
        <v>1.7855297040207811</v>
      </c>
      <c r="D25" s="167">
        <f>INDEX([22]Sheet1!D:D,MATCH($B25,[22]Sheet1!$B:$B,0),1)</f>
        <v>1.4534013212251675</v>
      </c>
      <c r="F25" s="135">
        <f>F24+1</f>
        <v>2033</v>
      </c>
      <c r="G25" s="134">
        <f>VLOOKUP(F25,'[23]Inflation Forecast'!$B$6:$C$61,2,FALSE)</f>
        <v>2.1000000000000001E-2</v>
      </c>
      <c r="I25" s="168"/>
    </row>
    <row r="26" spans="2:12" x14ac:dyDescent="0.3">
      <c r="B26" s="166">
        <f t="shared" si="0"/>
        <v>2034</v>
      </c>
      <c r="C26" s="167">
        <f>INDEX([22]Sheet1!C:C,MATCH($B26,[22]Sheet1!$B:$B,0),1)</f>
        <v>1.7492100105010278</v>
      </c>
      <c r="D26" s="167">
        <f>INDEX([22]Sheet1!D:D,MATCH($B26,[22]Sheet1!$B:$B,0),1)</f>
        <v>1.4238374946311698</v>
      </c>
      <c r="F26" s="135">
        <f t="shared" ref="F26:F34" si="3">F25+1</f>
        <v>2034</v>
      </c>
      <c r="G26" s="134">
        <f>VLOOKUP(F26,'[23]Inflation Forecast'!$B$6:$C$61,2,FALSE)</f>
        <v>2.1000000000000001E-2</v>
      </c>
      <c r="I26" s="168"/>
    </row>
    <row r="27" spans="2:12" x14ac:dyDescent="0.3">
      <c r="B27" s="166">
        <f t="shared" si="0"/>
        <v>2035</v>
      </c>
      <c r="C27" s="167">
        <f>INDEX([22]Sheet1!C:C,MATCH($B27,[22]Sheet1!$B:$B,0),1)</f>
        <v>1.7151288710409893</v>
      </c>
      <c r="D27" s="167">
        <f>INDEX([22]Sheet1!D:D,MATCH($B27,[22]Sheet1!$B:$B,0),1)</f>
        <v>1.3960958261456016</v>
      </c>
      <c r="F27" s="135">
        <f t="shared" si="3"/>
        <v>2035</v>
      </c>
      <c r="G27" s="134">
        <f>VLOOKUP(F27,'[23]Inflation Forecast'!$B$6:$C$61,2,FALSE)</f>
        <v>2.1000000000000001E-2</v>
      </c>
      <c r="I27" s="169"/>
    </row>
    <row r="28" spans="2:12" x14ac:dyDescent="0.3">
      <c r="B28" s="166">
        <f t="shared" si="0"/>
        <v>2036</v>
      </c>
      <c r="C28" s="167">
        <f>INDEX([22]Sheet1!C:C,MATCH($B28,[22]Sheet1!$B:$B,0),1)</f>
        <v>1.5785746030877137</v>
      </c>
      <c r="D28" s="167">
        <f>INDEX([22]Sheet1!D:D,MATCH($B28,[22]Sheet1!$B:$B,0),1)</f>
        <v>1.2849421707259792</v>
      </c>
      <c r="F28" s="135">
        <f t="shared" si="3"/>
        <v>2036</v>
      </c>
      <c r="G28" s="134">
        <f>VLOOKUP(F28,'[23]Inflation Forecast'!$B$6:$C$61,2,FALSE)</f>
        <v>2.1000000000000001E-2</v>
      </c>
    </row>
    <row r="29" spans="2:12" x14ac:dyDescent="0.3">
      <c r="B29" s="166">
        <f t="shared" si="0"/>
        <v>2037</v>
      </c>
      <c r="C29" s="348">
        <f t="shared" ref="C29:C30" si="4">C28*(1+$G29)</f>
        <v>1.6117246697525556</v>
      </c>
      <c r="D29" s="348">
        <f t="shared" ref="D29:D30" si="5">D28*(1+$G29)</f>
        <v>1.3119259563112247</v>
      </c>
      <c r="F29" s="135">
        <f t="shared" si="3"/>
        <v>2037</v>
      </c>
      <c r="G29" s="134">
        <f>VLOOKUP(F29,'[23]Inflation Forecast'!$B$6:$C$61,2,FALSE)</f>
        <v>2.1000000000000001E-2</v>
      </c>
      <c r="J29" s="170"/>
    </row>
    <row r="30" spans="2:12" x14ac:dyDescent="0.3">
      <c r="B30" s="166">
        <f t="shared" si="0"/>
        <v>2038</v>
      </c>
      <c r="C30" s="348">
        <f t="shared" si="4"/>
        <v>1.6455708878173592</v>
      </c>
      <c r="D30" s="348">
        <f t="shared" si="5"/>
        <v>1.3394764013937603</v>
      </c>
      <c r="F30" s="135">
        <f t="shared" si="3"/>
        <v>2038</v>
      </c>
      <c r="G30" s="134">
        <f>VLOOKUP(F30,'[23]Inflation Forecast'!$B$6:$C$61,2,FALSE)</f>
        <v>2.1000000000000001E-2</v>
      </c>
    </row>
    <row r="31" spans="2:12" x14ac:dyDescent="0.3">
      <c r="B31" s="166">
        <f t="shared" si="0"/>
        <v>2039</v>
      </c>
      <c r="C31" s="348">
        <f t="shared" ref="C31:D34" si="6">C30*(1+$G31)</f>
        <v>1.6801278764615235</v>
      </c>
      <c r="D31" s="348">
        <f t="shared" si="6"/>
        <v>1.3676054058230291</v>
      </c>
      <c r="F31" s="135">
        <f t="shared" si="3"/>
        <v>2039</v>
      </c>
      <c r="G31" s="134">
        <f>VLOOKUP(F31,'[23]Inflation Forecast'!$B$6:$C$61,2,FALSE)</f>
        <v>2.1000000000000001E-2</v>
      </c>
    </row>
    <row r="32" spans="2:12" x14ac:dyDescent="0.3">
      <c r="B32" s="166">
        <f t="shared" si="0"/>
        <v>2040</v>
      </c>
      <c r="C32" s="348">
        <f t="shared" si="6"/>
        <v>1.7154105618672153</v>
      </c>
      <c r="D32" s="348">
        <f t="shared" si="6"/>
        <v>1.3963251193453126</v>
      </c>
      <c r="F32" s="135">
        <f t="shared" si="3"/>
        <v>2040</v>
      </c>
      <c r="G32" s="134">
        <f>VLOOKUP(F32,'[23]Inflation Forecast'!$B$6:$C$61,2,FALSE)</f>
        <v>2.1000000000000001E-2</v>
      </c>
    </row>
    <row r="33" spans="2:7" x14ac:dyDescent="0.3">
      <c r="B33" s="166">
        <f t="shared" si="0"/>
        <v>2041</v>
      </c>
      <c r="C33" s="348">
        <f t="shared" si="6"/>
        <v>1.7514341836664267</v>
      </c>
      <c r="D33" s="348">
        <f t="shared" si="6"/>
        <v>1.4256479468515639</v>
      </c>
      <c r="F33" s="135">
        <f t="shared" si="3"/>
        <v>2041</v>
      </c>
      <c r="G33" s="134">
        <f>VLOOKUP(F33,'[23]Inflation Forecast'!$B$6:$C$61,2,FALSE)</f>
        <v>2.1000000000000001E-2</v>
      </c>
    </row>
    <row r="34" spans="2:7" x14ac:dyDescent="0.3">
      <c r="B34" s="166">
        <f t="shared" si="0"/>
        <v>2042</v>
      </c>
      <c r="C34" s="348">
        <f t="shared" si="6"/>
        <v>1.7882143015234215</v>
      </c>
      <c r="D34" s="348">
        <f t="shared" si="6"/>
        <v>1.4555865537354467</v>
      </c>
      <c r="F34" s="135">
        <f t="shared" si="3"/>
        <v>2042</v>
      </c>
      <c r="G34" s="134">
        <f>VLOOKUP(F34,'[23]Inflation Forecast'!$B$6:$C$61,2,FALSE)</f>
        <v>2.1000000000000001E-2</v>
      </c>
    </row>
    <row r="35" spans="2:7" x14ac:dyDescent="0.3">
      <c r="B35" s="171"/>
      <c r="C35" s="172"/>
      <c r="F35" s="135"/>
      <c r="G35" s="134"/>
    </row>
    <row r="36" spans="2:7" x14ac:dyDescent="0.3">
      <c r="B36" s="171" t="s">
        <v>260</v>
      </c>
      <c r="C36" s="172"/>
      <c r="F36" s="135"/>
      <c r="G36" s="134"/>
    </row>
    <row r="37" spans="2:7" x14ac:dyDescent="0.3">
      <c r="B37" t="s">
        <v>131</v>
      </c>
      <c r="C37" s="172"/>
      <c r="F37" s="135"/>
      <c r="G37" s="134"/>
    </row>
    <row r="38" spans="2:7" x14ac:dyDescent="0.3">
      <c r="D38" s="171"/>
    </row>
    <row r="50" spans="2:8" x14ac:dyDescent="0.3">
      <c r="H50" s="157"/>
    </row>
    <row r="51" spans="2:8" s="157" customFormat="1" x14ac:dyDescent="0.3">
      <c r="B51" s="155"/>
      <c r="C51" s="155"/>
      <c r="D51" s="155"/>
      <c r="E51" s="155"/>
      <c r="F51" s="155"/>
      <c r="G51" s="155"/>
    </row>
    <row r="52" spans="2:8" s="157" customFormat="1" x14ac:dyDescent="0.3">
      <c r="D52" s="155"/>
    </row>
    <row r="53" spans="2:8" s="157" customFormat="1" x14ac:dyDescent="0.3">
      <c r="D53" s="155"/>
    </row>
    <row r="54" spans="2:8" s="157" customFormat="1" x14ac:dyDescent="0.3">
      <c r="D54" s="155"/>
    </row>
    <row r="55" spans="2:8" s="157" customFormat="1" x14ac:dyDescent="0.3">
      <c r="D55" s="155"/>
      <c r="H55" s="155"/>
    </row>
    <row r="56" spans="2:8" x14ac:dyDescent="0.3">
      <c r="B56" s="157"/>
      <c r="C56" s="157"/>
      <c r="E56" s="157"/>
      <c r="F56" s="157"/>
      <c r="G56" s="157"/>
    </row>
  </sheetData>
  <mergeCells count="1">
    <mergeCell ref="B1:G1"/>
  </mergeCells>
  <printOptions horizontalCentered="1"/>
  <pageMargins left="0.3" right="0.3" top="0.8" bottom="0.4" header="0.5" footer="0.2"/>
  <pageSetup paperSize="9" scale="93" orientation="landscape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1"/>
  <sheetViews>
    <sheetView showGridLines="0" tabSelected="1" topLeftCell="A8" zoomScale="80" zoomScaleNormal="80" workbookViewId="0">
      <selection activeCell="D20" sqref="D20"/>
    </sheetView>
  </sheetViews>
  <sheetFormatPr defaultColWidth="9.33203125" defaultRowHeight="12" x14ac:dyDescent="0.25"/>
  <cols>
    <col min="1" max="1" width="2.77734375" style="26" customWidth="1"/>
    <col min="2" max="2" width="16.44140625" style="26" customWidth="1"/>
    <col min="3" max="6" width="18.77734375" style="26" customWidth="1"/>
    <col min="7" max="7" width="17" style="26" customWidth="1"/>
    <col min="8" max="8" width="9.33203125" style="26"/>
    <col min="9" max="9" width="19" style="26" customWidth="1"/>
    <col min="10" max="10" width="20.109375" style="26" customWidth="1"/>
    <col min="11" max="11" width="19" style="26" customWidth="1"/>
    <col min="12" max="12" width="26.77734375" style="26" customWidth="1"/>
    <col min="13" max="13" width="12.77734375" style="26" customWidth="1"/>
    <col min="14" max="14" width="16.6640625" style="26" customWidth="1"/>
    <col min="15" max="16384" width="9.33203125" style="26"/>
  </cols>
  <sheetData>
    <row r="1" spans="1:14" x14ac:dyDescent="0.25">
      <c r="A1" s="2"/>
      <c r="B1" s="2"/>
      <c r="C1" s="2"/>
      <c r="D1" s="2"/>
      <c r="E1" s="2"/>
      <c r="F1" s="2"/>
      <c r="G1" s="2"/>
    </row>
    <row r="2" spans="1:14" x14ac:dyDescent="0.25">
      <c r="A2" s="2"/>
      <c r="B2" s="2" t="s">
        <v>19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5">
      <c r="B3" s="47" t="s">
        <v>36</v>
      </c>
      <c r="I3" s="2"/>
      <c r="J3" s="2"/>
      <c r="K3" s="2"/>
      <c r="L3" s="2"/>
      <c r="M3" s="2"/>
      <c r="N3" s="2"/>
    </row>
    <row r="4" spans="1:14" x14ac:dyDescent="0.25">
      <c r="A4" s="27"/>
      <c r="C4" s="27"/>
      <c r="D4" s="27"/>
      <c r="E4" s="27"/>
      <c r="F4" s="27"/>
      <c r="G4" s="27"/>
      <c r="L4" s="125" t="s">
        <v>70</v>
      </c>
      <c r="M4" s="125"/>
    </row>
    <row r="5" spans="1:14" x14ac:dyDescent="0.25">
      <c r="A5" s="27"/>
      <c r="B5" s="27"/>
    </row>
    <row r="6" spans="1:14" x14ac:dyDescent="0.25">
      <c r="A6" s="27"/>
      <c r="B6" s="28" t="s">
        <v>30</v>
      </c>
      <c r="C6" s="29" t="s">
        <v>123</v>
      </c>
      <c r="D6" s="29"/>
      <c r="E6" s="49" t="s">
        <v>29</v>
      </c>
      <c r="F6" s="29"/>
      <c r="G6" s="29"/>
    </row>
    <row r="7" spans="1:14" ht="13.8" x14ac:dyDescent="0.4">
      <c r="A7" s="27"/>
      <c r="B7" s="28" t="s">
        <v>28</v>
      </c>
      <c r="C7" s="30" t="s">
        <v>9</v>
      </c>
      <c r="D7" s="30" t="s">
        <v>10</v>
      </c>
      <c r="E7" s="30" t="s">
        <v>9</v>
      </c>
      <c r="F7" s="30" t="s">
        <v>10</v>
      </c>
      <c r="G7" s="30"/>
    </row>
    <row r="8" spans="1:14" x14ac:dyDescent="0.25">
      <c r="A8" s="31"/>
      <c r="B8" s="32"/>
      <c r="C8" s="33"/>
      <c r="D8" s="33"/>
      <c r="E8" s="33"/>
      <c r="F8" s="33"/>
      <c r="G8" s="33"/>
    </row>
    <row r="9" spans="1:14" hidden="1" x14ac:dyDescent="0.25">
      <c r="A9" s="31"/>
      <c r="B9" s="32"/>
      <c r="C9" s="33"/>
      <c r="D9" s="33"/>
      <c r="E9" s="33"/>
      <c r="F9" s="33"/>
      <c r="G9" s="33"/>
      <c r="H9" s="126"/>
    </row>
    <row r="10" spans="1:14" hidden="1" x14ac:dyDescent="0.25">
      <c r="A10" s="31"/>
      <c r="B10" s="128">
        <f>[24]SourceEnergy!$R$20</f>
        <v>2017</v>
      </c>
      <c r="C10" s="34">
        <f>INDEX([24]SourceEnergy!$S$20:$T$40,MATCH($B10,[24]SourceEnergy!$R$20:$R$40,0),MATCH(C$7,[24]SourceEnergy!$S$12:$T$12,0))/10</f>
        <v>0</v>
      </c>
      <c r="D10" s="34">
        <f>INDEX([24]SourceEnergy!$S$20:$T$40,MATCH($B10,[24]SourceEnergy!$R$20:$R$40,0),MATCH(D$7,[24]SourceEnergy!$S$12:$T$12,0))/10</f>
        <v>0</v>
      </c>
      <c r="E10" s="34">
        <f>INDEX([24]SourceEnergy!$U$20:$V$40,MATCH($B10,[24]SourceEnergy!$R$20:$R$40,0),MATCH(E$7,[24]SourceEnergy!$U$12:$V$12,0))/10</f>
        <v>0</v>
      </c>
      <c r="F10" s="34">
        <f>INDEX([24]SourceEnergy!$U$20:$V$40,MATCH($B10,[24]SourceEnergy!$R$20:$R$40,0),MATCH(F$7,[24]SourceEnergy!$U$12:$V$12,0))/10</f>
        <v>0</v>
      </c>
      <c r="G10" s="33"/>
      <c r="H10" s="126"/>
    </row>
    <row r="11" spans="1:14" x14ac:dyDescent="0.25">
      <c r="A11" s="31"/>
      <c r="B11" s="128">
        <v>2020</v>
      </c>
      <c r="C11" s="34">
        <f>INDEX([24]SourceEnergy!$S$20:$T$45,MATCH($B11,[24]SourceEnergy!$R$20:$R$45,0),MATCH(C$7,[24]SourceEnergy!$S$12:$T$12,0))/10</f>
        <v>1.3783026937955456</v>
      </c>
      <c r="D11" s="34">
        <f>INDEX([24]SourceEnergy!$S$20:$T$45,MATCH($B11,[24]SourceEnergy!$R$20:$R$45,0),MATCH(D$7,[24]SourceEnergy!$S$12:$T$12,0))/10</f>
        <v>2.7442563158570161</v>
      </c>
      <c r="E11" s="34">
        <f>INDEX([24]SourceEnergy!$U$20:$V$45,MATCH($B11,[24]SourceEnergy!$R$20:$R$45,0),MATCH(E$7,[24]SourceEnergy!$U$12:$V$12,0))/10</f>
        <v>1.2546847926046145</v>
      </c>
      <c r="F11" s="34">
        <f>INDEX([24]SourceEnergy!$U$20:$V$45,MATCH($B11,[24]SourceEnergy!$R$20:$R$45,0),MATCH(F$7,[24]SourceEnergy!$U$12:$V$12,0))/10</f>
        <v>1.2910114250501068</v>
      </c>
      <c r="G11" s="33"/>
      <c r="H11" s="126"/>
    </row>
    <row r="12" spans="1:14" x14ac:dyDescent="0.25">
      <c r="A12" s="31"/>
      <c r="B12" s="128">
        <f t="shared" ref="B12:B30" si="0">B11+1</f>
        <v>2021</v>
      </c>
      <c r="C12" s="34">
        <f>INDEX([24]SourceEnergy!$S$20:$T$45,MATCH($B12,[24]SourceEnergy!$R$20:$R$45,0),MATCH(C$7,[24]SourceEnergy!$S$12:$T$12,0))/10</f>
        <v>1.5941404237720902</v>
      </c>
      <c r="D12" s="34">
        <f>INDEX([24]SourceEnergy!$S$20:$T$45,MATCH($B12,[24]SourceEnergy!$R$20:$R$45,0),MATCH(D$7,[24]SourceEnergy!$S$12:$T$12,0))/10</f>
        <v>2.5199005627886284</v>
      </c>
      <c r="E12" s="34">
        <f>INDEX([24]SourceEnergy!$U$20:$V$45,MATCH($B12,[24]SourceEnergy!$R$20:$R$45,0),MATCH(E$7,[24]SourceEnergy!$U$12:$V$12,0))/10</f>
        <v>1.4457117566495454</v>
      </c>
      <c r="F12" s="34">
        <f>INDEX([24]SourceEnergy!$U$20:$V$45,MATCH($B12,[24]SourceEnergy!$R$20:$R$45,0),MATCH(F$7,[24]SourceEnergy!$U$12:$V$12,0))/10</f>
        <v>1.2274712501686216</v>
      </c>
      <c r="G12" s="33"/>
      <c r="H12" s="126"/>
    </row>
    <row r="13" spans="1:14" x14ac:dyDescent="0.25">
      <c r="A13" s="31"/>
      <c r="B13" s="128">
        <f t="shared" si="0"/>
        <v>2022</v>
      </c>
      <c r="C13" s="34">
        <f>INDEX([24]SourceEnergy!$S$20:$T$45,MATCH($B13,[24]SourceEnergy!$R$20:$R$45,0),MATCH(C$7,[24]SourceEnergy!$S$12:$T$12,0))/10</f>
        <v>1.5581936651931687</v>
      </c>
      <c r="D13" s="34">
        <f>INDEX([24]SourceEnergy!$S$20:$T$45,MATCH($B13,[24]SourceEnergy!$R$20:$R$45,0),MATCH(D$7,[24]SourceEnergy!$S$12:$T$12,0))/10</f>
        <v>2.5958506148762641</v>
      </c>
      <c r="E13" s="34">
        <f>INDEX([24]SourceEnergy!$U$20:$V$45,MATCH($B13,[24]SourceEnergy!$R$20:$R$45,0),MATCH(E$7,[24]SourceEnergy!$U$12:$V$12,0))/10</f>
        <v>1.3830348394126986</v>
      </c>
      <c r="F13" s="34">
        <f>INDEX([24]SourceEnergy!$U$20:$V$45,MATCH($B13,[24]SourceEnergy!$R$20:$R$45,0),MATCH(F$7,[24]SourceEnergy!$U$12:$V$12,0))/10</f>
        <v>1.3303717938686903</v>
      </c>
      <c r="G13" s="33"/>
      <c r="H13" s="126"/>
    </row>
    <row r="14" spans="1:14" x14ac:dyDescent="0.25">
      <c r="A14" s="31"/>
      <c r="B14" s="128">
        <f t="shared" si="0"/>
        <v>2023</v>
      </c>
      <c r="C14" s="34">
        <f>INDEX([24]SourceEnergy!$S$20:$T$45,MATCH($B14,[24]SourceEnergy!$R$20:$R$45,0),MATCH(C$7,[24]SourceEnergy!$S$12:$T$12,0))/10</f>
        <v>1.6301921280860223</v>
      </c>
      <c r="D14" s="34">
        <f>INDEX([24]SourceEnergy!$S$20:$T$45,MATCH($B14,[24]SourceEnergy!$R$20:$R$45,0),MATCH(D$7,[24]SourceEnergy!$S$12:$T$12,0))/10</f>
        <v>2.488409100084497</v>
      </c>
      <c r="E14" s="34">
        <f>INDEX([24]SourceEnergy!$U$20:$V$45,MATCH($B14,[24]SourceEnergy!$R$20:$R$45,0),MATCH(E$7,[24]SourceEnergy!$U$12:$V$12,0))/10</f>
        <v>1.5010326271771157</v>
      </c>
      <c r="F14" s="34">
        <f>INDEX([24]SourceEnergy!$U$20:$V$45,MATCH($B14,[24]SourceEnergy!$R$20:$R$45,0),MATCH(F$7,[24]SourceEnergy!$U$12:$V$12,0))/10</f>
        <v>1.5130303293285956</v>
      </c>
      <c r="G14" s="33"/>
      <c r="H14" s="126"/>
    </row>
    <row r="15" spans="1:14" x14ac:dyDescent="0.25">
      <c r="A15" s="31"/>
      <c r="B15" s="128">
        <f t="shared" si="0"/>
        <v>2024</v>
      </c>
      <c r="C15" s="34">
        <f>INDEX([24]SourceEnergy!$S$20:$T$45,MATCH($B15,[24]SourceEnergy!$R$20:$R$45,0),MATCH(C$7,[24]SourceEnergy!$S$12:$T$12,0))/10</f>
        <v>1.1532174494763257</v>
      </c>
      <c r="D15" s="34">
        <f>INDEX([24]SourceEnergy!$S$20:$T$45,MATCH($B15,[24]SourceEnergy!$R$20:$R$45,0),MATCH(D$7,[24]SourceEnergy!$S$12:$T$12,0))/10</f>
        <v>1.5381815789203013</v>
      </c>
      <c r="E15" s="34">
        <f>INDEX([24]SourceEnergy!$U$20:$V$45,MATCH($B15,[24]SourceEnergy!$R$20:$R$45,0),MATCH(E$7,[24]SourceEnergy!$U$12:$V$12,0))/10</f>
        <v>1.0891463741014966</v>
      </c>
      <c r="F15" s="34">
        <f>INDEX([24]SourceEnergy!$U$20:$V$45,MATCH($B15,[24]SourceEnergy!$R$20:$R$45,0),MATCH(F$7,[24]SourceEnergy!$U$12:$V$12,0))/10</f>
        <v>1.1079654974550817</v>
      </c>
      <c r="G15" s="33"/>
      <c r="H15" s="126"/>
    </row>
    <row r="16" spans="1:14" x14ac:dyDescent="0.25">
      <c r="A16" s="31"/>
      <c r="B16" s="128">
        <f t="shared" si="0"/>
        <v>2025</v>
      </c>
      <c r="C16" s="34">
        <f>INDEX([24]SourceEnergy!$S$20:$T$45,MATCH($B16,[24]SourceEnergy!$R$20:$R$45,0),MATCH(C$7,[24]SourceEnergy!$S$12:$T$12,0))/10</f>
        <v>1.2015356493592051</v>
      </c>
      <c r="D16" s="34">
        <f>INDEX([24]SourceEnergy!$S$20:$T$45,MATCH($B16,[24]SourceEnergy!$R$20:$R$45,0),MATCH(D$7,[24]SourceEnergy!$S$12:$T$12,0))/10</f>
        <v>1.763555945258124</v>
      </c>
      <c r="E16" s="34">
        <f>INDEX([24]SourceEnergy!$U$20:$V$45,MATCH($B16,[24]SourceEnergy!$R$20:$R$45,0),MATCH(E$7,[24]SourceEnergy!$U$12:$V$12,0))/10</f>
        <v>1.1373252935591645</v>
      </c>
      <c r="F16" s="34">
        <f>INDEX([24]SourceEnergy!$U$20:$V$45,MATCH($B16,[24]SourceEnergy!$R$20:$R$45,0),MATCH(F$7,[24]SourceEnergy!$U$12:$V$12,0))/10</f>
        <v>1.271018586701504</v>
      </c>
      <c r="G16" s="33"/>
      <c r="H16" s="126"/>
    </row>
    <row r="17" spans="1:14" x14ac:dyDescent="0.25">
      <c r="A17" s="31"/>
      <c r="B17" s="128">
        <f t="shared" si="0"/>
        <v>2026</v>
      </c>
      <c r="C17" s="34">
        <f>INDEX([24]SourceEnergy!$S$20:$T$45,MATCH($B17,[24]SourceEnergy!$R$20:$R$45,0),MATCH(C$7,[24]SourceEnergy!$S$12:$T$12,0))/10</f>
        <v>2.7843980416847289</v>
      </c>
      <c r="D17" s="34">
        <f>INDEX([24]SourceEnergy!$S$20:$T$45,MATCH($B17,[24]SourceEnergy!$R$20:$R$45,0),MATCH(D$7,[24]SourceEnergy!$S$12:$T$12,0))/10</f>
        <v>4.5457687010557084</v>
      </c>
      <c r="E17" s="34">
        <f>INDEX([24]SourceEnergy!$U$20:$V$45,MATCH($B17,[24]SourceEnergy!$R$20:$R$45,0),MATCH(E$7,[24]SourceEnergy!$U$12:$V$12,0))/10</f>
        <v>2.6454916672535709</v>
      </c>
      <c r="F17" s="34">
        <f>INDEX([24]SourceEnergy!$U$20:$V$45,MATCH($B17,[24]SourceEnergy!$R$20:$R$45,0),MATCH(F$7,[24]SourceEnergy!$U$12:$V$12,0))/10</f>
        <v>3.2803577620754281</v>
      </c>
      <c r="G17" s="33"/>
      <c r="H17" s="126"/>
    </row>
    <row r="18" spans="1:14" x14ac:dyDescent="0.25">
      <c r="A18" s="31"/>
      <c r="B18" s="128">
        <f t="shared" si="0"/>
        <v>2027</v>
      </c>
      <c r="C18" s="34">
        <f>INDEX([24]SourceEnergy!$S$20:$T$45,MATCH($B18,[24]SourceEnergy!$R$20:$R$45,0),MATCH(C$7,[24]SourceEnergy!$S$12:$T$12,0))/10</f>
        <v>2.8521660722934032</v>
      </c>
      <c r="D18" s="34">
        <f>INDEX([24]SourceEnergy!$S$20:$T$45,MATCH($B18,[24]SourceEnergy!$R$20:$R$45,0),MATCH(D$7,[24]SourceEnergy!$S$12:$T$12,0))/10</f>
        <v>4.9106625366410608</v>
      </c>
      <c r="E18" s="34">
        <f>INDEX([24]SourceEnergy!$U$20:$V$45,MATCH($B18,[24]SourceEnergy!$R$20:$R$45,0),MATCH(E$7,[24]SourceEnergy!$U$12:$V$12,0))/10</f>
        <v>2.6788531887056033</v>
      </c>
      <c r="F18" s="34">
        <f>INDEX([24]SourceEnergy!$U$20:$V$45,MATCH($B18,[24]SourceEnergy!$R$20:$R$45,0),MATCH(F$7,[24]SourceEnergy!$U$12:$V$12,0))/10</f>
        <v>3.5043768156417068</v>
      </c>
      <c r="G18" s="33"/>
      <c r="H18" s="126"/>
    </row>
    <row r="19" spans="1:14" x14ac:dyDescent="0.25">
      <c r="A19" s="31"/>
      <c r="B19" s="128">
        <f t="shared" si="0"/>
        <v>2028</v>
      </c>
      <c r="C19" s="34">
        <f>INDEX([24]SourceEnergy!$S$20:$T$45,MATCH($B19,[24]SourceEnergy!$R$20:$R$45,0),MATCH(C$7,[24]SourceEnergy!$S$12:$T$12,0))/10</f>
        <v>3.2348657086863142</v>
      </c>
      <c r="D19" s="34">
        <f>INDEX([24]SourceEnergy!$S$20:$T$45,MATCH($B19,[24]SourceEnergy!$R$20:$R$45,0),MATCH(D$7,[24]SourceEnergy!$S$12:$T$12,0))/10</f>
        <v>5.2219612182630506</v>
      </c>
      <c r="E19" s="34">
        <f>INDEX([24]SourceEnergy!$U$20:$V$45,MATCH($B19,[24]SourceEnergy!$R$20:$R$45,0),MATCH(E$7,[24]SourceEnergy!$U$12:$V$12,0))/10</f>
        <v>3.0765659451992713</v>
      </c>
      <c r="F19" s="34">
        <f>INDEX([24]SourceEnergy!$U$20:$V$45,MATCH($B19,[24]SourceEnergy!$R$20:$R$45,0),MATCH(F$7,[24]SourceEnergy!$U$12:$V$12,0))/10</f>
        <v>3.8543998215384598</v>
      </c>
      <c r="G19" s="33"/>
      <c r="H19" s="56"/>
    </row>
    <row r="20" spans="1:14" x14ac:dyDescent="0.25">
      <c r="A20" s="31"/>
      <c r="B20" s="128">
        <f t="shared" si="0"/>
        <v>2029</v>
      </c>
      <c r="C20" s="34">
        <f>INDEX([24]SourceEnergy!$S$20:$T$45,MATCH($B20,[24]SourceEnergy!$R$20:$R$45,0),MATCH(C$7,[24]SourceEnergy!$S$12:$T$12,0))/10</f>
        <v>3.4114305464409127</v>
      </c>
      <c r="D20" s="34">
        <f>INDEX([24]SourceEnergy!$S$20:$T$45,MATCH($B20,[24]SourceEnergy!$R$20:$R$45,0),MATCH(D$7,[24]SourceEnergy!$S$12:$T$12,0))/10</f>
        <v>5.5579510347520813</v>
      </c>
      <c r="E20" s="34">
        <f>INDEX([24]SourceEnergy!$U$20:$V$45,MATCH($B20,[24]SourceEnergy!$R$20:$R$45,0),MATCH(E$7,[24]SourceEnergy!$U$12:$V$12,0))/10</f>
        <v>3.2484856741198582</v>
      </c>
      <c r="F20" s="34">
        <f>INDEX([24]SourceEnergy!$U$20:$V$45,MATCH($B20,[24]SourceEnergy!$R$20:$R$45,0),MATCH(F$7,[24]SourceEnergy!$U$12:$V$12,0))/10</f>
        <v>4.0194109414537911</v>
      </c>
      <c r="G20" s="33"/>
      <c r="H20" s="56"/>
    </row>
    <row r="21" spans="1:14" x14ac:dyDescent="0.25">
      <c r="A21" s="31"/>
      <c r="B21" s="128">
        <f t="shared" si="0"/>
        <v>2030</v>
      </c>
      <c r="C21" s="34">
        <f>INDEX([24]SourceEnergy!$S$20:$T$45,MATCH($B21,[24]SourceEnergy!$R$20:$R$45,0),MATCH(C$7,[24]SourceEnergy!$S$12:$T$12,0))/10</f>
        <v>3.3540683284802704</v>
      </c>
      <c r="D21" s="34">
        <f>INDEX([24]SourceEnergy!$S$20:$T$45,MATCH($B21,[24]SourceEnergy!$R$20:$R$45,0),MATCH(D$7,[24]SourceEnergy!$S$12:$T$12,0))/10</f>
        <v>5.5765521482110678</v>
      </c>
      <c r="E21" s="34">
        <f>INDEX([24]SourceEnergy!$U$20:$V$45,MATCH($B21,[24]SourceEnergy!$R$20:$R$45,0),MATCH(E$7,[24]SourceEnergy!$U$12:$V$12,0))/10</f>
        <v>3.1743252758571794</v>
      </c>
      <c r="F21" s="34">
        <f>INDEX([24]SourceEnergy!$U$20:$V$45,MATCH($B21,[24]SourceEnergy!$R$20:$R$45,0),MATCH(F$7,[24]SourceEnergy!$U$12:$V$12,0))/10</f>
        <v>4.1309874872729804</v>
      </c>
      <c r="G21" s="34"/>
      <c r="H21" s="56"/>
    </row>
    <row r="22" spans="1:14" x14ac:dyDescent="0.25">
      <c r="A22" s="31"/>
      <c r="B22" s="128">
        <f t="shared" si="0"/>
        <v>2031</v>
      </c>
      <c r="C22" s="34">
        <f>INDEX([24]SourceEnergy!$S$20:$T$45,MATCH($B22,[24]SourceEnergy!$R$20:$R$45,0),MATCH(C$7,[24]SourceEnergy!$S$12:$T$12,0))/10</f>
        <v>3.6876270007310223</v>
      </c>
      <c r="D22" s="34">
        <f>INDEX([24]SourceEnergy!$S$20:$T$45,MATCH($B22,[24]SourceEnergy!$R$20:$R$45,0),MATCH(D$7,[24]SourceEnergy!$S$12:$T$12,0))/10</f>
        <v>5.9480908342583021</v>
      </c>
      <c r="E22" s="34">
        <f>INDEX([24]SourceEnergy!$U$20:$V$45,MATCH($B22,[24]SourceEnergy!$R$20:$R$45,0),MATCH(E$7,[24]SourceEnergy!$U$12:$V$12,0))/10</f>
        <v>3.6332863688706176</v>
      </c>
      <c r="F22" s="34">
        <f>INDEX([24]SourceEnergy!$U$20:$V$45,MATCH($B22,[24]SourceEnergy!$R$20:$R$45,0),MATCH(F$7,[24]SourceEnergy!$U$12:$V$12,0))/10</f>
        <v>4.5946727750963463</v>
      </c>
      <c r="G22" s="34"/>
      <c r="H22" s="56"/>
    </row>
    <row r="23" spans="1:14" x14ac:dyDescent="0.25">
      <c r="A23" s="31"/>
      <c r="B23" s="128">
        <f t="shared" si="0"/>
        <v>2032</v>
      </c>
      <c r="C23" s="34">
        <f>INDEX([24]SourceEnergy!$S$20:$T$45,MATCH($B23,[24]SourceEnergy!$R$20:$R$45,0),MATCH(C$7,[24]SourceEnergy!$S$12:$T$12,0))/10</f>
        <v>4.1963950733888282</v>
      </c>
      <c r="D23" s="34">
        <f>INDEX([24]SourceEnergy!$S$20:$T$45,MATCH($B23,[24]SourceEnergy!$R$20:$R$45,0),MATCH(D$7,[24]SourceEnergy!$S$12:$T$12,0))/10</f>
        <v>6.3652108844609661</v>
      </c>
      <c r="E23" s="34">
        <f>INDEX([24]SourceEnergy!$U$20:$V$45,MATCH($B23,[24]SourceEnergy!$R$20:$R$45,0),MATCH(E$7,[24]SourceEnergy!$U$12:$V$12,0))/10</f>
        <v>4.1368493819638665</v>
      </c>
      <c r="F23" s="34">
        <f>INDEX([24]SourceEnergy!$U$20:$V$45,MATCH($B23,[24]SourceEnergy!$R$20:$R$45,0),MATCH(F$7,[24]SourceEnergy!$U$12:$V$12,0))/10</f>
        <v>5.0423839877790897</v>
      </c>
      <c r="G23" s="34"/>
      <c r="H23" s="56"/>
    </row>
    <row r="24" spans="1:14" x14ac:dyDescent="0.25">
      <c r="A24" s="31"/>
      <c r="B24" s="128">
        <f t="shared" si="0"/>
        <v>2033</v>
      </c>
      <c r="C24" s="34">
        <f>INDEX([24]SourceEnergy!$S$20:$T$45,MATCH($B24,[24]SourceEnergy!$R$20:$R$45,0),MATCH(C$7,[24]SourceEnergy!$S$12:$T$12,0))/10</f>
        <v>4.2838201458028937</v>
      </c>
      <c r="D24" s="34">
        <f>INDEX([24]SourceEnergy!$S$20:$T$45,MATCH($B24,[24]SourceEnergy!$R$20:$R$45,0),MATCH(D$7,[24]SourceEnergy!$S$12:$T$12,0))/10</f>
        <v>6.4675274614962417</v>
      </c>
      <c r="E24" s="34">
        <f>INDEX([24]SourceEnergy!$U$20:$V$45,MATCH($B24,[24]SourceEnergy!$R$20:$R$45,0),MATCH(E$7,[24]SourceEnergy!$U$12:$V$12,0))/10</f>
        <v>4.1921292693007066</v>
      </c>
      <c r="F24" s="34">
        <f>INDEX([24]SourceEnergy!$U$20:$V$45,MATCH($B24,[24]SourceEnergy!$R$20:$R$45,0),MATCH(F$7,[24]SourceEnergy!$U$12:$V$12,0))/10</f>
        <v>5.1851534270179584</v>
      </c>
      <c r="G24" s="34"/>
      <c r="H24" s="56"/>
    </row>
    <row r="25" spans="1:14" x14ac:dyDescent="0.25">
      <c r="A25" s="31"/>
      <c r="B25" s="128">
        <f t="shared" si="0"/>
        <v>2034</v>
      </c>
      <c r="C25" s="34">
        <f>INDEX([24]SourceEnergy!$S$20:$T$45,MATCH($B25,[24]SourceEnergy!$R$20:$R$45,0),MATCH(C$7,[24]SourceEnergy!$S$12:$T$12,0))/10</f>
        <v>4.4809742694017229</v>
      </c>
      <c r="D25" s="34">
        <f>INDEX([24]SourceEnergy!$S$20:$T$45,MATCH($B25,[24]SourceEnergy!$R$20:$R$45,0),MATCH(D$7,[24]SourceEnergy!$S$12:$T$12,0))/10</f>
        <v>6.6092372163380633</v>
      </c>
      <c r="E25" s="34">
        <f>INDEX([24]SourceEnergy!$U$20:$V$45,MATCH($B25,[24]SourceEnergy!$R$20:$R$45,0),MATCH(E$7,[24]SourceEnergy!$U$12:$V$12,0))/10</f>
        <v>4.4292900361267353</v>
      </c>
      <c r="F25" s="34">
        <f>INDEX([24]SourceEnergy!$U$20:$V$45,MATCH($B25,[24]SourceEnergy!$R$20:$R$45,0),MATCH(F$7,[24]SourceEnergy!$U$12:$V$12,0))/10</f>
        <v>5.3530122552321826</v>
      </c>
      <c r="G25" s="34"/>
      <c r="H25" s="56"/>
    </row>
    <row r="26" spans="1:14" x14ac:dyDescent="0.25">
      <c r="A26" s="31"/>
      <c r="B26" s="128">
        <f t="shared" si="0"/>
        <v>2035</v>
      </c>
      <c r="C26" s="34">
        <f>INDEX([24]SourceEnergy!$S$20:$T$45,MATCH($B26,[24]SourceEnergy!$R$20:$R$45,0),MATCH(C$7,[24]SourceEnergy!$S$12:$T$12,0))/10</f>
        <v>4.6526826773245542</v>
      </c>
      <c r="D26" s="34">
        <f>INDEX([24]SourceEnergy!$S$20:$T$45,MATCH($B26,[24]SourceEnergy!$R$20:$R$45,0),MATCH(D$7,[24]SourceEnergy!$S$12:$T$12,0))/10</f>
        <v>6.8816606548495525</v>
      </c>
      <c r="E26" s="34">
        <f>INDEX([24]SourceEnergy!$U$20:$V$45,MATCH($B26,[24]SourceEnergy!$R$20:$R$45,0),MATCH(E$7,[24]SourceEnergy!$U$12:$V$12,0))/10</f>
        <v>4.6643643088258324</v>
      </c>
      <c r="F26" s="34">
        <f>INDEX([24]SourceEnergy!$U$20:$V$45,MATCH($B26,[24]SourceEnergy!$R$20:$R$45,0),MATCH(F$7,[24]SourceEnergy!$U$12:$V$12,0))/10</f>
        <v>5.5722017065659619</v>
      </c>
      <c r="G26" s="34"/>
      <c r="H26" s="56"/>
    </row>
    <row r="27" spans="1:14" x14ac:dyDescent="0.25">
      <c r="A27" s="31"/>
      <c r="B27" s="128">
        <f t="shared" si="0"/>
        <v>2036</v>
      </c>
      <c r="C27" s="34">
        <f>INDEX([24]SourceEnergy!$S$20:$T$45,MATCH($B27,[24]SourceEnergy!$R$20:$R$45,0),MATCH(C$7,[24]SourceEnergy!$S$12:$T$12,0))/10</f>
        <v>4.7555985974478325</v>
      </c>
      <c r="D27" s="34">
        <f>INDEX([24]SourceEnergy!$S$20:$T$45,MATCH($B27,[24]SourceEnergy!$R$20:$R$45,0),MATCH(D$7,[24]SourceEnergy!$S$12:$T$12,0))/10</f>
        <v>7.1296931000831547</v>
      </c>
      <c r="E27" s="34">
        <f>INDEX([24]SourceEnergy!$U$20:$V$45,MATCH($B27,[24]SourceEnergy!$R$20:$R$45,0),MATCH(E$7,[24]SourceEnergy!$U$12:$V$12,0))/10</f>
        <v>4.7376570381851373</v>
      </c>
      <c r="F27" s="34">
        <f>INDEX([24]SourceEnergy!$U$20:$V$45,MATCH($B27,[24]SourceEnergy!$R$20:$R$45,0),MATCH(F$7,[24]SourceEnergy!$U$12:$V$12,0))/10</f>
        <v>5.7708792296089007</v>
      </c>
      <c r="G27" s="34"/>
      <c r="H27" s="56"/>
    </row>
    <row r="28" spans="1:14" x14ac:dyDescent="0.25">
      <c r="A28" s="31"/>
      <c r="B28" s="128">
        <f t="shared" si="0"/>
        <v>2037</v>
      </c>
      <c r="C28" s="34">
        <f>INDEX([24]SourceEnergy!$S$20:$T$45,MATCH($B28,[24]SourceEnergy!$R$20:$R$45,0),MATCH(C$7,[24]SourceEnergy!$S$12:$T$12,0))/10</f>
        <v>4.8599482394427787</v>
      </c>
      <c r="D28" s="34">
        <f>INDEX([24]SourceEnergy!$S$20:$T$45,MATCH($B28,[24]SourceEnergy!$R$20:$R$45,0),MATCH(D$7,[24]SourceEnergy!$S$12:$T$12,0))/10</f>
        <v>7.2935213003548967</v>
      </c>
      <c r="E28" s="34">
        <f>INDEX([24]SourceEnergy!$U$20:$V$45,MATCH($B28,[24]SourceEnergy!$R$20:$R$45,0),MATCH(E$7,[24]SourceEnergy!$U$12:$V$12,0))/10</f>
        <v>4.8830245996850676</v>
      </c>
      <c r="F28" s="34">
        <f>INDEX([24]SourceEnergy!$U$20:$V$45,MATCH($B28,[24]SourceEnergy!$R$20:$R$45,0),MATCH(F$7,[24]SourceEnergy!$U$12:$V$12,0))/10</f>
        <v>5.9379743420823683</v>
      </c>
      <c r="G28" s="34"/>
      <c r="H28" s="56"/>
    </row>
    <row r="29" spans="1:14" x14ac:dyDescent="0.25">
      <c r="A29" s="31"/>
      <c r="B29" s="128">
        <f t="shared" si="0"/>
        <v>2038</v>
      </c>
      <c r="C29" s="34">
        <f>INDEX([24]SourceEnergy!$S$20:$T$45,MATCH($B29,[24]SourceEnergy!$R$20:$R$45,0),MATCH(C$7,[24]SourceEnergy!$S$12:$T$12,0))/10</f>
        <v>4.9488831471172299</v>
      </c>
      <c r="D29" s="34">
        <f>INDEX([24]SourceEnergy!$S$20:$T$45,MATCH($B29,[24]SourceEnergy!$R$20:$R$45,0),MATCH(D$7,[24]SourceEnergy!$S$12:$T$12,0))/10</f>
        <v>7.4334845117195858</v>
      </c>
      <c r="E29" s="34">
        <f>INDEX([24]SourceEnergy!$U$20:$V$45,MATCH($B29,[24]SourceEnergy!$R$20:$R$45,0),MATCH(E$7,[24]SourceEnergy!$U$12:$V$12,0))/10</f>
        <v>4.9808487851637988</v>
      </c>
      <c r="F29" s="34">
        <f>INDEX([24]SourceEnergy!$U$20:$V$45,MATCH($B29,[24]SourceEnergy!$R$20:$R$45,0),MATCH(F$7,[24]SourceEnergy!$U$12:$V$12,0))/10</f>
        <v>6.0519245073994314</v>
      </c>
      <c r="G29" s="34"/>
      <c r="H29" s="56"/>
    </row>
    <row r="30" spans="1:14" x14ac:dyDescent="0.25">
      <c r="A30" s="31"/>
      <c r="B30" s="128">
        <f t="shared" si="0"/>
        <v>2039</v>
      </c>
      <c r="C30" s="34">
        <f>INDEX([24]SourceEnergy!$S$20:$T$45,MATCH($B30,[24]SourceEnergy!$R$20:$R$45,0),MATCH(C$7,[24]SourceEnergy!$S$12:$T$12,0))/10</f>
        <v>5.0545320221103287</v>
      </c>
      <c r="D30" s="34">
        <f>INDEX([24]SourceEnergy!$S$20:$T$45,MATCH($B30,[24]SourceEnergy!$R$20:$R$45,0),MATCH(D$7,[24]SourceEnergy!$S$12:$T$12,0))/10</f>
        <v>7.5937925010759271</v>
      </c>
      <c r="E30" s="34">
        <f>INDEX([24]SourceEnergy!$U$20:$V$45,MATCH($B30,[24]SourceEnergy!$R$20:$R$45,0),MATCH(E$7,[24]SourceEnergy!$U$12:$V$12,0))/10</f>
        <v>5.0849821367028065</v>
      </c>
      <c r="F30" s="34">
        <f>INDEX([24]SourceEnergy!$U$20:$V$45,MATCH($B30,[24]SourceEnergy!$R$20:$R$45,0),MATCH(F$7,[24]SourceEnergy!$U$12:$V$12,0))/10</f>
        <v>6.1754369181951096</v>
      </c>
      <c r="G30" s="34"/>
      <c r="H30" s="56"/>
    </row>
    <row r="31" spans="1:14" x14ac:dyDescent="0.25">
      <c r="A31" s="31"/>
      <c r="B31" s="32"/>
      <c r="C31" s="31"/>
      <c r="D31" s="31"/>
      <c r="E31" s="31"/>
      <c r="F31" s="31"/>
      <c r="G31" s="31"/>
      <c r="H31" s="126"/>
      <c r="I31" s="32"/>
      <c r="J31" s="32"/>
      <c r="K31" s="32"/>
      <c r="L31" s="127"/>
      <c r="M31" s="127"/>
      <c r="N31" s="127"/>
    </row>
    <row r="32" spans="1:14" x14ac:dyDescent="0.25">
      <c r="A32" s="31"/>
      <c r="C32" s="29" t="s">
        <v>123</v>
      </c>
      <c r="D32" s="29"/>
      <c r="E32" s="49" t="s">
        <v>29</v>
      </c>
      <c r="F32" s="49"/>
      <c r="G32" s="29"/>
      <c r="H32" s="126"/>
      <c r="I32" s="32"/>
      <c r="J32" s="32"/>
      <c r="K32" s="32"/>
      <c r="M32" s="127"/>
      <c r="N32" s="31"/>
    </row>
    <row r="33" spans="1:14" ht="13.8" x14ac:dyDescent="0.4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G33" s="30"/>
      <c r="H33" s="126"/>
      <c r="L33" s="127"/>
      <c r="M33" s="127"/>
      <c r="N33" s="31"/>
    </row>
    <row r="34" spans="1:14" ht="36" customHeight="1" x14ac:dyDescent="0.25">
      <c r="B34" s="38" t="str">
        <f ca="1">"15-year ("&amp;INDEX($B:$B,MID(_xlfn.FORMULATEXT(C34),FIND("(C",_xlfn.FORMULATEXT(C34))+2,2),1)&amp;"-"&amp;INDEX($B:$B,MID(_xlfn.FORMULATEXT(C34),FIND("),",_xlfn.FORMULATEXT(C34))-2,2),1)&amp;") Nominal Levelized"</f>
        <v>15-year (2021-2035) Nominal Levelized</v>
      </c>
      <c r="C34" s="39">
        <f>-PMT('Table 3 Comparison'!$P$37,COUNT(C12:C26),NPV('Table 3 Comparison'!$P$37,C12:C26))</f>
        <v>2.6176383913792094</v>
      </c>
      <c r="D34" s="39">
        <f>-PMT('Table 3 Comparison'!$P$37,COUNT(D12:D26),NPV('Table 3 Comparison'!$P$37,D12:D26))</f>
        <v>4.1183602665976151</v>
      </c>
      <c r="E34" s="39">
        <f>-PMT('Table 3 Comparison'!$P$37,COUNT(E12:E26),NPV('Table 3 Comparison'!$P$37,E12:E26))</f>
        <v>2.5001790530237171</v>
      </c>
      <c r="F34" s="39">
        <f>-PMT('Table 3 Comparison'!$P$37,COUNT(F12:F26),NPV('Table 3 Comparison'!$P$37,F12:F26))</f>
        <v>2.9541906329568342</v>
      </c>
      <c r="G34" s="39"/>
    </row>
    <row r="35" spans="1:14" ht="28.5" hidden="1" customHeight="1" x14ac:dyDescent="0.25">
      <c r="A35" s="37"/>
      <c r="B35" s="38" t="s">
        <v>90</v>
      </c>
      <c r="C35" s="39">
        <f>-PMT('Table 3 Comparison'!$P$37,COUNT(C12:C26),NPV('Table 3 Comparison'!$P$37,C12:C26))</f>
        <v>2.6176383913792094</v>
      </c>
      <c r="D35" s="39">
        <f>-PMT('Table 3 Comparison'!$P$37,COUNT(D12:D26),NPV('Table 3 Comparison'!$P$37,D12:D26))</f>
        <v>4.1183602665976151</v>
      </c>
      <c r="E35" s="39">
        <f>-PMT('Table 3 Comparison'!$P$37,COUNT(E12:E26),NPV('Table 3 Comparison'!$P$37,E12:E26))</f>
        <v>2.5001790530237171</v>
      </c>
      <c r="F35" s="39">
        <f>-PMT('Table 3 Comparison'!$P$37,COUNT(F12:F26),NPV('Table 3 Comparison'!$P$37,F12:F26))</f>
        <v>2.9541906329568342</v>
      </c>
    </row>
    <row r="36" spans="1:14" ht="24.75" hidden="1" customHeight="1" x14ac:dyDescent="0.25">
      <c r="A36" s="41"/>
      <c r="B36" s="38" t="s">
        <v>91</v>
      </c>
      <c r="C36" s="39">
        <f>-PMT('Table 3 Comparison'!$P$37,COUNT(C13:C27),NPV('Table 3 Comparison'!$P$37,C13:C27))</f>
        <v>2.8150507872759132</v>
      </c>
      <c r="D36" s="39">
        <f>-PMT('Table 3 Comparison'!$P$37,COUNT(D13:D27),NPV('Table 3 Comparison'!$P$37,D13:D27))</f>
        <v>4.4135520332274973</v>
      </c>
      <c r="E36" s="39">
        <f>-PMT('Table 3 Comparison'!$P$37,COUNT(E13:E27),NPV('Table 3 Comparison'!$P$37,E13:E27))</f>
        <v>2.7049592942972231</v>
      </c>
      <c r="F36" s="39">
        <f>-PMT('Table 3 Comparison'!$P$37,COUNT(F13:F27),NPV('Table 3 Comparison'!$P$37,F13:F27))</f>
        <v>3.2555998991020183</v>
      </c>
    </row>
    <row r="37" spans="1:14" ht="13.2" x14ac:dyDescent="0.25">
      <c r="A37" s="41"/>
      <c r="B37" s="16"/>
      <c r="C37" s="16"/>
      <c r="D37" s="16"/>
      <c r="E37" s="16"/>
      <c r="F37" s="42"/>
      <c r="G37" s="42"/>
      <c r="I37" s="27"/>
      <c r="J37" s="27"/>
      <c r="K37" s="27"/>
      <c r="M37" s="41"/>
      <c r="N37" s="41"/>
    </row>
    <row r="38" spans="1:14" ht="13.2" x14ac:dyDescent="0.25">
      <c r="A38" s="41"/>
      <c r="B38" s="48"/>
      <c r="C38" s="48"/>
      <c r="D38" s="44"/>
      <c r="E38" s="44"/>
      <c r="F38" s="42"/>
      <c r="G38" s="42"/>
      <c r="I38" s="27"/>
      <c r="J38" s="27"/>
      <c r="K38" s="27"/>
      <c r="M38" s="41"/>
      <c r="N38" s="41"/>
    </row>
    <row r="39" spans="1:14" ht="13.2" x14ac:dyDescent="0.25">
      <c r="A39" s="31"/>
      <c r="B39" s="48"/>
      <c r="C39" s="48"/>
      <c r="D39" s="44"/>
      <c r="E39" s="44"/>
      <c r="F39" s="31"/>
      <c r="G39" s="31"/>
      <c r="I39" s="37"/>
      <c r="J39" s="37"/>
      <c r="K39" s="37"/>
      <c r="L39" s="31"/>
      <c r="M39" s="31"/>
      <c r="N39" s="31"/>
    </row>
    <row r="40" spans="1:14" ht="13.2" x14ac:dyDescent="0.25">
      <c r="A40" s="40"/>
      <c r="B40" s="48"/>
      <c r="C40" s="48"/>
      <c r="D40" s="44"/>
      <c r="E40" s="44"/>
      <c r="L40" s="127"/>
      <c r="N40" s="40"/>
    </row>
    <row r="41" spans="1:14" ht="13.2" x14ac:dyDescent="0.25">
      <c r="A41" s="40"/>
      <c r="B41" s="48"/>
      <c r="C41" s="48"/>
      <c r="D41" s="44"/>
      <c r="E41" s="44"/>
      <c r="N41" s="40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43"/>
  <sheetViews>
    <sheetView showGridLines="0" view="pageBreakPreview" zoomScale="85" zoomScaleNormal="90" zoomScaleSheetLayoutView="85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E20" sqref="E20"/>
    </sheetView>
  </sheetViews>
  <sheetFormatPr defaultColWidth="9.33203125" defaultRowHeight="12" x14ac:dyDescent="0.25"/>
  <cols>
    <col min="1" max="1" width="2.77734375" style="26" customWidth="1"/>
    <col min="2" max="2" width="22.6640625" style="26" customWidth="1"/>
    <col min="3" max="6" width="18.77734375" style="26" customWidth="1"/>
    <col min="7" max="7" width="17" style="26" customWidth="1"/>
    <col min="8" max="8" width="9.33203125" style="26"/>
    <col min="9" max="9" width="11.6640625" style="208" customWidth="1"/>
    <col min="10" max="10" width="3.44140625" style="208" customWidth="1"/>
    <col min="11" max="11" width="17.109375" style="208" customWidth="1"/>
    <col min="12" max="12" width="12.44140625" style="208" customWidth="1"/>
    <col min="13" max="13" width="11" style="208" customWidth="1"/>
    <col min="14" max="14" width="3.77734375" style="208" customWidth="1"/>
    <col min="15" max="16" width="12.44140625" style="208" customWidth="1"/>
    <col min="17" max="17" width="3.77734375" style="208" customWidth="1"/>
    <col min="18" max="19" width="12.44140625" style="208" customWidth="1"/>
    <col min="20" max="20" width="3.33203125" style="208" customWidth="1"/>
    <col min="21" max="22" width="12.44140625" style="208" customWidth="1"/>
    <col min="23" max="16384" width="9.33203125" style="26"/>
  </cols>
  <sheetData>
    <row r="1" spans="1:22" x14ac:dyDescent="0.25">
      <c r="A1" s="2"/>
      <c r="B1" s="2"/>
      <c r="C1" s="2"/>
      <c r="D1" s="2"/>
      <c r="E1" s="2"/>
      <c r="F1" s="2"/>
      <c r="G1" s="2"/>
      <c r="I1" s="207"/>
      <c r="J1" s="207"/>
    </row>
    <row r="2" spans="1:22" x14ac:dyDescent="0.25">
      <c r="A2" s="2"/>
      <c r="B2" s="2" t="s">
        <v>19</v>
      </c>
      <c r="C2" s="2"/>
      <c r="D2" s="2"/>
      <c r="E2" s="2"/>
      <c r="F2" s="2"/>
      <c r="G2" s="2"/>
      <c r="I2" s="207"/>
      <c r="J2" s="207"/>
    </row>
    <row r="3" spans="1:22" x14ac:dyDescent="0.25">
      <c r="B3" s="47"/>
      <c r="I3" s="207"/>
      <c r="J3" s="207"/>
    </row>
    <row r="4" spans="1:22" x14ac:dyDescent="0.25">
      <c r="A4" s="27"/>
      <c r="B4" s="26" t="s">
        <v>49</v>
      </c>
      <c r="C4" s="27"/>
      <c r="D4" s="27"/>
      <c r="E4" s="27"/>
      <c r="F4" s="27"/>
      <c r="G4" s="27"/>
      <c r="I4" s="209"/>
      <c r="J4" s="209"/>
      <c r="L4" s="210"/>
      <c r="O4" s="210"/>
      <c r="R4" s="210"/>
      <c r="U4" s="210"/>
    </row>
    <row r="5" spans="1:22" x14ac:dyDescent="0.25">
      <c r="A5" s="27"/>
      <c r="B5" s="27"/>
    </row>
    <row r="6" spans="1:22" x14ac:dyDescent="0.25">
      <c r="A6" s="27"/>
      <c r="B6" s="28" t="s">
        <v>30</v>
      </c>
      <c r="C6" s="29" t="s">
        <v>123</v>
      </c>
      <c r="D6" s="29"/>
      <c r="E6" s="49" t="s">
        <v>92</v>
      </c>
      <c r="F6" s="29"/>
      <c r="G6" s="29"/>
      <c r="J6" s="211"/>
      <c r="L6" s="208" t="s">
        <v>124</v>
      </c>
      <c r="O6" s="208" t="s">
        <v>125</v>
      </c>
      <c r="R6" s="208" t="s">
        <v>126</v>
      </c>
      <c r="U6" s="208" t="s">
        <v>127</v>
      </c>
    </row>
    <row r="7" spans="1:22" ht="13.8" x14ac:dyDescent="0.4">
      <c r="A7" s="27"/>
      <c r="B7" s="28" t="s">
        <v>28</v>
      </c>
      <c r="C7" s="30" t="s">
        <v>9</v>
      </c>
      <c r="D7" s="30" t="s">
        <v>10</v>
      </c>
      <c r="E7" s="30" t="s">
        <v>9</v>
      </c>
      <c r="F7" s="30" t="s">
        <v>10</v>
      </c>
      <c r="G7" s="30"/>
      <c r="I7" s="212" t="s">
        <v>129</v>
      </c>
      <c r="J7" s="213"/>
      <c r="K7" s="214"/>
      <c r="L7" s="214" t="s">
        <v>128</v>
      </c>
      <c r="M7" s="214"/>
      <c r="O7" s="214" t="s">
        <v>128</v>
      </c>
      <c r="R7" s="214" t="s">
        <v>128</v>
      </c>
      <c r="U7" s="214" t="s">
        <v>128</v>
      </c>
    </row>
    <row r="8" spans="1:22" x14ac:dyDescent="0.25">
      <c r="A8" s="31"/>
      <c r="B8" s="32"/>
      <c r="C8" s="33"/>
      <c r="D8" s="33"/>
      <c r="E8" s="33"/>
      <c r="F8" s="33"/>
      <c r="G8" s="33"/>
      <c r="I8" s="215"/>
      <c r="J8" s="216"/>
      <c r="L8" s="217"/>
      <c r="O8" s="217"/>
      <c r="R8" s="217"/>
      <c r="U8" s="217"/>
    </row>
    <row r="9" spans="1:22" x14ac:dyDescent="0.25">
      <c r="A9" s="31"/>
      <c r="B9" s="32"/>
      <c r="C9" s="33"/>
      <c r="D9" s="33"/>
      <c r="E9" s="33"/>
      <c r="F9" s="33"/>
      <c r="G9" s="33"/>
      <c r="H9" s="126"/>
      <c r="I9" s="215"/>
      <c r="J9" s="216"/>
      <c r="L9" s="217"/>
      <c r="O9" s="217"/>
      <c r="R9" s="217"/>
      <c r="U9" s="217"/>
    </row>
    <row r="10" spans="1:22" hidden="1" x14ac:dyDescent="0.25">
      <c r="A10" s="31"/>
      <c r="B10" s="128">
        <f>[25]SourceEnergy!$R$20</f>
        <v>2017</v>
      </c>
      <c r="C10" s="34">
        <f>INDEX([26]SourceEnergy!$S$20:$T$40,MATCH($B10,[26]SourceEnergy!$R$20:$R$40,0),MATCH(C$7,[26]SourceEnergy!$S$12:$T$12,0))/10</f>
        <v>0</v>
      </c>
      <c r="D10" s="34">
        <f>INDEX([26]SourceEnergy!$S$20:$T$40,MATCH($B10,[26]SourceEnergy!$R$20:$R$40,0),MATCH(D$7,[26]SourceEnergy!$S$12:$T$12,0))/10</f>
        <v>0</v>
      </c>
      <c r="E10" s="34">
        <f>INDEX([26]SourceEnergy!$U$20:$V$40,MATCH($B10,[26]SourceEnergy!$R$20:$R$40,0),MATCH(E$7,[26]SourceEnergy!$U$12:$V$12,0))/10</f>
        <v>0</v>
      </c>
      <c r="F10" s="34">
        <f>INDEX([26]SourceEnergy!$U$20:$V$40,MATCH($B10,[26]SourceEnergy!$R$20:$R$40,0),MATCH(F$7,[26]SourceEnergy!$U$12:$V$12,0))/10</f>
        <v>0</v>
      </c>
      <c r="G10" s="33"/>
      <c r="H10" s="126"/>
      <c r="I10" s="215">
        <v>1</v>
      </c>
      <c r="J10" s="216"/>
      <c r="L10" s="231">
        <f>C10*1*$I10</f>
        <v>0</v>
      </c>
      <c r="M10" s="232">
        <f t="shared" ref="M10" si="0">M$34*$I10</f>
        <v>1.2548838481633569</v>
      </c>
      <c r="O10" s="231">
        <f>D10*1*$I10</f>
        <v>0</v>
      </c>
      <c r="P10" s="232">
        <f t="shared" ref="P10" si="1">P$34*$I10</f>
        <v>1.9526393083145852</v>
      </c>
      <c r="R10" s="231">
        <f>E10*1*$I10</f>
        <v>0</v>
      </c>
      <c r="S10" s="232">
        <f t="shared" ref="S10" si="2">S$34*$I10</f>
        <v>1.1939669589125095</v>
      </c>
      <c r="U10" s="231">
        <f>F10*1*$I10</f>
        <v>0</v>
      </c>
      <c r="V10" s="232">
        <f t="shared" ref="V10" si="3">V$34*$I10</f>
        <v>1.3683082972591107</v>
      </c>
    </row>
    <row r="11" spans="1:22" x14ac:dyDescent="0.25">
      <c r="A11" s="31"/>
      <c r="B11" s="128">
        <v>2020</v>
      </c>
      <c r="C11" s="34">
        <f>INDEX([26]SourceEnergy!$S$20:$T$45,MATCH($B11,[26]SourceEnergy!$R$20:$R$45,0),MATCH(C$7,[26]SourceEnergy!$S$12:$T$12,0))/10</f>
        <v>1.1287294777426236</v>
      </c>
      <c r="D11" s="34">
        <f>INDEX([26]SourceEnergy!$S$20:$T$45,MATCH($B11,[26]SourceEnergy!$R$20:$R$45,0),MATCH(D$7,[26]SourceEnergy!$S$12:$T$12,0))/10</f>
        <v>1.813482239572491</v>
      </c>
      <c r="E11" s="34">
        <f>INDEX([26]SourceEnergy!$U$20:$V$45,MATCH($B11,[26]SourceEnergy!$R$20:$R$45,0),MATCH(E$7,[26]SourceEnergy!$U$12:$V$12,0))/10</f>
        <v>1.0252291061215963</v>
      </c>
      <c r="F11" s="34">
        <f>INDEX([26]SourceEnergy!$U$20:$V$45,MATCH($B11,[26]SourceEnergy!$R$20:$R$45,0),MATCH(F$7,[26]SourceEnergy!$U$12:$V$12,0))/10</f>
        <v>0.84626857405528055</v>
      </c>
      <c r="G11" s="33"/>
      <c r="H11" s="126"/>
      <c r="I11" s="216">
        <f>I10-0.005</f>
        <v>0.995</v>
      </c>
      <c r="J11" s="216"/>
      <c r="L11" s="231">
        <f t="shared" ref="L11:L27" si="4">C11*1*$I11</f>
        <v>1.1230858303539104</v>
      </c>
      <c r="M11" s="232">
        <f>M$34*$I11</f>
        <v>1.24860942892254</v>
      </c>
      <c r="O11" s="231">
        <f t="shared" ref="O11:O27" si="5">D11*1*$I11</f>
        <v>1.8044148283746286</v>
      </c>
      <c r="P11" s="232">
        <f>P$34*$I11</f>
        <v>1.9428761117730122</v>
      </c>
      <c r="R11" s="231">
        <f t="shared" ref="R11:R27" si="6">E11*1*$I11</f>
        <v>1.0201029605909884</v>
      </c>
      <c r="S11" s="232">
        <f>S$34*$I11</f>
        <v>1.187997124117947</v>
      </c>
      <c r="U11" s="231">
        <f t="shared" ref="U11:U27" si="7">F11*1*$I11</f>
        <v>0.84203723118500418</v>
      </c>
      <c r="V11" s="232">
        <f>V$34*$I11</f>
        <v>1.3614667557728153</v>
      </c>
    </row>
    <row r="12" spans="1:22" x14ac:dyDescent="0.25">
      <c r="A12" s="31"/>
      <c r="B12" s="128">
        <f t="shared" ref="B12:B27" si="8">B11+1</f>
        <v>2021</v>
      </c>
      <c r="C12" s="34">
        <f>INDEX([26]SourceEnergy!$S$20:$T$45,MATCH($B12,[26]SourceEnergy!$R$20:$R$45,0),MATCH(C$7,[26]SourceEnergy!$S$12:$T$12,0))/10</f>
        <v>1.1575977197173817</v>
      </c>
      <c r="D12" s="34">
        <f>INDEX([26]SourceEnergy!$S$20:$T$45,MATCH($B12,[26]SourceEnergy!$R$20:$R$45,0),MATCH(D$7,[26]SourceEnergy!$S$12:$T$12,0))/10</f>
        <v>1.7181401661596869</v>
      </c>
      <c r="E12" s="34">
        <f>INDEX([26]SourceEnergy!$U$20:$V$45,MATCH($B12,[26]SourceEnergy!$R$20:$R$45,0),MATCH(E$7,[26]SourceEnergy!$U$12:$V$12,0))/10</f>
        <v>1.0588332588264504</v>
      </c>
      <c r="F12" s="34">
        <f>INDEX([26]SourceEnergy!$U$20:$V$45,MATCH($B12,[26]SourceEnergy!$R$20:$R$45,0),MATCH(F$7,[26]SourceEnergy!$U$12:$V$12,0))/10</f>
        <v>0.85168213021523798</v>
      </c>
      <c r="G12" s="33"/>
      <c r="H12" s="126"/>
      <c r="I12" s="216">
        <f t="shared" ref="I12:I27" si="9">I11-0.005</f>
        <v>0.99</v>
      </c>
      <c r="J12" s="216"/>
      <c r="L12" s="231">
        <f t="shared" si="4"/>
        <v>1.1460217425202079</v>
      </c>
      <c r="M12" s="232">
        <f t="shared" ref="M12:M27" si="10">M$34*$I12</f>
        <v>1.2423350096817232</v>
      </c>
      <c r="O12" s="231">
        <f t="shared" si="5"/>
        <v>1.7009587644980899</v>
      </c>
      <c r="P12" s="232">
        <f t="shared" ref="P12:P27" si="11">P$34*$I12</f>
        <v>1.9331129152314392</v>
      </c>
      <c r="R12" s="231">
        <f t="shared" si="6"/>
        <v>1.0482449262381859</v>
      </c>
      <c r="S12" s="232">
        <f t="shared" ref="S12:S27" si="12">S$34*$I12</f>
        <v>1.1820272893233843</v>
      </c>
      <c r="U12" s="231">
        <f t="shared" si="7"/>
        <v>0.84316530891308561</v>
      </c>
      <c r="V12" s="232">
        <f t="shared" ref="V12:V27" si="13">V$34*$I12</f>
        <v>1.3546252142865196</v>
      </c>
    </row>
    <row r="13" spans="1:22" x14ac:dyDescent="0.25">
      <c r="A13" s="31"/>
      <c r="B13" s="128">
        <f t="shared" si="8"/>
        <v>2022</v>
      </c>
      <c r="C13" s="34">
        <f>INDEX([26]SourceEnergy!$S$20:$T$45,MATCH($B13,[26]SourceEnergy!$R$20:$R$45,0),MATCH(C$7,[26]SourceEnergy!$S$12:$T$12,0))/10</f>
        <v>1.2236590975667461</v>
      </c>
      <c r="D13" s="34">
        <f>INDEX([26]SourceEnergy!$S$20:$T$45,MATCH($B13,[26]SourceEnergy!$R$20:$R$45,0),MATCH(D$7,[26]SourceEnergy!$S$12:$T$12,0))/10</f>
        <v>1.8149213589965068</v>
      </c>
      <c r="E13" s="34">
        <f>INDEX([26]SourceEnergy!$U$20:$V$45,MATCH($B13,[26]SourceEnergy!$R$20:$R$45,0),MATCH(E$7,[26]SourceEnergy!$U$12:$V$12,0))/10</f>
        <v>1.0942117987649749</v>
      </c>
      <c r="F13" s="34">
        <f>INDEX([26]SourceEnergy!$U$20:$V$45,MATCH($B13,[26]SourceEnergy!$R$20:$R$45,0),MATCH(F$7,[26]SourceEnergy!$U$12:$V$12,0))/10</f>
        <v>0.94660779053602562</v>
      </c>
      <c r="G13" s="33"/>
      <c r="H13" s="126"/>
      <c r="I13" s="216">
        <f t="shared" si="9"/>
        <v>0.98499999999999999</v>
      </c>
      <c r="J13" s="216"/>
      <c r="L13" s="231">
        <f t="shared" si="4"/>
        <v>1.2053042111032448</v>
      </c>
      <c r="M13" s="232">
        <f t="shared" si="10"/>
        <v>1.2360605904409065</v>
      </c>
      <c r="O13" s="231">
        <f t="shared" si="5"/>
        <v>1.7876975386115592</v>
      </c>
      <c r="P13" s="232">
        <f t="shared" si="11"/>
        <v>1.9233497186898665</v>
      </c>
      <c r="R13" s="231">
        <f t="shared" si="6"/>
        <v>1.0777986217835003</v>
      </c>
      <c r="S13" s="232">
        <f t="shared" si="12"/>
        <v>1.1760574545288218</v>
      </c>
      <c r="U13" s="231">
        <f t="shared" si="7"/>
        <v>0.93240867367798519</v>
      </c>
      <c r="V13" s="232">
        <f t="shared" si="13"/>
        <v>1.3477836728002242</v>
      </c>
    </row>
    <row r="14" spans="1:22" x14ac:dyDescent="0.25">
      <c r="A14" s="31"/>
      <c r="B14" s="128">
        <f t="shared" si="8"/>
        <v>2023</v>
      </c>
      <c r="C14" s="34">
        <f>INDEX([26]SourceEnergy!$S$20:$T$45,MATCH($B14,[26]SourceEnergy!$R$20:$R$45,0),MATCH(C$7,[26]SourceEnergy!$S$12:$T$12,0))/10</f>
        <v>1.2763535854282844</v>
      </c>
      <c r="D14" s="34">
        <f>INDEX([26]SourceEnergy!$S$20:$T$45,MATCH($B14,[26]SourceEnergy!$R$20:$R$45,0),MATCH(D$7,[26]SourceEnergy!$S$12:$T$12,0))/10</f>
        <v>1.8237285098622009</v>
      </c>
      <c r="E14" s="34">
        <f>INDEX([26]SourceEnergy!$U$20:$V$45,MATCH($B14,[26]SourceEnergy!$R$20:$R$45,0),MATCH(E$7,[26]SourceEnergy!$U$12:$V$12,0))/10</f>
        <v>1.1795145691683593</v>
      </c>
      <c r="F14" s="34">
        <f>INDEX([26]SourceEnergy!$U$20:$V$45,MATCH($B14,[26]SourceEnergy!$R$20:$R$45,0),MATCH(F$7,[26]SourceEnergy!$U$12:$V$12,0))/10</f>
        <v>1.1281853876870289</v>
      </c>
      <c r="G14" s="33"/>
      <c r="H14" s="126"/>
      <c r="I14" s="216">
        <f t="shared" si="9"/>
        <v>0.98</v>
      </c>
      <c r="J14" s="216"/>
      <c r="L14" s="231">
        <f t="shared" si="4"/>
        <v>1.2508265137197188</v>
      </c>
      <c r="M14" s="232">
        <f t="shared" si="10"/>
        <v>1.2297861712000897</v>
      </c>
      <c r="O14" s="231">
        <f t="shared" si="5"/>
        <v>1.7872539396649569</v>
      </c>
      <c r="P14" s="232">
        <f t="shared" si="11"/>
        <v>1.9135865221482935</v>
      </c>
      <c r="R14" s="231">
        <f t="shared" si="6"/>
        <v>1.1559242777849921</v>
      </c>
      <c r="S14" s="232">
        <f t="shared" si="12"/>
        <v>1.1700876197342593</v>
      </c>
      <c r="U14" s="231">
        <f t="shared" si="7"/>
        <v>1.1056216799332883</v>
      </c>
      <c r="V14" s="232">
        <f t="shared" si="13"/>
        <v>1.3409421313139285</v>
      </c>
    </row>
    <row r="15" spans="1:22" x14ac:dyDescent="0.25">
      <c r="A15" s="31"/>
      <c r="B15" s="347">
        <f t="shared" si="8"/>
        <v>2024</v>
      </c>
      <c r="C15" s="34">
        <f>INDEX([26]SourceEnergy!$S$20:$T$45,MATCH($B15,[26]SourceEnergy!$R$20:$R$45,0),MATCH(C$7,[26]SourceEnergy!$S$12:$T$12,0))/10</f>
        <v>0.81459005146073216</v>
      </c>
      <c r="D15" s="34">
        <f>INDEX([26]SourceEnergy!$S$20:$T$45,MATCH($B15,[26]SourceEnergy!$R$20:$R$45,0),MATCH(D$7,[26]SourceEnergy!$S$12:$T$12,0))/10</f>
        <v>1.323466098766485</v>
      </c>
      <c r="E15" s="34">
        <f>INDEX([26]SourceEnergy!$U$20:$V$45,MATCH($B15,[26]SourceEnergy!$R$20:$R$45,0),MATCH(E$7,[26]SourceEnergy!$U$12:$V$12,0))/10</f>
        <v>0.76944228438788553</v>
      </c>
      <c r="F15" s="34">
        <f>INDEX([26]SourceEnergy!$U$20:$V$45,MATCH($B15,[26]SourceEnergy!$R$20:$R$45,0),MATCH(F$7,[26]SourceEnergy!$U$12:$V$12,0))/10</f>
        <v>0.94960513431840055</v>
      </c>
      <c r="G15" s="33"/>
      <c r="H15" s="126"/>
      <c r="I15" s="216">
        <f t="shared" si="9"/>
        <v>0.97499999999999998</v>
      </c>
      <c r="J15" s="216"/>
      <c r="L15" s="231">
        <f t="shared" si="4"/>
        <v>0.79422530017421389</v>
      </c>
      <c r="M15" s="232">
        <f t="shared" si="10"/>
        <v>1.2235117519592729</v>
      </c>
      <c r="O15" s="231">
        <f t="shared" si="5"/>
        <v>1.2903794462973228</v>
      </c>
      <c r="P15" s="232">
        <f t="shared" si="11"/>
        <v>1.9038233256067205</v>
      </c>
      <c r="R15" s="231">
        <f t="shared" si="6"/>
        <v>0.75020622727818842</v>
      </c>
      <c r="S15" s="232">
        <f t="shared" si="12"/>
        <v>1.1641177849396966</v>
      </c>
      <c r="U15" s="231">
        <f t="shared" si="7"/>
        <v>0.92586500596044052</v>
      </c>
      <c r="V15" s="232">
        <f t="shared" si="13"/>
        <v>1.334100589827633</v>
      </c>
    </row>
    <row r="16" spans="1:22" x14ac:dyDescent="0.25">
      <c r="A16" s="31"/>
      <c r="B16" s="128">
        <f t="shared" si="8"/>
        <v>2025</v>
      </c>
      <c r="C16" s="34">
        <f>INDEX([26]SourceEnergy!$S$20:$T$45,MATCH($B16,[26]SourceEnergy!$R$20:$R$45,0),MATCH(C$7,[26]SourceEnergy!$S$12:$T$12,0))/10</f>
        <v>0.8695264320395909</v>
      </c>
      <c r="D16" s="34">
        <f>INDEX([26]SourceEnergy!$S$20:$T$45,MATCH($B16,[26]SourceEnergy!$R$20:$R$45,0),MATCH(D$7,[26]SourceEnergy!$S$12:$T$12,0))/10</f>
        <v>1.3945644961135213</v>
      </c>
      <c r="E16" s="34">
        <f>INDEX([26]SourceEnergy!$U$20:$V$45,MATCH($B16,[26]SourceEnergy!$R$20:$R$45,0),MATCH(E$7,[26]SourceEnergy!$U$12:$V$12,0))/10</f>
        <v>0.83018241640569224</v>
      </c>
      <c r="F16" s="34">
        <f>INDEX([26]SourceEnergy!$U$20:$V$45,MATCH($B16,[26]SourceEnergy!$R$20:$R$45,0),MATCH(F$7,[26]SourceEnergy!$U$12:$V$12,0))/10</f>
        <v>1.0129768326045443</v>
      </c>
      <c r="G16" s="33"/>
      <c r="H16" s="126"/>
      <c r="I16" s="216">
        <f t="shared" si="9"/>
        <v>0.97</v>
      </c>
      <c r="J16" s="216"/>
      <c r="L16" s="231">
        <f t="shared" si="4"/>
        <v>0.84344063907840316</v>
      </c>
      <c r="M16" s="232">
        <f t="shared" si="10"/>
        <v>1.217237332718456</v>
      </c>
      <c r="O16" s="231">
        <f t="shared" si="5"/>
        <v>1.3527275612301155</v>
      </c>
      <c r="P16" s="232">
        <f t="shared" si="11"/>
        <v>1.8940601290651475</v>
      </c>
      <c r="R16" s="231">
        <f t="shared" si="6"/>
        <v>0.80527694391352145</v>
      </c>
      <c r="S16" s="232">
        <f t="shared" si="12"/>
        <v>1.1581479501451342</v>
      </c>
      <c r="U16" s="231">
        <f t="shared" si="7"/>
        <v>0.98258752762640789</v>
      </c>
      <c r="V16" s="232">
        <f t="shared" si="13"/>
        <v>1.3272590483413373</v>
      </c>
    </row>
    <row r="17" spans="1:22" x14ac:dyDescent="0.25">
      <c r="A17" s="31"/>
      <c r="B17" s="128">
        <f t="shared" si="8"/>
        <v>2026</v>
      </c>
      <c r="C17" s="34">
        <f>INDEX([26]SourceEnergy!$S$20:$T$45,MATCH($B17,[26]SourceEnergy!$R$20:$R$45,0),MATCH(C$7,[26]SourceEnergy!$S$12:$T$12,0))/10</f>
        <v>0.94545403317021037</v>
      </c>
      <c r="D17" s="34">
        <f>INDEX([26]SourceEnergy!$S$20:$T$45,MATCH($B17,[26]SourceEnergy!$R$20:$R$45,0),MATCH(D$7,[26]SourceEnergy!$S$12:$T$12,0))/10</f>
        <v>1.5508690187216421</v>
      </c>
      <c r="E17" s="34">
        <f>INDEX([26]SourceEnergy!$U$20:$V$45,MATCH($B17,[26]SourceEnergy!$R$20:$R$45,0),MATCH(E$7,[26]SourceEnergy!$U$12:$V$12,0))/10</f>
        <v>0.90047704825813335</v>
      </c>
      <c r="F17" s="34">
        <f>INDEX([26]SourceEnergy!$U$20:$V$45,MATCH($B17,[26]SourceEnergy!$R$20:$R$45,0),MATCH(F$7,[26]SourceEnergy!$U$12:$V$12,0))/10</f>
        <v>1.1204215570318019</v>
      </c>
      <c r="G17" s="33"/>
      <c r="H17" s="126"/>
      <c r="I17" s="216">
        <f t="shared" si="9"/>
        <v>0.96499999999999997</v>
      </c>
      <c r="J17" s="216"/>
      <c r="L17" s="231">
        <f t="shared" si="4"/>
        <v>0.91236314200925295</v>
      </c>
      <c r="M17" s="232">
        <f t="shared" si="10"/>
        <v>1.2109629134776394</v>
      </c>
      <c r="O17" s="231">
        <f t="shared" si="5"/>
        <v>1.4965886030663846</v>
      </c>
      <c r="P17" s="232">
        <f t="shared" si="11"/>
        <v>1.8842969325235748</v>
      </c>
      <c r="R17" s="231">
        <f t="shared" si="6"/>
        <v>0.86896035156909868</v>
      </c>
      <c r="S17" s="232">
        <f t="shared" si="12"/>
        <v>1.1521781153505717</v>
      </c>
      <c r="U17" s="231">
        <f t="shared" si="7"/>
        <v>1.0812068025356889</v>
      </c>
      <c r="V17" s="232">
        <f t="shared" si="13"/>
        <v>1.3204175068550419</v>
      </c>
    </row>
    <row r="18" spans="1:22" x14ac:dyDescent="0.25">
      <c r="A18" s="31"/>
      <c r="B18" s="128">
        <f t="shared" si="8"/>
        <v>2027</v>
      </c>
      <c r="C18" s="34">
        <f>INDEX([26]SourceEnergy!$S$20:$T$45,MATCH($B18,[26]SourceEnergy!$R$20:$R$45,0),MATCH(C$7,[26]SourceEnergy!$S$12:$T$12,0))/10</f>
        <v>1.0587985632952328</v>
      </c>
      <c r="D18" s="34">
        <f>INDEX([26]SourceEnergy!$S$20:$T$45,MATCH($B18,[26]SourceEnergy!$R$20:$R$45,0),MATCH(D$7,[26]SourceEnergy!$S$12:$T$12,0))/10</f>
        <v>1.8250264479689673</v>
      </c>
      <c r="E18" s="34">
        <f>INDEX([26]SourceEnergy!$U$20:$V$45,MATCH($B18,[26]SourceEnergy!$R$20:$R$45,0),MATCH(E$7,[26]SourceEnergy!$U$12:$V$12,0))/10</f>
        <v>0.99967559902449066</v>
      </c>
      <c r="F18" s="34">
        <f>INDEX([26]SourceEnergy!$U$20:$V$45,MATCH($B18,[26]SourceEnergy!$R$20:$R$45,0),MATCH(F$7,[26]SourceEnergy!$U$12:$V$12,0))/10</f>
        <v>1.3190949113540795</v>
      </c>
      <c r="G18" s="33"/>
      <c r="H18" s="126"/>
      <c r="I18" s="216">
        <f t="shared" si="9"/>
        <v>0.96</v>
      </c>
      <c r="J18" s="216"/>
      <c r="L18" s="231">
        <f t="shared" si="4"/>
        <v>1.0164466207634235</v>
      </c>
      <c r="M18" s="232">
        <f t="shared" si="10"/>
        <v>1.2046884942368226</v>
      </c>
      <c r="O18" s="231">
        <f t="shared" si="5"/>
        <v>1.7520253900502085</v>
      </c>
      <c r="P18" s="232">
        <f t="shared" si="11"/>
        <v>1.8745337359820018</v>
      </c>
      <c r="R18" s="231">
        <f t="shared" si="6"/>
        <v>0.95968857506351102</v>
      </c>
      <c r="S18" s="232">
        <f t="shared" si="12"/>
        <v>1.146208280556009</v>
      </c>
      <c r="U18" s="231">
        <f t="shared" si="7"/>
        <v>1.2663311148999163</v>
      </c>
      <c r="V18" s="232">
        <f t="shared" si="13"/>
        <v>1.3135759653687462</v>
      </c>
    </row>
    <row r="19" spans="1:22" x14ac:dyDescent="0.25">
      <c r="A19" s="31"/>
      <c r="B19" s="128">
        <f t="shared" si="8"/>
        <v>2028</v>
      </c>
      <c r="C19" s="34">
        <f>INDEX([26]SourceEnergy!$S$20:$T$45,MATCH($B19,[26]SourceEnergy!$R$20:$R$45,0),MATCH(C$7,[26]SourceEnergy!$S$12:$T$12,0))/10</f>
        <v>1.2979932199497857</v>
      </c>
      <c r="D19" s="34">
        <f>INDEX([26]SourceEnergy!$S$20:$T$45,MATCH($B19,[26]SourceEnergy!$R$20:$R$45,0),MATCH(D$7,[26]SourceEnergy!$S$12:$T$12,0))/10</f>
        <v>2.0946770193443429</v>
      </c>
      <c r="E19" s="34">
        <f>INDEX([26]SourceEnergy!$U$20:$V$45,MATCH($B19,[26]SourceEnergy!$R$20:$R$45,0),MATCH(E$7,[26]SourceEnergy!$U$12:$V$12,0))/10</f>
        <v>1.2377339205547</v>
      </c>
      <c r="F19" s="34">
        <f>INDEX([26]SourceEnergy!$U$20:$V$45,MATCH($B19,[26]SourceEnergy!$R$20:$R$45,0),MATCH(F$7,[26]SourceEnergy!$U$12:$V$12,0))/10</f>
        <v>1.5622813956012911</v>
      </c>
      <c r="G19" s="33"/>
      <c r="H19" s="56"/>
      <c r="I19" s="216">
        <f t="shared" si="9"/>
        <v>0.95499999999999996</v>
      </c>
      <c r="J19" s="216"/>
      <c r="L19" s="231">
        <f t="shared" si="4"/>
        <v>1.2395835250520453</v>
      </c>
      <c r="M19" s="232">
        <f t="shared" si="10"/>
        <v>1.1984140749960057</v>
      </c>
      <c r="O19" s="231">
        <f t="shared" si="5"/>
        <v>2.0004165534738476</v>
      </c>
      <c r="P19" s="232">
        <f t="shared" si="11"/>
        <v>1.8647705394404288</v>
      </c>
      <c r="R19" s="231">
        <f t="shared" si="6"/>
        <v>1.1820358941297384</v>
      </c>
      <c r="S19" s="232">
        <f t="shared" si="12"/>
        <v>1.1402384457614465</v>
      </c>
      <c r="U19" s="231">
        <f t="shared" si="7"/>
        <v>1.4919787327992329</v>
      </c>
      <c r="V19" s="232">
        <f t="shared" si="13"/>
        <v>1.3067344238824508</v>
      </c>
    </row>
    <row r="20" spans="1:22" x14ac:dyDescent="0.25">
      <c r="A20" s="31"/>
      <c r="B20" s="128">
        <f t="shared" si="8"/>
        <v>2029</v>
      </c>
      <c r="C20" s="34">
        <f>INDEX([26]SourceEnergy!$S$20:$T$45,MATCH($B20,[26]SourceEnergy!$R$20:$R$45,0),MATCH(C$7,[26]SourceEnergy!$S$12:$T$12,0))/10</f>
        <v>1.4751156044978793</v>
      </c>
      <c r="D20" s="34">
        <f>INDEX([26]SourceEnergy!$S$20:$T$45,MATCH($B20,[26]SourceEnergy!$R$20:$R$45,0),MATCH(D$7,[26]SourceEnergy!$S$12:$T$12,0))/10</f>
        <v>2.4056865694349066</v>
      </c>
      <c r="E20" s="34">
        <f>INDEX([26]SourceEnergy!$U$20:$V$45,MATCH($B20,[26]SourceEnergy!$R$20:$R$45,0),MATCH(E$7,[26]SourceEnergy!$U$12:$V$12,0))/10</f>
        <v>1.4122104929970911</v>
      </c>
      <c r="F20" s="34">
        <f>INDEX([26]SourceEnergy!$U$20:$V$45,MATCH($B20,[26]SourceEnergy!$R$20:$R$45,0),MATCH(F$7,[26]SourceEnergy!$U$12:$V$12,0))/10</f>
        <v>1.7501446356982318</v>
      </c>
      <c r="G20" s="33"/>
      <c r="H20" s="56"/>
      <c r="I20" s="216">
        <f t="shared" si="9"/>
        <v>0.95</v>
      </c>
      <c r="J20" s="216"/>
      <c r="L20" s="231">
        <f t="shared" si="4"/>
        <v>1.4013598242729852</v>
      </c>
      <c r="M20" s="232">
        <f t="shared" si="10"/>
        <v>1.1921396557551889</v>
      </c>
      <c r="O20" s="231">
        <f t="shared" si="5"/>
        <v>2.2854022409631609</v>
      </c>
      <c r="P20" s="232">
        <f t="shared" si="11"/>
        <v>1.8550073428988558</v>
      </c>
      <c r="R20" s="231">
        <f t="shared" si="6"/>
        <v>1.3415999683472366</v>
      </c>
      <c r="S20" s="232">
        <f t="shared" si="12"/>
        <v>1.134268610966884</v>
      </c>
      <c r="U20" s="231">
        <f t="shared" si="7"/>
        <v>1.66263740391332</v>
      </c>
      <c r="V20" s="232">
        <f t="shared" si="13"/>
        <v>1.2998928823961551</v>
      </c>
    </row>
    <row r="21" spans="1:22" x14ac:dyDescent="0.25">
      <c r="A21" s="31"/>
      <c r="B21" s="128">
        <f t="shared" si="8"/>
        <v>2030</v>
      </c>
      <c r="C21" s="34">
        <f>INDEX([26]SourceEnergy!$S$20:$T$45,MATCH($B21,[26]SourceEnergy!$R$20:$R$45,0),MATCH(C$7,[26]SourceEnergy!$S$12:$T$12,0))/10</f>
        <v>1.1672045311198189</v>
      </c>
      <c r="D21" s="34">
        <f>INDEX([26]SourceEnergy!$S$20:$T$45,MATCH($B21,[26]SourceEnergy!$R$20:$R$45,0),MATCH(D$7,[26]SourceEnergy!$S$12:$T$12,0))/10</f>
        <v>1.9480765811443539</v>
      </c>
      <c r="E21" s="34">
        <f>INDEX([26]SourceEnergy!$U$20:$V$45,MATCH($B21,[26]SourceEnergy!$R$20:$R$45,0),MATCH(E$7,[26]SourceEnergy!$U$12:$V$12,0))/10</f>
        <v>1.1042388135634613</v>
      </c>
      <c r="F21" s="34">
        <f>INDEX([26]SourceEnergy!$U$20:$V$45,MATCH($B21,[26]SourceEnergy!$R$20:$R$45,0),MATCH(F$7,[26]SourceEnergy!$U$12:$V$12,0))/10</f>
        <v>1.4283619729688222</v>
      </c>
      <c r="G21" s="34"/>
      <c r="H21" s="56"/>
      <c r="I21" s="216">
        <f t="shared" si="9"/>
        <v>0.94499999999999995</v>
      </c>
      <c r="J21" s="216"/>
      <c r="L21" s="231">
        <f t="shared" si="4"/>
        <v>1.1030082819082287</v>
      </c>
      <c r="M21" s="232">
        <f t="shared" si="10"/>
        <v>1.1858652365143723</v>
      </c>
      <c r="O21" s="231">
        <f t="shared" si="5"/>
        <v>1.8409323691814143</v>
      </c>
      <c r="P21" s="232">
        <f t="shared" si="11"/>
        <v>1.8452441463572828</v>
      </c>
      <c r="R21" s="231">
        <f t="shared" si="6"/>
        <v>1.0435056788174708</v>
      </c>
      <c r="S21" s="232">
        <f t="shared" si="12"/>
        <v>1.1282987761723213</v>
      </c>
      <c r="U21" s="231">
        <f t="shared" si="7"/>
        <v>1.3498020644555369</v>
      </c>
      <c r="V21" s="232">
        <f t="shared" si="13"/>
        <v>1.2930513409098596</v>
      </c>
    </row>
    <row r="22" spans="1:22" x14ac:dyDescent="0.25">
      <c r="A22" s="31"/>
      <c r="B22" s="128">
        <f t="shared" si="8"/>
        <v>2031</v>
      </c>
      <c r="C22" s="34">
        <f>INDEX([26]SourceEnergy!$S$20:$T$45,MATCH($B22,[26]SourceEnergy!$R$20:$R$45,0),MATCH(C$7,[26]SourceEnergy!$S$12:$T$12,0))/10</f>
        <v>1.4186443529526767</v>
      </c>
      <c r="D22" s="34">
        <f>INDEX([26]SourceEnergy!$S$20:$T$45,MATCH($B22,[26]SourceEnergy!$R$20:$R$45,0),MATCH(D$7,[26]SourceEnergy!$S$12:$T$12,0))/10</f>
        <v>2.2934007210063774</v>
      </c>
      <c r="E22" s="34">
        <f>INDEX([26]SourceEnergy!$U$20:$V$45,MATCH($B22,[26]SourceEnergy!$R$20:$R$45,0),MATCH(E$7,[26]SourceEnergy!$U$12:$V$12,0))/10</f>
        <v>1.4014121370397734</v>
      </c>
      <c r="F22" s="34">
        <f>INDEX([26]SourceEnergy!$U$20:$V$45,MATCH($B22,[26]SourceEnergy!$R$20:$R$45,0),MATCH(F$7,[26]SourceEnergy!$U$12:$V$12,0))/10</f>
        <v>1.7790010765378867</v>
      </c>
      <c r="G22" s="34"/>
      <c r="H22" s="56"/>
      <c r="I22" s="216">
        <f t="shared" si="9"/>
        <v>0.94</v>
      </c>
      <c r="J22" s="216"/>
      <c r="L22" s="231">
        <f t="shared" si="4"/>
        <v>1.3335256917755161</v>
      </c>
      <c r="M22" s="232">
        <f t="shared" si="10"/>
        <v>1.1795908172735554</v>
      </c>
      <c r="O22" s="231">
        <f t="shared" si="5"/>
        <v>2.1557966777459945</v>
      </c>
      <c r="P22" s="232">
        <f t="shared" si="11"/>
        <v>1.8354809498157101</v>
      </c>
      <c r="R22" s="231">
        <f t="shared" si="6"/>
        <v>1.317327408817387</v>
      </c>
      <c r="S22" s="232">
        <f t="shared" si="12"/>
        <v>1.1223289413777588</v>
      </c>
      <c r="U22" s="231">
        <f t="shared" si="7"/>
        <v>1.6722610119456134</v>
      </c>
      <c r="V22" s="232">
        <f t="shared" si="13"/>
        <v>1.2862097994235639</v>
      </c>
    </row>
    <row r="23" spans="1:22" x14ac:dyDescent="0.25">
      <c r="A23" s="31"/>
      <c r="B23" s="128">
        <f t="shared" si="8"/>
        <v>2032</v>
      </c>
      <c r="C23" s="34">
        <f>INDEX([26]SourceEnergy!$S$20:$T$45,MATCH($B23,[26]SourceEnergy!$R$20:$R$45,0),MATCH(C$7,[26]SourceEnergy!$S$12:$T$12,0))/10</f>
        <v>1.7062866383363406</v>
      </c>
      <c r="D23" s="34">
        <f>INDEX([26]SourceEnergy!$S$20:$T$45,MATCH($B23,[26]SourceEnergy!$R$20:$R$45,0),MATCH(D$7,[26]SourceEnergy!$S$12:$T$12,0))/10</f>
        <v>2.5942721543671583</v>
      </c>
      <c r="E23" s="34">
        <f>INDEX([26]SourceEnergy!$U$20:$V$45,MATCH($B23,[26]SourceEnergy!$R$20:$R$45,0),MATCH(E$7,[26]SourceEnergy!$U$12:$V$12,0))/10</f>
        <v>1.6822585591982508</v>
      </c>
      <c r="F23" s="34">
        <f>INDEX([26]SourceEnergy!$U$20:$V$45,MATCH($B23,[26]SourceEnergy!$R$20:$R$45,0),MATCH(F$7,[26]SourceEnergy!$U$12:$V$12,0))/10</f>
        <v>2.0729263113311234</v>
      </c>
      <c r="G23" s="34"/>
      <c r="H23" s="56"/>
      <c r="I23" s="216">
        <f t="shared" si="9"/>
        <v>0.93499999999999994</v>
      </c>
      <c r="J23" s="216"/>
      <c r="L23" s="231">
        <f t="shared" si="4"/>
        <v>1.5953780068444785</v>
      </c>
      <c r="M23" s="232">
        <f t="shared" si="10"/>
        <v>1.1733163980327386</v>
      </c>
      <c r="O23" s="231">
        <f t="shared" si="5"/>
        <v>2.4256444643332928</v>
      </c>
      <c r="P23" s="232">
        <f t="shared" si="11"/>
        <v>1.8257177532741371</v>
      </c>
      <c r="R23" s="231">
        <f t="shared" si="6"/>
        <v>1.5729117528503644</v>
      </c>
      <c r="S23" s="232">
        <f t="shared" si="12"/>
        <v>1.1163591065831964</v>
      </c>
      <c r="U23" s="231">
        <f t="shared" si="7"/>
        <v>1.9381861010946002</v>
      </c>
      <c r="V23" s="232">
        <f t="shared" si="13"/>
        <v>1.2793682579372685</v>
      </c>
    </row>
    <row r="24" spans="1:22" x14ac:dyDescent="0.25">
      <c r="A24" s="31"/>
      <c r="B24" s="128">
        <f t="shared" si="8"/>
        <v>2033</v>
      </c>
      <c r="C24" s="34">
        <f>INDEX([26]SourceEnergy!$S$20:$T$45,MATCH($B24,[26]SourceEnergy!$R$20:$R$45,0),MATCH(C$7,[26]SourceEnergy!$S$12:$T$12,0))/10</f>
        <v>1.8099471791003197</v>
      </c>
      <c r="D24" s="34">
        <f>INDEX([26]SourceEnergy!$S$20:$T$45,MATCH($B24,[26]SourceEnergy!$R$20:$R$45,0),MATCH(D$7,[26]SourceEnergy!$S$12:$T$12,0))/10</f>
        <v>2.742881964418844</v>
      </c>
      <c r="E24" s="34">
        <f>INDEX([26]SourceEnergy!$U$20:$V$45,MATCH($B24,[26]SourceEnergy!$R$20:$R$45,0),MATCH(E$7,[26]SourceEnergy!$U$12:$V$12,0))/10</f>
        <v>1.7708696935887711</v>
      </c>
      <c r="F24" s="34">
        <f>INDEX([26]SourceEnergy!$U$20:$V$45,MATCH($B24,[26]SourceEnergy!$R$20:$R$45,0),MATCH(F$7,[26]SourceEnergy!$U$12:$V$12,0))/10</f>
        <v>2.2151157825755212</v>
      </c>
      <c r="G24" s="34"/>
      <c r="H24" s="56"/>
      <c r="I24" s="216">
        <f t="shared" si="9"/>
        <v>0.92999999999999994</v>
      </c>
      <c r="J24" s="216"/>
      <c r="L24" s="231">
        <f t="shared" si="4"/>
        <v>1.6832508765632972</v>
      </c>
      <c r="M24" s="232">
        <f t="shared" si="10"/>
        <v>1.1670419787919217</v>
      </c>
      <c r="O24" s="231">
        <f t="shared" si="5"/>
        <v>2.5508802269095248</v>
      </c>
      <c r="P24" s="232">
        <f t="shared" si="11"/>
        <v>1.8159545567325641</v>
      </c>
      <c r="R24" s="231">
        <f t="shared" si="6"/>
        <v>1.646908815037557</v>
      </c>
      <c r="S24" s="232">
        <f t="shared" si="12"/>
        <v>1.1103892717886337</v>
      </c>
      <c r="U24" s="231">
        <f t="shared" si="7"/>
        <v>2.0600576777952346</v>
      </c>
      <c r="V24" s="232">
        <f t="shared" si="13"/>
        <v>1.2725267164509728</v>
      </c>
    </row>
    <row r="25" spans="1:22" x14ac:dyDescent="0.25">
      <c r="A25" s="31"/>
      <c r="B25" s="128">
        <f t="shared" si="8"/>
        <v>2034</v>
      </c>
      <c r="C25" s="34">
        <f>INDEX([26]SourceEnergy!$S$20:$T$45,MATCH($B25,[26]SourceEnergy!$R$20:$R$45,0),MATCH(C$7,[26]SourceEnergy!$S$12:$T$12,0))/10</f>
        <v>1.8627137035241308</v>
      </c>
      <c r="D25" s="34">
        <f>INDEX([26]SourceEnergy!$S$20:$T$45,MATCH($B25,[26]SourceEnergy!$R$20:$R$45,0),MATCH(D$7,[26]SourceEnergy!$S$12:$T$12,0))/10</f>
        <v>2.7622598647218588</v>
      </c>
      <c r="E25" s="34">
        <f>INDEX([26]SourceEnergy!$U$20:$V$45,MATCH($B25,[26]SourceEnergy!$R$20:$R$45,0),MATCH(E$7,[26]SourceEnergy!$U$12:$V$12,0))/10</f>
        <v>1.8454919587358869</v>
      </c>
      <c r="F25" s="34">
        <f>INDEX([26]SourceEnergy!$U$20:$V$45,MATCH($B25,[26]SourceEnergy!$R$20:$R$45,0),MATCH(F$7,[26]SourceEnergy!$U$12:$V$12,0))/10</f>
        <v>2.2567681502482206</v>
      </c>
      <c r="G25" s="34"/>
      <c r="H25" s="56"/>
      <c r="I25" s="216">
        <f t="shared" si="9"/>
        <v>0.92499999999999993</v>
      </c>
      <c r="J25" s="216"/>
      <c r="L25" s="231">
        <f t="shared" si="4"/>
        <v>1.7230101757598209</v>
      </c>
      <c r="M25" s="232">
        <f t="shared" si="10"/>
        <v>1.1607675595511051</v>
      </c>
      <c r="O25" s="231">
        <f t="shared" si="5"/>
        <v>2.5550903748677194</v>
      </c>
      <c r="P25" s="232">
        <f t="shared" si="11"/>
        <v>1.8061913601909911</v>
      </c>
      <c r="R25" s="231">
        <f t="shared" si="6"/>
        <v>1.7070800618306952</v>
      </c>
      <c r="S25" s="232">
        <f t="shared" si="12"/>
        <v>1.1044194369940712</v>
      </c>
      <c r="U25" s="231">
        <f t="shared" si="7"/>
        <v>2.087510538979604</v>
      </c>
      <c r="V25" s="232">
        <f t="shared" si="13"/>
        <v>1.2656851749646774</v>
      </c>
    </row>
    <row r="26" spans="1:22" x14ac:dyDescent="0.25">
      <c r="A26" s="31"/>
      <c r="B26" s="128">
        <f t="shared" si="8"/>
        <v>2035</v>
      </c>
      <c r="C26" s="34">
        <f>INDEX([26]SourceEnergy!$S$20:$T$45,MATCH($B26,[26]SourceEnergy!$R$20:$R$45,0),MATCH(C$7,[26]SourceEnergy!$S$12:$T$12,0))/10</f>
        <v>1.9006475466974568</v>
      </c>
      <c r="D26" s="34">
        <f>INDEX([26]SourceEnergy!$S$20:$T$45,MATCH($B26,[26]SourceEnergy!$R$20:$R$45,0),MATCH(D$7,[26]SourceEnergy!$S$12:$T$12,0))/10</f>
        <v>2.8292316954232346</v>
      </c>
      <c r="E26" s="34">
        <f>INDEX([26]SourceEnergy!$U$20:$V$45,MATCH($B26,[26]SourceEnergy!$R$20:$R$45,0),MATCH(E$7,[26]SourceEnergy!$U$12:$V$12,0))/10</f>
        <v>1.9196919568587432</v>
      </c>
      <c r="F26" s="34">
        <f>INDEX([26]SourceEnergy!$U$20:$V$45,MATCH($B26,[26]SourceEnergy!$R$20:$R$45,0),MATCH(F$7,[26]SourceEnergy!$U$12:$V$12,0))/10</f>
        <v>2.3013736321339531</v>
      </c>
      <c r="G26" s="34"/>
      <c r="H26" s="56"/>
      <c r="I26" s="216">
        <f t="shared" si="9"/>
        <v>0.91999999999999993</v>
      </c>
      <c r="J26" s="216"/>
      <c r="L26" s="231">
        <f t="shared" si="4"/>
        <v>1.7485957429616601</v>
      </c>
      <c r="M26" s="232">
        <f t="shared" si="10"/>
        <v>1.1544931403102883</v>
      </c>
      <c r="O26" s="231">
        <f t="shared" si="5"/>
        <v>2.6028931597893759</v>
      </c>
      <c r="P26" s="232">
        <f t="shared" si="11"/>
        <v>1.7964281636494182</v>
      </c>
      <c r="R26" s="231">
        <f t="shared" si="6"/>
        <v>1.7661166003100435</v>
      </c>
      <c r="S26" s="232">
        <f t="shared" si="12"/>
        <v>1.0984496021995087</v>
      </c>
      <c r="U26" s="231">
        <f t="shared" si="7"/>
        <v>2.1172637415632365</v>
      </c>
      <c r="V26" s="232">
        <f t="shared" si="13"/>
        <v>1.2588436334783817</v>
      </c>
    </row>
    <row r="27" spans="1:22" x14ac:dyDescent="0.25">
      <c r="A27" s="31"/>
      <c r="B27" s="128">
        <f t="shared" si="8"/>
        <v>2036</v>
      </c>
      <c r="C27" s="34">
        <f>INDEX([26]SourceEnergy!$S$20:$T$45,MATCH($B27,[26]SourceEnergy!$R$20:$R$45,0),MATCH(C$7,[26]SourceEnergy!$S$12:$T$12,0))/10</f>
        <v>2.1650080952917894</v>
      </c>
      <c r="D27" s="34">
        <f>INDEX([26]SourceEnergy!$S$20:$T$45,MATCH($B27,[26]SourceEnergy!$R$20:$R$45,0),MATCH(D$7,[26]SourceEnergy!$S$12:$T$12,0))/10</f>
        <v>3.2676631586491593</v>
      </c>
      <c r="E27" s="34">
        <f>INDEX([26]SourceEnergy!$U$20:$V$45,MATCH($B27,[26]SourceEnergy!$R$20:$R$45,0),MATCH(E$7,[26]SourceEnergy!$U$12:$V$12,0))/10</f>
        <v>2.1562204818361135</v>
      </c>
      <c r="F27" s="34">
        <f>INDEX([26]SourceEnergy!$U$20:$V$45,MATCH($B27,[26]SourceEnergy!$R$20:$R$45,0),MATCH(F$7,[26]SourceEnergy!$U$12:$V$12,0))/10</f>
        <v>2.6536676135827557</v>
      </c>
      <c r="G27" s="34"/>
      <c r="H27" s="56"/>
      <c r="I27" s="216">
        <f t="shared" si="9"/>
        <v>0.91499999999999992</v>
      </c>
      <c r="J27" s="216"/>
      <c r="L27" s="231">
        <f t="shared" si="4"/>
        <v>1.980982407191987</v>
      </c>
      <c r="M27" s="232">
        <f t="shared" si="10"/>
        <v>1.1482187210694714</v>
      </c>
      <c r="O27" s="231">
        <f t="shared" si="5"/>
        <v>2.9899117901639807</v>
      </c>
      <c r="P27" s="232">
        <f t="shared" si="11"/>
        <v>1.7866649671078454</v>
      </c>
      <c r="R27" s="231">
        <f t="shared" si="6"/>
        <v>1.9729417408800436</v>
      </c>
      <c r="S27" s="232">
        <f t="shared" si="12"/>
        <v>1.092479767404946</v>
      </c>
      <c r="U27" s="231">
        <f t="shared" si="7"/>
        <v>2.4281058664282211</v>
      </c>
      <c r="V27" s="232">
        <f t="shared" si="13"/>
        <v>1.2520020919920862</v>
      </c>
    </row>
    <row r="28" spans="1:22" x14ac:dyDescent="0.25">
      <c r="A28" s="31"/>
      <c r="B28" s="128">
        <f t="shared" ref="B28" si="14">B27+1</f>
        <v>2037</v>
      </c>
      <c r="C28" s="34">
        <f>INDEX([26]SourceEnergy!$S$20:$T$45,MATCH($B28,[26]SourceEnergy!$R$20:$R$45,0),MATCH(C$7,[26]SourceEnergy!$S$12:$T$12,0))/10</f>
        <v>2.0019457877941593</v>
      </c>
      <c r="D28" s="34">
        <f>INDEX([26]SourceEnergy!$S$20:$T$45,MATCH($B28,[26]SourceEnergy!$R$20:$R$45,0),MATCH(D$7,[26]SourceEnergy!$S$12:$T$12,0))/10</f>
        <v>3.0293827430829321</v>
      </c>
      <c r="E28" s="34">
        <f>INDEX([26]SourceEnergy!$U$20:$V$45,MATCH($B28,[26]SourceEnergy!$R$20:$R$45,0),MATCH(E$7,[26]SourceEnergy!$U$12:$V$12,0))/10</f>
        <v>2.0174684695453475</v>
      </c>
      <c r="F28" s="34">
        <f>INDEX([26]SourceEnergy!$U$20:$V$45,MATCH($B28,[26]SourceEnergy!$R$20:$R$45,0),MATCH(F$7,[26]SourceEnergy!$U$12:$V$12,0))/10</f>
        <v>2.4672619803393134</v>
      </c>
      <c r="G28" s="34"/>
      <c r="H28" s="56"/>
      <c r="I28" s="216"/>
      <c r="J28" s="216"/>
      <c r="L28" s="217"/>
      <c r="O28" s="217"/>
      <c r="R28" s="217"/>
      <c r="U28" s="217"/>
    </row>
    <row r="29" spans="1:22" x14ac:dyDescent="0.25">
      <c r="A29" s="31"/>
      <c r="B29" s="128">
        <f t="shared" ref="B29:B30" si="15">B28+1</f>
        <v>2038</v>
      </c>
      <c r="C29" s="34">
        <f>INDEX([26]SourceEnergy!$S$20:$T$45,MATCH($B29,[26]SourceEnergy!$R$20:$R$45,0),MATCH(C$7,[26]SourceEnergy!$S$12:$T$12,0))/10</f>
        <v>2.1863796282667907</v>
      </c>
      <c r="D29" s="34">
        <f>INDEX([26]SourceEnergy!$S$20:$T$45,MATCH($B29,[26]SourceEnergy!$R$20:$R$45,0),MATCH(D$7,[26]SourceEnergy!$S$12:$T$12,0))/10</f>
        <v>3.3028249797901594</v>
      </c>
      <c r="E29" s="34">
        <f>INDEX([26]SourceEnergy!$U$20:$V$45,MATCH($B29,[26]SourceEnergy!$R$20:$R$45,0),MATCH(E$7,[26]SourceEnergy!$U$12:$V$12,0))/10</f>
        <v>2.2119378772601848</v>
      </c>
      <c r="F29" s="34">
        <f>INDEX([26]SourceEnergy!$U$20:$V$45,MATCH($B29,[26]SourceEnergy!$R$20:$R$45,0),MATCH(F$7,[26]SourceEnergy!$U$12:$V$12,0))/10</f>
        <v>2.713403117767744</v>
      </c>
      <c r="G29" s="34"/>
      <c r="H29" s="56"/>
      <c r="I29" s="216"/>
      <c r="J29" s="216"/>
      <c r="L29" s="217"/>
      <c r="O29" s="217"/>
      <c r="R29" s="217"/>
      <c r="U29" s="217"/>
    </row>
    <row r="30" spans="1:22" x14ac:dyDescent="0.25">
      <c r="A30" s="31"/>
      <c r="B30" s="128">
        <f t="shared" si="15"/>
        <v>2039</v>
      </c>
      <c r="C30" s="34">
        <f>INDEX([26]SourceEnergy!$S$20:$T$45,MATCH($B30,[26]SourceEnergy!$R$20:$R$45,0),MATCH(C$7,[26]SourceEnergy!$S$12:$T$12,0))/10</f>
        <v>2.2336116427116579</v>
      </c>
      <c r="D30" s="34">
        <f>INDEX([26]SourceEnergy!$S$20:$T$45,MATCH($B30,[26]SourceEnergy!$R$20:$R$45,0),MATCH(D$7,[26]SourceEnergy!$S$12:$T$12,0))/10</f>
        <v>3.3751743367641667</v>
      </c>
      <c r="E30" s="34">
        <f>INDEX([26]SourceEnergy!$U$20:$V$45,MATCH($B30,[26]SourceEnergy!$R$20:$R$45,0),MATCH(E$7,[26]SourceEnergy!$U$12:$V$12,0))/10</f>
        <v>2.2535144469108976</v>
      </c>
      <c r="F30" s="34">
        <f>INDEX([26]SourceEnergy!$U$20:$V$45,MATCH($B30,[26]SourceEnergy!$R$20:$R$45,0),MATCH(F$7,[26]SourceEnergy!$U$12:$V$12,0))/10</f>
        <v>2.760779471244343</v>
      </c>
      <c r="G30" s="34"/>
      <c r="H30" s="56"/>
      <c r="I30" s="216"/>
      <c r="J30" s="216"/>
      <c r="L30" s="217"/>
      <c r="O30" s="217"/>
      <c r="R30" s="217"/>
      <c r="U30" s="217"/>
    </row>
    <row r="31" spans="1:22" x14ac:dyDescent="0.25">
      <c r="A31" s="31"/>
      <c r="B31" s="32"/>
      <c r="C31" s="31"/>
      <c r="D31" s="31"/>
      <c r="E31" s="31"/>
      <c r="F31" s="31"/>
      <c r="G31" s="31"/>
      <c r="H31" s="126"/>
      <c r="I31" s="216"/>
      <c r="J31" s="216"/>
      <c r="L31" s="217"/>
      <c r="O31" s="217"/>
      <c r="R31" s="217"/>
      <c r="U31" s="217"/>
    </row>
    <row r="32" spans="1:22" x14ac:dyDescent="0.25">
      <c r="A32" s="31"/>
      <c r="C32" s="29" t="s">
        <v>123</v>
      </c>
      <c r="D32" s="29"/>
      <c r="E32" s="49" t="s">
        <v>256</v>
      </c>
      <c r="F32" s="49"/>
      <c r="G32" s="29"/>
      <c r="H32" s="126"/>
      <c r="I32" s="216"/>
      <c r="J32" s="216"/>
      <c r="L32" s="217"/>
      <c r="O32" s="217"/>
      <c r="R32" s="217"/>
      <c r="U32" s="217"/>
    </row>
    <row r="33" spans="1:22" ht="13.8" x14ac:dyDescent="0.4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G33" s="30"/>
      <c r="H33" s="126"/>
      <c r="I33" s="216"/>
      <c r="J33" s="216"/>
      <c r="K33" s="228"/>
      <c r="L33" s="228"/>
      <c r="M33" s="228"/>
      <c r="O33" s="217"/>
      <c r="R33" s="217"/>
      <c r="U33" s="217"/>
    </row>
    <row r="34" spans="1:22" ht="36" customHeight="1" x14ac:dyDescent="0.25">
      <c r="B34" s="38" t="str">
        <f ca="1">"15-year ("&amp;INDEX($B:$B,MID(_xlfn.FORMULATEXT(L34),FIND("(L",_xlfn.FORMULATEXT(L34))+2,2),1)&amp;"-"&amp;INDEX($B:$B,MID(_xlfn.FORMULATEXT(L34),FIND("),",_xlfn.FORMULATEXT(L34))-2,2),1)&amp;") Nominal Levelized"</f>
        <v>15-year (2021-2035) Nominal Levelized</v>
      </c>
      <c r="C34" s="39">
        <f>M34</f>
        <v>1.2548838481633569</v>
      </c>
      <c r="D34" s="39">
        <f>P34</f>
        <v>1.9526393083145852</v>
      </c>
      <c r="E34" s="39">
        <f>S34</f>
        <v>1.1939669589125095</v>
      </c>
      <c r="F34" s="39">
        <f>V34</f>
        <v>1.3683082972591107</v>
      </c>
      <c r="G34" s="39"/>
      <c r="I34" s="230">
        <f>-PMT('Table 3 Comparison'!$P$37,COUNT(I12:I26),NPV('Table 3 Comparison'!$P$37,I12:I26))</f>
        <v>0.96114215030347483</v>
      </c>
      <c r="J34" s="220"/>
      <c r="K34" s="228"/>
      <c r="L34" s="230">
        <f>-PMT('Table 3 Comparison'!$P$37,COUNT(L12:L26),NPV('Table 3 Comparison'!$P$37,L12:L26))</f>
        <v>1.206121760204828</v>
      </c>
      <c r="M34" s="229">
        <f>L34/$I34</f>
        <v>1.2548838481633569</v>
      </c>
      <c r="N34" s="223"/>
      <c r="O34" s="230">
        <f>-PMT('Table 3 Comparison'!$P$37,COUNT(O12:O26),NPV('Table 3 Comparison'!$P$37,O12:O26))</f>
        <v>1.8767639435605701</v>
      </c>
      <c r="P34" s="229">
        <f>O34/$I34</f>
        <v>1.9526393083145852</v>
      </c>
      <c r="Q34" s="223"/>
      <c r="R34" s="230">
        <f>-PMT('Table 3 Comparison'!$P$37,COUNT(R12:R26),NPV('Table 3 Comparison'!$P$37,R12:R26))</f>
        <v>1.1475719702804699</v>
      </c>
      <c r="S34" s="229">
        <f>R34/$I34</f>
        <v>1.1939669589125095</v>
      </c>
      <c r="T34" s="223"/>
      <c r="U34" s="230">
        <f>-PMT('Table 3 Comparison'!$P$37,COUNT(U12:U26),NPV('Table 3 Comparison'!$P$37,U12:U26))</f>
        <v>1.3151387791057079</v>
      </c>
      <c r="V34" s="229">
        <f>U34/$I34</f>
        <v>1.3683082972591107</v>
      </c>
    </row>
    <row r="35" spans="1:22" ht="28.5" hidden="1" customHeight="1" x14ac:dyDescent="0.25">
      <c r="A35" s="37"/>
      <c r="B35" s="38" t="s">
        <v>90</v>
      </c>
      <c r="C35" s="39">
        <f t="shared" ref="C35:C36" si="16">M35</f>
        <v>1.2548838481633569</v>
      </c>
      <c r="D35" s="39">
        <f t="shared" ref="D35:D36" si="17">P35</f>
        <v>1.9526393083145852</v>
      </c>
      <c r="E35" s="39">
        <f t="shared" ref="E35:E36" si="18">S35</f>
        <v>1.1939669589125095</v>
      </c>
      <c r="F35" s="39">
        <f t="shared" ref="F35:F36" si="19">V35</f>
        <v>1.3683082972591107</v>
      </c>
      <c r="I35" s="230">
        <f>-PMT('Table 3 Comparison'!$P$37,COUNT(I12:I26),NPV('Table 3 Comparison'!$P$37,I12:I26))</f>
        <v>0.96114215030347483</v>
      </c>
      <c r="J35" s="218"/>
      <c r="K35" s="219"/>
      <c r="L35" s="230">
        <f>-PMT('Table 3 Comparison'!$P$37,COUNT(L12:L26),NPV('Table 3 Comparison'!$P$37,L12:L26))</f>
        <v>1.206121760204828</v>
      </c>
      <c r="M35" s="229">
        <f>L35/$I35</f>
        <v>1.2548838481633569</v>
      </c>
      <c r="N35" s="219"/>
      <c r="O35" s="230">
        <f>-PMT('Table 3 Comparison'!$P$37,COUNT(O12:O26),NPV('Table 3 Comparison'!$P$37,O12:O26))</f>
        <v>1.8767639435605701</v>
      </c>
      <c r="P35" s="229">
        <f>O35/$I35</f>
        <v>1.9526393083145852</v>
      </c>
      <c r="Q35" s="219"/>
      <c r="R35" s="230">
        <f>-PMT('Table 3 Comparison'!$P$37,COUNT(R12:R26),NPV('Table 3 Comparison'!$P$37,R12:R26))</f>
        <v>1.1475719702804699</v>
      </c>
      <c r="S35" s="229">
        <f>R35/$I35</f>
        <v>1.1939669589125095</v>
      </c>
      <c r="T35" s="219"/>
      <c r="U35" s="230">
        <f>-PMT('Table 3 Comparison'!$P$37,COUNT(U12:U26),NPV('Table 3 Comparison'!$P$37,U12:U26))</f>
        <v>1.3151387791057079</v>
      </c>
      <c r="V35" s="229">
        <f>U35/$I35</f>
        <v>1.3683082972591107</v>
      </c>
    </row>
    <row r="36" spans="1:22" ht="24.75" hidden="1" customHeight="1" x14ac:dyDescent="0.25">
      <c r="A36" s="41"/>
      <c r="B36" s="38" t="s">
        <v>91</v>
      </c>
      <c r="C36" s="39">
        <f t="shared" si="16"/>
        <v>1.3007615193471154</v>
      </c>
      <c r="D36" s="39">
        <f t="shared" si="17"/>
        <v>2.029551749127382</v>
      </c>
      <c r="E36" s="39">
        <f t="shared" si="18"/>
        <v>1.2461229907483178</v>
      </c>
      <c r="F36" s="39">
        <f t="shared" si="19"/>
        <v>1.47599511266882</v>
      </c>
      <c r="I36" s="230">
        <f>-PMT('Table 3 Comparison'!$P$37,COUNT(I13:I27),NPV('Table 3 Comparison'!$P$37,I13:I27))</f>
        <v>0.95614215030347482</v>
      </c>
      <c r="J36" s="218"/>
      <c r="K36" s="219"/>
      <c r="L36" s="230">
        <f>-PMT('Table 3 Comparison'!$P$37,COUNT(L13:L27),NPV('Table 3 Comparison'!$P$37,L13:L27))</f>
        <v>1.2437129161405658</v>
      </c>
      <c r="M36" s="229">
        <f>L36/$I36</f>
        <v>1.3007615193471154</v>
      </c>
      <c r="N36" s="219"/>
      <c r="O36" s="230">
        <f>-PMT('Table 3 Comparison'!$P$37,COUNT(O13:O27),NPV('Table 3 Comparison'!$P$37,O13:O27))</f>
        <v>1.9405399735628337</v>
      </c>
      <c r="P36" s="229">
        <f>O36/$I36</f>
        <v>2.029551749127382</v>
      </c>
      <c r="Q36" s="219"/>
      <c r="R36" s="230">
        <f>-PMT('Table 3 Comparison'!$P$37,COUNT(R13:R27),NPV('Table 3 Comparison'!$P$37,R13:R27))</f>
        <v>1.1914707159166937</v>
      </c>
      <c r="S36" s="229">
        <f>R36/$I36</f>
        <v>1.2461229907483178</v>
      </c>
      <c r="T36" s="219"/>
      <c r="U36" s="230">
        <f>-PMT('Table 3 Comparison'!$P$37,COUNT(U13:U27),NPV('Table 3 Comparison'!$P$37,U13:U27))</f>
        <v>1.4112611408645852</v>
      </c>
      <c r="V36" s="229">
        <f>U36/$I36</f>
        <v>1.47599511266882</v>
      </c>
    </row>
    <row r="37" spans="1:22" hidden="1" x14ac:dyDescent="0.25">
      <c r="A37" s="41"/>
      <c r="B37" s="38"/>
      <c r="C37" s="39"/>
      <c r="D37" s="39"/>
      <c r="E37" s="39"/>
      <c r="F37" s="39"/>
      <c r="I37" s="220"/>
      <c r="J37" s="220"/>
      <c r="K37" s="221"/>
      <c r="L37" s="221"/>
      <c r="M37" s="222"/>
      <c r="N37" s="223"/>
      <c r="O37" s="221"/>
      <c r="P37" s="222"/>
      <c r="Q37" s="223"/>
      <c r="R37" s="221"/>
      <c r="S37" s="222"/>
      <c r="T37" s="223"/>
      <c r="U37" s="221"/>
      <c r="V37" s="222"/>
    </row>
    <row r="38" spans="1:22" ht="13.2" hidden="1" x14ac:dyDescent="0.25">
      <c r="A38" s="41"/>
      <c r="B38" s="16"/>
      <c r="C38" s="16"/>
      <c r="D38" s="16"/>
      <c r="E38" s="16"/>
      <c r="F38" s="42"/>
      <c r="G38" s="42"/>
      <c r="K38" s="224"/>
      <c r="L38" s="225"/>
      <c r="M38" s="226"/>
      <c r="O38" s="225"/>
      <c r="P38" s="226"/>
      <c r="R38" s="225"/>
      <c r="S38" s="226"/>
      <c r="U38" s="225"/>
      <c r="V38" s="226"/>
    </row>
    <row r="39" spans="1:22" ht="13.2" hidden="1" x14ac:dyDescent="0.25">
      <c r="A39" s="41"/>
      <c r="B39" s="48"/>
      <c r="C39" s="48"/>
      <c r="D39" s="44"/>
      <c r="E39" s="44"/>
      <c r="F39" s="42"/>
      <c r="G39" s="42"/>
      <c r="L39" s="227"/>
      <c r="O39" s="227"/>
      <c r="R39" s="227"/>
      <c r="U39" s="227"/>
    </row>
    <row r="40" spans="1:22" ht="13.2" hidden="1" x14ac:dyDescent="0.25">
      <c r="A40" s="31"/>
      <c r="B40" s="48"/>
      <c r="C40" s="48"/>
      <c r="D40" s="44"/>
      <c r="E40" s="44"/>
      <c r="F40" s="31"/>
      <c r="G40" s="31"/>
    </row>
    <row r="41" spans="1:22" ht="13.2" x14ac:dyDescent="0.25">
      <c r="A41" s="40"/>
      <c r="B41" s="48" t="s">
        <v>122</v>
      </c>
      <c r="C41" s="48"/>
      <c r="D41" s="44"/>
      <c r="E41" s="44"/>
      <c r="K41" s="208" t="str">
        <f ca="1">"NPV ("&amp;INDEX($B:$B,MID(_xlfn.FORMULATEXT(L34),FIND("(L",_xlfn.FORMULATEXT(L34))+2,2),1)&amp;"-"&amp;INDEX($B:$B,MID(_xlfn.FORMULATEXT(L34),FIND("),",_xlfn.FORMULATEXT(L34))-2,2),1)&amp;")"</f>
        <v>NPV (2021-2035)</v>
      </c>
      <c r="L41" s="215">
        <f>NPV('Table 3 Comparison'!$P$37,L12:L26)</f>
        <v>11.040977138576574</v>
      </c>
      <c r="M41" s="215">
        <f>NPV('Table 3 Comparison'!$P$37,M12:M26)</f>
        <v>11.040977138576576</v>
      </c>
      <c r="O41" s="215">
        <f>NPV('Table 3 Comparison'!$P$37,O12:O26)</f>
        <v>17.180112720823558</v>
      </c>
      <c r="P41" s="215">
        <f>NPV('Table 3 Comparison'!$P$37,P12:P26)</f>
        <v>17.180112720823562</v>
      </c>
      <c r="R41" s="215">
        <f>NPV('Table 3 Comparison'!$P$37,R12:R26)</f>
        <v>10.50500563606963</v>
      </c>
      <c r="S41" s="215">
        <f>NPV('Table 3 Comparison'!$P$37,S12:S26)</f>
        <v>10.505005636069635</v>
      </c>
      <c r="U41" s="215">
        <f>NPV('Table 3 Comparison'!$P$37,U12:U26)</f>
        <v>12.03893145224054</v>
      </c>
      <c r="V41" s="215">
        <f>NPV('Table 3 Comparison'!$P$37,V12:V26)</f>
        <v>12.038931452240542</v>
      </c>
    </row>
    <row r="42" spans="1:22" ht="13.2" x14ac:dyDescent="0.25">
      <c r="A42" s="40"/>
      <c r="B42" s="48" t="s">
        <v>254</v>
      </c>
      <c r="C42" s="48"/>
      <c r="D42" s="44"/>
      <c r="E42" s="44"/>
      <c r="K42" s="208" t="s">
        <v>130</v>
      </c>
      <c r="M42" s="208">
        <f>M41-L41</f>
        <v>0</v>
      </c>
      <c r="P42" s="208">
        <f>P41-O41</f>
        <v>0</v>
      </c>
      <c r="S42" s="208">
        <f>S41-R41</f>
        <v>0</v>
      </c>
      <c r="V42" s="208">
        <f>V41-U41</f>
        <v>0</v>
      </c>
    </row>
    <row r="43" spans="1:22" ht="13.2" x14ac:dyDescent="0.25">
      <c r="B43" s="48" t="s">
        <v>255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Table 1 Preferred Portfolio</vt:lpstr>
      <vt:lpstr>Table 2 QF Signed Queue</vt:lpstr>
      <vt:lpstr>Table 3 Comparison</vt:lpstr>
      <vt:lpstr>Table 4 Gas Price</vt:lpstr>
      <vt:lpstr> Table 5 Electric Price</vt:lpstr>
      <vt:lpstr>Table6 Integration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CC_OR_Solar</vt:lpstr>
      <vt:lpstr>' Table 5 Electric Price'!Print_Area</vt:lpstr>
      <vt:lpstr>'Table 3 Comparison'!Print_Area</vt:lpstr>
      <vt:lpstr>'Table 4 Gas Price'!Print_Area</vt:lpstr>
      <vt:lpstr>'Table6 Integration'!Print_Area</vt:lpstr>
      <vt:lpstr>'Tariff Page'!Print_Area</vt:lpstr>
      <vt:lpstr>'Tariff Page Solar Fixed'!Print_Area</vt:lpstr>
      <vt:lpstr>'Tariff Page Solar Tracking'!Print_Area</vt:lpstr>
      <vt:lpstr>'Tariff Page Wind'!Print_Area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2016-04-26T19:06:14Z</cp:lastPrinted>
  <dcterms:created xsi:type="dcterms:W3CDTF">2001-03-19T15:45:46Z</dcterms:created>
  <dcterms:modified xsi:type="dcterms:W3CDTF">2020-04-09T23:06:09Z</dcterms:modified>
</cp:coreProperties>
</file>